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8" activeTab="12"/>
  </bookViews>
  <sheets>
    <sheet name="Programové rozpočtové hospodáre" sheetId="1" r:id="rId1"/>
    <sheet name="Sumarizácia príjmov" sheetId="2" r:id="rId2"/>
    <sheet name="Príjmy" sheetId="3" r:id="rId3"/>
    <sheet name="Výdavky podľa programov a aktiv" sheetId="4" r:id="rId4"/>
    <sheet name="Sumarizácia výdavkov podľa prog" sheetId="5" r:id="rId5"/>
    <sheet name="Program 1" sheetId="6" r:id="rId6"/>
    <sheet name="Program 2" sheetId="7" r:id="rId7"/>
    <sheet name="Program 3" sheetId="8" r:id="rId8"/>
    <sheet name="Program 4" sheetId="9" r:id="rId9"/>
    <sheet name="Program 5" sheetId="10" r:id="rId10"/>
    <sheet name="Program 6" sheetId="11" r:id="rId11"/>
    <sheet name="Program 7" sheetId="12" r:id="rId12"/>
    <sheet name="Program 8" sheetId="13" r:id="rId13"/>
    <sheet name="TS" sheetId="14" r:id="rId14"/>
    <sheet name="SRaSZ" sheetId="15" r:id="rId15"/>
    <sheet name="MsKS" sheetId="16" r:id="rId16"/>
  </sheets>
  <definedNames>
    <definedName name="Excel_BuiltIn_Print_Area_6">#REF!</definedName>
  </definedNames>
  <calcPr fullCalcOnLoad="1"/>
</workbook>
</file>

<file path=xl/sharedStrings.xml><?xml version="1.0" encoding="utf-8"?>
<sst xmlns="http://schemas.openxmlformats.org/spreadsheetml/2006/main" count="3386" uniqueCount="1087">
  <si>
    <t xml:space="preserve"> </t>
  </si>
  <si>
    <t>v eurách</t>
  </si>
  <si>
    <t>SUMARIZÁCIA  PROGRAMOV  ROZPOČTU</t>
  </si>
  <si>
    <t>Rozpočet</t>
  </si>
  <si>
    <t>2013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</si>
  <si>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</si>
  <si>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</si>
  <si>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</si>
  <si>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</si>
  <si>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</si>
  <si>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</si>
  <si>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</si>
  <si>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</si>
  <si>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</si>
  <si>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</si>
  <si>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</si>
  <si>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</si>
  <si>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</si>
  <si>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</si>
  <si>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</si>
  <si>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</si>
  <si>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</si>
  <si>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</si>
  <si>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</si>
  <si>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</si>
  <si>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</si>
  <si>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</si>
  <si>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</si>
  <si>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</si>
  <si>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</si>
  <si>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Ukazovateľ</t>
  </si>
  <si>
    <t xml:space="preserve">Rozpočet 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</si>
  <si>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</si>
  <si>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</si>
  <si>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</si>
  <si>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</si>
  <si>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</si>
  <si>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komunálne odpady a drobné stavebné odpady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</si>
  <si>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</si>
  <si>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</si>
  <si>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</si>
  <si>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</si>
  <si>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</si>
  <si>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prenajatých nebytových 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</si>
  <si>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</si>
  <si>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</si>
  <si>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</si>
  <si>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</si>
  <si>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</si>
  <si>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</si>
  <si>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</si>
  <si>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</si>
  <si>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</si>
  <si>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</si>
  <si>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</si>
  <si>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finančného hospodárenia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</si>
  <si>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</si>
  <si>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</si>
  <si>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 poistné plnenie/</t>
  </si>
  <si>
    <t>Finančné operácie</t>
  </si>
  <si>
    <r>
      <t>v tom:</t>
    </r>
    <r>
      <rPr>
        <sz val="10"/>
        <rFont val="Arial"/>
        <family val="2"/>
      </rPr>
      <t xml:space="preserve"> zostatok prostriedkov z predchádzajúceho 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</si>
  <si>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</si>
  <si>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</si>
  <si>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</si>
  <si>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</si>
  <si>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</si>
  <si>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</si>
  <si>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</si>
  <si>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</si>
  <si>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prenesený výkon školstva</t>
  </si>
  <si>
    <t>transfer zo ŠR SR za prenesený výkon /iné/</t>
  </si>
  <si>
    <t>transfer zo ŠR SR za prenesený 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</si>
  <si>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</si>
  <si>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</si>
  <si>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</si>
  <si>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</si>
  <si>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</si>
  <si>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>dotácia na financovanie bežných výdavkov</t>
  </si>
  <si>
    <t>PRÍJMY CELKOM</t>
  </si>
  <si>
    <t xml:space="preserve">     Rozpočet </t>
  </si>
  <si>
    <t>kateg.</t>
  </si>
  <si>
    <t>položka podpoložka</t>
  </si>
  <si>
    <t xml:space="preserve">U k a z o v a t e ľ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</si>
  <si>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</si>
  <si>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</si>
  <si>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</si>
  <si>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</si>
  <si>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</si>
  <si>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</si>
  <si>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</si>
  <si>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</si>
  <si>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</si>
  <si>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</si>
  <si>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</si>
  <si>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</si>
  <si>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</si>
  <si>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</si>
  <si>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</si>
  <si>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</si>
  <si>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</si>
  <si>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</si>
  <si>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</si>
  <si>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</si>
  <si>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</si>
  <si>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</si>
  <si>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</si>
  <si>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</si>
  <si>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</si>
  <si>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</si>
  <si>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</si>
  <si>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vkladov</t>
  </si>
  <si>
    <t>z termínovaných vkladov</t>
  </si>
  <si>
    <t>Iné nedaňové príjmy</t>
  </si>
  <si>
    <t>vratky zriaďovateľovi</t>
  </si>
  <si>
    <t>z náhrad poistného</t>
  </si>
  <si>
    <t>z výťažkov z lotérií a iných podobných hier</t>
  </si>
  <si>
    <t>z dobropisov</t>
  </si>
  <si>
    <t>vratky od iných</t>
  </si>
  <si>
    <t xml:space="preserve">iné </t>
  </si>
  <si>
    <t>GRANTY A TRANSFERY</t>
  </si>
  <si>
    <t>grant na kultúru a iné</t>
  </si>
  <si>
    <t>transfer z MŠ SR na prenes. výkon a iné</t>
  </si>
  <si>
    <t xml:space="preserve">transfer na prenes.výkon štát.správy a iné </t>
  </si>
  <si>
    <t>transfer na záškoláctvo</t>
  </si>
  <si>
    <t>transfer na aktivačné práce</t>
  </si>
  <si>
    <t>transfer zo ŠFRB na prenesený výkon</t>
  </si>
  <si>
    <t>transfer na voľby</t>
  </si>
  <si>
    <t>transfer zo štrukturálnych fondov</t>
  </si>
  <si>
    <t>transfer na vojnové hroby</t>
  </si>
  <si>
    <t>transfer na financovanie bežných výdavkov</t>
  </si>
  <si>
    <t xml:space="preserve">Bežné príjmy  spolu </t>
  </si>
  <si>
    <t>položka  podpoložka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</si>
  <si>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</si>
  <si>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</si>
  <si>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</si>
  <si>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</si>
  <si>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</si>
  <si>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z rozpočtu vyššieho územného celku</t>
  </si>
  <si>
    <t>Kapitálové príjmy spolu</t>
  </si>
  <si>
    <t>ZO SPLÁTOK PÔŽIČIEK</t>
  </si>
  <si>
    <t>Od nefinančného subjektu</t>
  </si>
  <si>
    <t>Z OSTATNÝCH FINANČNÝCH OPERÁCIÍ</t>
  </si>
  <si>
    <t>zostatok prostriedkov z predchádz. rokov</t>
  </si>
  <si>
    <t>prevod z peňažných fondov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</si>
  <si>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</si>
  <si>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</si>
  <si>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</si>
  <si>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</si>
  <si>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</si>
  <si>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</si>
  <si>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</si>
  <si>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 xml:space="preserve">P R Í J M Y  V  Š K O L S T V E  </t>
  </si>
  <si>
    <t xml:space="preserve">     Rozpočet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</si>
  <si>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</si>
  <si>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</si>
  <si>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</si>
  <si>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</si>
  <si>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</si>
  <si>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</si>
  <si>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</si>
  <si>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</si>
  <si>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</si>
  <si>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</si>
  <si>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</si>
  <si>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</si>
  <si>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</si>
  <si>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>Príjmy MŠ a ŠJ bez právnej subjektivity</t>
  </si>
  <si>
    <t>Prog.</t>
  </si>
  <si>
    <t>Názov programu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</si>
  <si>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</si>
  <si>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</si>
  <si>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</si>
  <si>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</si>
  <si>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</si>
  <si>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</si>
  <si>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</si>
  <si>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</si>
  <si>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</si>
  <si>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</si>
  <si>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</si>
  <si>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</si>
  <si>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</si>
  <si>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</si>
  <si>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</si>
  <si>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</si>
  <si>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</si>
  <si>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</si>
  <si>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</si>
  <si>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</si>
  <si>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</si>
  <si>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</si>
  <si>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</si>
  <si>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</si>
  <si>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</si>
  <si>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</si>
  <si>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2.4.</t>
  </si>
  <si>
    <t xml:space="preserve"> Podpora miestnej zamestnanosti</t>
  </si>
  <si>
    <t>2.5.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</si>
  <si>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</si>
  <si>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</si>
  <si>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</si>
  <si>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</si>
  <si>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</si>
  <si>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</si>
  <si>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</si>
  <si>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</si>
  <si>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</si>
  <si>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</si>
  <si>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</si>
  <si>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</si>
  <si>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</si>
  <si>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</si>
  <si>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</si>
  <si>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</si>
  <si>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</si>
  <si>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</si>
  <si>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</si>
  <si>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</si>
  <si>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</si>
  <si>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</si>
  <si>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</si>
  <si>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</si>
  <si>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z toho: príspevok pre Technické služby mesta</t>
  </si>
  <si>
    <r>
      <t xml:space="preserve">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</si>
  <si>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t xml:space="preserve">              plochy pre kontajnery KO</t>
  </si>
  <si>
    <t>5.3.</t>
  </si>
  <si>
    <t xml:space="preserve"> Výstavba mesta - miestne komunikácie a parkoviská</t>
  </si>
  <si>
    <r>
      <t xml:space="preserve"> </t>
    </r>
    <r>
      <rPr>
        <sz val="9"/>
        <rFont val="Arial"/>
        <family val="2"/>
      </rPr>
      <t xml:space="preserve"> z toho: príspevok na vykrytie straty MHD</t>
    </r>
  </si>
  <si>
    <t>Výstavba mesta – iné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</si>
  <si>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</si>
  <si>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</si>
  <si>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</si>
  <si>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</si>
  <si>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</si>
  <si>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</si>
  <si>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</si>
  <si>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</si>
  <si>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</si>
  <si>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</si>
  <si>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</si>
  <si>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>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</si>
  <si>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</si>
  <si>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</si>
  <si>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</si>
  <si>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</si>
  <si>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</si>
  <si>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>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</si>
  <si>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</si>
  <si>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</si>
  <si>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</si>
  <si>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</si>
  <si>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</si>
  <si>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</si>
  <si>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</si>
  <si>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</si>
  <si>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</si>
  <si>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</si>
  <si>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</si>
  <si>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</si>
  <si>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</si>
  <si>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</si>
  <si>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</si>
  <si>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</si>
  <si>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SUMARIZÁCIA  PROGRAMOV ROZPOČTU</t>
  </si>
  <si>
    <t>P R O G R A M</t>
  </si>
  <si>
    <t>1.Strategické plánovanie, regionálny rozvoj a majetok mesta</t>
  </si>
  <si>
    <t>2. Samospráva mesta a jej výkonný aparát</t>
  </si>
  <si>
    <t>3. Verejný poriadok</t>
  </si>
  <si>
    <t>4. Sociálne služby</t>
  </si>
  <si>
    <t>5. Verejno-prospešné služby</t>
  </si>
  <si>
    <t>6. Kultúra a rôzne spoločenské aktivity pre každého</t>
  </si>
  <si>
    <t>7. Šport</t>
  </si>
  <si>
    <t>8. Vzdelávanie</t>
  </si>
  <si>
    <t>VÝDAVKY  SPOLU</t>
  </si>
  <si>
    <t>PROGRAM 1: Strategické plánovanie, regionálny rozvoj a majetok mesta</t>
  </si>
  <si>
    <t xml:space="preserve"> v eurách</t>
  </si>
  <si>
    <t>Aktivita</t>
  </si>
  <si>
    <t>Funkčná   klasifikácia</t>
  </si>
  <si>
    <t>Ekonomická klasifikácia</t>
  </si>
  <si>
    <t xml:space="preserve">                 R O Z P O Č E T</t>
  </si>
  <si>
    <t>kategória</t>
  </si>
  <si>
    <t>položka 
podpoložka</t>
  </si>
  <si>
    <t>PROGRAM  1:     Strategické plánovanie, regionálny rozvoj a majetok mesta</t>
  </si>
  <si>
    <t xml:space="preserve">Implementácia PHSR mesta Humenné </t>
  </si>
  <si>
    <t>01.1.1.6</t>
  </si>
  <si>
    <t xml:space="preserve">Obce </t>
  </si>
  <si>
    <t>600</t>
  </si>
  <si>
    <t>630</t>
  </si>
  <si>
    <t>Tovary a služby</t>
  </si>
  <si>
    <t>637003 –  propagácia, reklama a inzercia</t>
  </si>
  <si>
    <t>636001 – nájomné za nájom budov, objektov ...</t>
  </si>
  <si>
    <t>636002 –  nájomné za nájom prevadzk. strojov ...</t>
  </si>
  <si>
    <t>04.4.3</t>
  </si>
  <si>
    <t xml:space="preserve">Výstavba 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</si>
  <si>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</si>
  <si>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</si>
  <si>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</si>
  <si>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</si>
  <si>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</si>
  <si>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</si>
  <si>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</si>
  <si>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– propagácia, reklama a inzercia</t>
  </si>
  <si>
    <t>637004 – všeobecné služby</t>
  </si>
  <si>
    <t>Výstavba</t>
  </si>
  <si>
    <r>
      <t>637005 – špeciálne služby –</t>
    </r>
    <r>
      <rPr>
        <sz val="7"/>
        <rFont val="Arial"/>
        <family val="2"/>
      </rPr>
      <t xml:space="preserve"> NS j.č.</t>
    </r>
  </si>
  <si>
    <t>717002 – rekonštrukcia a modernizácia</t>
  </si>
  <si>
    <r>
      <t xml:space="preserve">717002 – rekonštrukcia a modernizácia - </t>
    </r>
    <r>
      <rPr>
        <sz val="7"/>
        <rFont val="Arial"/>
        <family val="2"/>
      </rPr>
      <t>NS j.č.</t>
    </r>
  </si>
  <si>
    <r>
      <t xml:space="preserve">717002 – rekonštrukcia a modernizácia- </t>
    </r>
    <r>
      <rPr>
        <sz val="7"/>
        <rFont val="Arial"/>
        <family val="2"/>
      </rPr>
      <t>Ver. osvetl.</t>
    </r>
  </si>
  <si>
    <t>05.1.0</t>
  </si>
  <si>
    <t>Nakladanie s odpadmi</t>
  </si>
  <si>
    <r>
      <t>637004 – všeobecné služby –</t>
    </r>
    <r>
      <rPr>
        <sz val="7"/>
        <rFont val="Arial"/>
        <family val="2"/>
      </rPr>
      <t xml:space="preserve"> Uzavretie a rekult. skládkyTKO </t>
    </r>
  </si>
  <si>
    <r>
      <t xml:space="preserve">637005 – špeciálne služby - </t>
    </r>
    <r>
      <rPr>
        <sz val="7"/>
        <rFont val="Arial"/>
        <family val="2"/>
      </rPr>
      <t xml:space="preserve"> Uzavretie a rekult. skládkyTKO </t>
    </r>
  </si>
  <si>
    <t>713004 – prevádzkových strojov, prístrojov, zariadení, ...</t>
  </si>
  <si>
    <r>
      <t xml:space="preserve">713004 – prevádzkových strojov, ... - </t>
    </r>
    <r>
      <rPr>
        <sz val="7"/>
        <rFont val="Arial"/>
        <family val="2"/>
      </rPr>
      <t>Separačný dvor...</t>
    </r>
    <r>
      <rPr>
        <sz val="9"/>
        <rFont val="Arial"/>
        <family val="2"/>
      </rPr>
      <t xml:space="preserve"> </t>
    </r>
  </si>
  <si>
    <r>
      <t xml:space="preserve">716 – prípravná a projekt. dokument. – </t>
    </r>
    <r>
      <rPr>
        <sz val="7"/>
        <color indexed="8"/>
        <rFont val="Arial"/>
        <family val="2"/>
      </rPr>
      <t>Separačný dvor...</t>
    </r>
    <r>
      <rPr>
        <sz val="9"/>
        <color indexed="8"/>
        <rFont val="Arial"/>
        <family val="2"/>
      </rPr>
      <t xml:space="preserve"> </t>
    </r>
  </si>
  <si>
    <t>717001 – realizácia nových stavieb</t>
  </si>
  <si>
    <r>
      <t>717001 – realizácia nových stavieb -</t>
    </r>
    <r>
      <rPr>
        <sz val="7"/>
        <rFont val="Arial"/>
        <family val="2"/>
      </rPr>
      <t>Uzav. a rekult. skl. TKO</t>
    </r>
  </si>
  <si>
    <r>
      <t xml:space="preserve">717002 – rekonštrukcia a modernizácia - </t>
    </r>
    <r>
      <rPr>
        <sz val="7"/>
        <rFont val="Arial"/>
        <family val="2"/>
      </rPr>
      <t>Separačný dvor...</t>
    </r>
  </si>
  <si>
    <t>06.2.0</t>
  </si>
  <si>
    <t>Rozvoj obcí</t>
  </si>
  <si>
    <t>714005 – špeciálnych automobilov</t>
  </si>
  <si>
    <t>08.2.0.3</t>
  </si>
  <si>
    <t>Klubové a špeciálne kultúrne zariadenia</t>
  </si>
  <si>
    <t>09.1.2.1</t>
  </si>
  <si>
    <t>Základné vzdelanie s bežnou starostlivosťou</t>
  </si>
  <si>
    <t xml:space="preserve">Mzdy, platy, .... </t>
  </si>
  <si>
    <t>614 – odmeny</t>
  </si>
  <si>
    <r>
      <t xml:space="preserve">614 – odmeny -  </t>
    </r>
    <r>
      <rPr>
        <sz val="7"/>
        <rFont val="Arial"/>
        <family val="2"/>
      </rPr>
      <t>Moderne a zaujím. ...</t>
    </r>
  </si>
  <si>
    <t xml:space="preserve">Poistné a príspevok do poisťovni </t>
  </si>
  <si>
    <t xml:space="preserve">621 poistné do VšZP </t>
  </si>
  <si>
    <r>
      <t xml:space="preserve">621 poistné do VšZP - </t>
    </r>
    <r>
      <rPr>
        <sz val="7"/>
        <rFont val="Arial"/>
        <family val="2"/>
      </rPr>
      <t>Moderne a zaujím....</t>
    </r>
  </si>
  <si>
    <t xml:space="preserve">623 poistné do ostatných poisť. </t>
  </si>
  <si>
    <r>
      <t xml:space="preserve">623 poistné do ostatných poisť. - </t>
    </r>
    <r>
      <rPr>
        <sz val="7"/>
        <rFont val="Arial"/>
        <family val="2"/>
      </rPr>
      <t>Moderne a zaujím. ..</t>
    </r>
    <r>
      <rPr>
        <sz val="9"/>
        <rFont val="Arial"/>
        <family val="2"/>
      </rPr>
      <t>.</t>
    </r>
  </si>
  <si>
    <t>625 – poistné do Sociálnej poisřovne</t>
  </si>
  <si>
    <t>625001 – na nemoc. poistenie</t>
  </si>
  <si>
    <r>
      <t xml:space="preserve">625001 – na nemoc. poist. - </t>
    </r>
    <r>
      <rPr>
        <sz val="7"/>
        <rFont val="Arial"/>
        <family val="2"/>
      </rPr>
      <t>Moderne a zaujím. ...</t>
    </r>
  </si>
  <si>
    <t>625002 – na starobné poistenie</t>
  </si>
  <si>
    <r>
      <t xml:space="preserve">625002 – na starobné poist. - </t>
    </r>
    <r>
      <rPr>
        <sz val="7"/>
        <rFont val="Arial"/>
        <family val="2"/>
      </rPr>
      <t>Moderne a zaujím. ...</t>
    </r>
  </si>
  <si>
    <t>625003 – na úrazové poistenie</t>
  </si>
  <si>
    <r>
      <t>625003 – na úrazové poist. -</t>
    </r>
    <r>
      <rPr>
        <sz val="7"/>
        <rFont val="Arial"/>
        <family val="2"/>
      </rPr>
      <t xml:space="preserve"> Moderne a zaujím. ...</t>
    </r>
  </si>
  <si>
    <t>625004 – na invalidné poistenie</t>
  </si>
  <si>
    <r>
      <t xml:space="preserve">625004 – na invalidné poist. - </t>
    </r>
    <r>
      <rPr>
        <sz val="7"/>
        <rFont val="Arial"/>
        <family val="2"/>
      </rPr>
      <t>Moderne a zaujím. ...</t>
    </r>
  </si>
  <si>
    <t>625005 – na poistenie v nezamestnanosti</t>
  </si>
  <si>
    <r>
      <t>625005 – na poist. v nezamestnanosti -</t>
    </r>
    <r>
      <rPr>
        <sz val="7"/>
        <rFont val="Arial"/>
        <family val="2"/>
      </rPr>
      <t xml:space="preserve"> Moderne a zaujím. ..</t>
    </r>
    <r>
      <rPr>
        <sz val="9"/>
        <rFont val="Arial"/>
        <family val="2"/>
      </rPr>
      <t>.</t>
    </r>
  </si>
  <si>
    <t xml:space="preserve">625007 – na poist. do rezervného fondu solidarity </t>
  </si>
  <si>
    <r>
      <t xml:space="preserve">625007 – na poist. do rezer. fon. solid. - </t>
    </r>
    <r>
      <rPr>
        <sz val="7"/>
        <rFont val="Arial"/>
        <family val="2"/>
      </rPr>
      <t>Moder. a zaujím. ...</t>
    </r>
  </si>
  <si>
    <t xml:space="preserve">631001– cestovné náhrady tuzemské </t>
  </si>
  <si>
    <r>
      <t xml:space="preserve">631001– cestovné náhrady tuzemské - </t>
    </r>
    <r>
      <rPr>
        <sz val="7"/>
        <rFont val="Arial"/>
        <family val="2"/>
      </rPr>
      <t>Moderne a zaujím. ...</t>
    </r>
  </si>
  <si>
    <t xml:space="preserve">633001– interiérové vybavenie </t>
  </si>
  <si>
    <r>
      <t xml:space="preserve">633001– interiérové vybavenie - </t>
    </r>
    <r>
      <rPr>
        <sz val="7"/>
        <rFont val="Arial"/>
        <family val="2"/>
      </rPr>
      <t>ZŠ Darg. hrdinov</t>
    </r>
  </si>
  <si>
    <r>
      <t xml:space="preserve">633001– interiérové vybavenie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</si>
  <si>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633002 – výpočtová technika </t>
  </si>
  <si>
    <r>
      <t xml:space="preserve">633002 – výpočtová technika - 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</si>
  <si>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r>
      <t xml:space="preserve">633002 – výpočtová technika - </t>
    </r>
    <r>
      <rPr>
        <sz val="7"/>
        <rFont val="Arial"/>
        <family val="2"/>
      </rPr>
      <t>ZŠ Darg. hrdinov</t>
    </r>
  </si>
  <si>
    <t xml:space="preserve">633004 – prevádzkové stroje, prístroje, zariadenie, ... </t>
  </si>
  <si>
    <r>
      <t xml:space="preserve">633004 – prevádzk. stroje, prístroje, ... </t>
    </r>
    <r>
      <rPr>
        <sz val="7"/>
        <color indexed="8"/>
        <rFont val="Arial"/>
        <family val="2"/>
      </rPr>
      <t>Moderne a zaujím. ...</t>
    </r>
  </si>
  <si>
    <r>
      <t xml:space="preserve">633004 – prevádzk. stroje, prístroje, ... </t>
    </r>
    <r>
      <rPr>
        <sz val="7"/>
        <color indexed="8"/>
        <rFont val="Arial"/>
        <family val="2"/>
      </rPr>
      <t>ZŠ J.Švermu</t>
    </r>
  </si>
  <si>
    <t xml:space="preserve">633006 – všeobecný materiál </t>
  </si>
  <si>
    <r>
      <t xml:space="preserve">633006 – všeobecný materiál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</si>
  <si>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633009 – knihy, časopisy, noviny, učebnice ... </t>
  </si>
  <si>
    <r>
      <t xml:space="preserve">633009 – knihy, časopisy, noviny,  ... - </t>
    </r>
    <r>
      <rPr>
        <sz val="7"/>
        <color indexed="8"/>
        <rFont val="Arial"/>
        <family val="2"/>
      </rPr>
      <t>Moderne a zaujím. ...</t>
    </r>
  </si>
  <si>
    <r>
      <t xml:space="preserve">633009 – knihy, časopisy, noviny,  ... - </t>
    </r>
    <r>
      <rPr>
        <sz val="7"/>
        <color indexed="8"/>
        <rFont val="Arial"/>
        <family val="2"/>
      </rPr>
      <t>ZŠ J.Švermu</t>
    </r>
  </si>
  <si>
    <t xml:space="preserve">633013  – softvér a licencie </t>
  </si>
  <si>
    <r>
      <t xml:space="preserve">633013  – softvér a licencie - </t>
    </r>
    <r>
      <rPr>
        <sz val="7"/>
        <color indexed="8"/>
        <rFont val="Arial"/>
        <family val="2"/>
      </rPr>
      <t>Moderne a zaujím. ...</t>
    </r>
  </si>
  <si>
    <r>
      <t xml:space="preserve">633013  – softvér a licencie - </t>
    </r>
    <r>
      <rPr>
        <sz val="7"/>
        <color indexed="8"/>
        <rFont val="Arial"/>
        <family val="2"/>
      </rPr>
      <t>ZŠ J.Švermu</t>
    </r>
    <r>
      <rPr>
        <sz val="9"/>
        <rFont val="Arial"/>
        <family val="2"/>
      </rPr>
      <t xml:space="preserve"> </t>
    </r>
  </si>
  <si>
    <t xml:space="preserve">637001 – školenia, kurzy, semináre, porady , ... </t>
  </si>
  <si>
    <r>
      <t xml:space="preserve">637001 – školenia, kurzy, ... -  </t>
    </r>
    <r>
      <rPr>
        <sz val="7"/>
        <rFont val="Arial"/>
        <family val="2"/>
      </rPr>
      <t>Moderne a zaujím. ...</t>
    </r>
  </si>
  <si>
    <r>
      <t xml:space="preserve">637002 – konkurzy a súťaže - </t>
    </r>
    <r>
      <rPr>
        <sz val="7"/>
        <color indexed="8"/>
        <rFont val="Arial"/>
        <family val="2"/>
      </rPr>
      <t>ZŠ Darg. hrdinov</t>
    </r>
  </si>
  <si>
    <r>
      <t xml:space="preserve">637002 – konkurzy a súťaže - </t>
    </r>
    <r>
      <rPr>
        <sz val="7"/>
        <color indexed="8"/>
        <rFont val="Arial"/>
        <family val="2"/>
      </rPr>
      <t>ZŠ J.Švermu</t>
    </r>
    <r>
      <rPr>
        <sz val="9"/>
        <rFont val="Arial"/>
        <family val="2"/>
      </rPr>
      <t xml:space="preserve"> </t>
    </r>
  </si>
  <si>
    <t xml:space="preserve">637003 – propagácia, reklama. a inzercia </t>
  </si>
  <si>
    <r>
      <t xml:space="preserve">637003 – propagácia, rekl. a inzercia -  </t>
    </r>
    <r>
      <rPr>
        <sz val="7"/>
        <rFont val="Arial"/>
        <family val="2"/>
      </rPr>
      <t>Moderne a zaujím. ...</t>
    </r>
  </si>
  <si>
    <r>
      <t xml:space="preserve">637003  –  propagácia, reklama a inzercia -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</si>
  <si>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t xml:space="preserve">637004 – všeobecné služby </t>
  </si>
  <si>
    <r>
      <t xml:space="preserve">637004 – všeobecné služby – </t>
    </r>
    <r>
      <rPr>
        <sz val="7"/>
        <rFont val="Arial"/>
        <family val="2"/>
      </rPr>
      <t>Moderne a zaujímavo ...</t>
    </r>
  </si>
  <si>
    <r>
      <t xml:space="preserve">637005 – špeciálne služby – </t>
    </r>
    <r>
      <rPr>
        <sz val="7"/>
        <rFont val="Arial"/>
        <family val="2"/>
      </rPr>
      <t>ZŠ Pugačevova</t>
    </r>
  </si>
  <si>
    <r>
      <t xml:space="preserve">637005 – špeciálne služby – </t>
    </r>
    <r>
      <rPr>
        <sz val="7"/>
        <rFont val="Arial"/>
        <family val="2"/>
      </rPr>
      <t>ZŠ Darg. hrdinov</t>
    </r>
  </si>
  <si>
    <r>
      <t xml:space="preserve">637005 – špeciálne služby – </t>
    </r>
    <r>
      <rPr>
        <sz val="7"/>
        <rFont val="Arial"/>
        <family val="2"/>
      </rPr>
      <t>ZŠ Kudlovská</t>
    </r>
  </si>
  <si>
    <r>
      <t xml:space="preserve">637005 – špeciálne služby – </t>
    </r>
    <r>
      <rPr>
        <sz val="7"/>
        <rFont val="Arial"/>
        <family val="2"/>
      </rPr>
      <t>ZŠ J. Švermu</t>
    </r>
  </si>
  <si>
    <t xml:space="preserve">637015 – poistné </t>
  </si>
  <si>
    <r>
      <t xml:space="preserve">637015 – poistné - </t>
    </r>
    <r>
      <rPr>
        <sz val="7"/>
        <color indexed="8"/>
        <rFont val="Arial"/>
        <family val="2"/>
      </rPr>
      <t>Moderne a zaujím. ...</t>
    </r>
  </si>
  <si>
    <t xml:space="preserve">637027 – odmeny zamestnancov mimopr. pomeru </t>
  </si>
  <si>
    <r>
      <t xml:space="preserve">637027 – odm. zam. mimopr. pom. - </t>
    </r>
    <r>
      <rPr>
        <sz val="7"/>
        <rFont val="Arial"/>
        <family val="2"/>
      </rPr>
      <t>Moderne a zaujím. ...</t>
    </r>
  </si>
  <si>
    <t xml:space="preserve">711003 – softvéru </t>
  </si>
  <si>
    <t xml:space="preserve">713001– interiérového vybavenia </t>
  </si>
  <si>
    <r>
      <t xml:space="preserve">713001– interiérového vybavenia - </t>
    </r>
    <r>
      <rPr>
        <sz val="7"/>
        <rFont val="Arial"/>
        <family val="2"/>
      </rPr>
      <t>ZŠ Kudlovská</t>
    </r>
  </si>
  <si>
    <t xml:space="preserve">713002 – výpočtovej techniky </t>
  </si>
  <si>
    <r>
      <t xml:space="preserve">713002 – výpočtovej techniky - </t>
    </r>
    <r>
      <rPr>
        <sz val="7"/>
        <rFont val="Arial"/>
        <family val="2"/>
      </rPr>
      <t>ZŠ Kudlovská</t>
    </r>
  </si>
  <si>
    <t>713004 – prevádzkových strojov, prístrojov a zariadení,...</t>
  </si>
  <si>
    <r>
      <t xml:space="preserve">713004 – prevádzkových strojov, ...  - </t>
    </r>
    <r>
      <rPr>
        <sz val="7"/>
        <rFont val="Arial"/>
        <family val="2"/>
      </rPr>
      <t>ZŠ J.Švermu</t>
    </r>
    <r>
      <rPr>
        <sz val="9"/>
        <rFont val="Arial"/>
        <family val="2"/>
      </rPr>
      <t>.</t>
    </r>
  </si>
  <si>
    <t xml:space="preserve">716 – prípravná a projekt. dokumentácia </t>
  </si>
  <si>
    <r>
      <t xml:space="preserve">716 – prípravná a projekt. dokumentácia - </t>
    </r>
    <r>
      <rPr>
        <sz val="7"/>
        <rFont val="Arial"/>
        <family val="2"/>
      </rPr>
      <t>ZŠ Kudlovská</t>
    </r>
  </si>
  <si>
    <r>
      <t xml:space="preserve">716 – prípravná a projekt. dokument. – </t>
    </r>
    <r>
      <rPr>
        <sz val="7"/>
        <rFont val="Arial"/>
        <family val="2"/>
      </rPr>
      <t>ZŠ Darg. hrdinov</t>
    </r>
  </si>
  <si>
    <r>
      <t xml:space="preserve">716 – prípravná a projekt. dokument. –  </t>
    </r>
    <r>
      <rPr>
        <sz val="7"/>
        <color indexed="8"/>
        <rFont val="Arial"/>
        <family val="2"/>
      </rPr>
      <t>ZŠ J.Švermu</t>
    </r>
    <r>
      <rPr>
        <sz val="9"/>
        <color indexed="8"/>
        <rFont val="Arial"/>
        <family val="2"/>
      </rPr>
      <t>.</t>
    </r>
  </si>
  <si>
    <r>
      <t xml:space="preserve">717002 – rekonštrukcia a modernizácia - </t>
    </r>
    <r>
      <rPr>
        <sz val="7"/>
        <rFont val="Arial"/>
        <family val="2"/>
      </rPr>
      <t>ZŠ Pugačevova</t>
    </r>
  </si>
  <si>
    <r>
      <t xml:space="preserve">717002 – rekonštrukcia a modernizácia - </t>
    </r>
    <r>
      <rPr>
        <sz val="7"/>
        <rFont val="Arial"/>
        <family val="2"/>
      </rPr>
      <t>ZŠ Dar. hrdinov</t>
    </r>
  </si>
  <si>
    <r>
      <t xml:space="preserve">717002 – rekonštrukcia a modernizácia - </t>
    </r>
    <r>
      <rPr>
        <sz val="7"/>
        <rFont val="Arial"/>
        <family val="2"/>
      </rPr>
      <t>ZŠ Kudlovská</t>
    </r>
  </si>
  <si>
    <r>
      <t xml:space="preserve">717002 – rekonštrukcia a modernizácia - </t>
    </r>
    <r>
      <rPr>
        <sz val="7"/>
        <rFont val="Arial"/>
        <family val="2"/>
      </rPr>
      <t>ZŠ J. Švermu</t>
    </r>
  </si>
  <si>
    <t>09.5.0.4</t>
  </si>
  <si>
    <t>Zariadenia (inštitúcie) pre celoživotné vzdelávanie</t>
  </si>
  <si>
    <t>Poistné a príspevok do poisťovni</t>
  </si>
  <si>
    <t>633006 – všeobecný materiál</t>
  </si>
  <si>
    <t>637001 – školenia, kurzy, semináre, porady,...</t>
  </si>
  <si>
    <t>637003  –  propagácia, reklama a inzercia</t>
  </si>
  <si>
    <t>637027 – odm. zam. mimopr. pom. ...</t>
  </si>
  <si>
    <t>10.2.0.1</t>
  </si>
  <si>
    <t xml:space="preserve">Zariadenia sociálnych služieb – staroba </t>
  </si>
  <si>
    <t>10.4.0.3</t>
  </si>
  <si>
    <t>Ďalšie sociálne služby – rodina a deti</t>
  </si>
  <si>
    <t>Rozvoj cezhraničnej spolupráce</t>
  </si>
  <si>
    <t>631002 – cestovné náhrady zahraničné</t>
  </si>
  <si>
    <t>632001 – energie</t>
  </si>
  <si>
    <t>632002 – vodné, stočné</t>
  </si>
  <si>
    <t>633002 – výpočtová technika</t>
  </si>
  <si>
    <t>633003 – telekomunikačná technika</t>
  </si>
  <si>
    <t xml:space="preserve">633013 – softvér </t>
  </si>
  <si>
    <t>635006 – údržba budov, objektov ...</t>
  </si>
  <si>
    <t>637027 – odmeny zamestnancov mimopr. pomeru</t>
  </si>
  <si>
    <t>713004 – prevádzkových strojov, prístrojov, zariadení ...</t>
  </si>
  <si>
    <t>Výstavba infraštruktúry a bytov</t>
  </si>
  <si>
    <t>06.1.0</t>
  </si>
  <si>
    <t>Rozvoj bývania</t>
  </si>
  <si>
    <t>Hospodárska správa a evidencia hnuteľného a nehnuteľného majetku</t>
  </si>
  <si>
    <t>Obce</t>
  </si>
  <si>
    <t>632003 – poštové a telekomunikačné služby</t>
  </si>
  <si>
    <t>636001- nájomné za nájom pozemkov</t>
  </si>
  <si>
    <t>711001 – pozemkov</t>
  </si>
  <si>
    <t>06.6.0</t>
  </si>
  <si>
    <t xml:space="preserve">Bývanie a obč. vybavenosť inde neklasifikované </t>
  </si>
  <si>
    <t>637017 – provízia za predaj bytov</t>
  </si>
  <si>
    <t>PROGRAM 1:</t>
  </si>
  <si>
    <t>Bežné výdavky spolu</t>
  </si>
  <si>
    <t>Kapitálové výdavky spolu</t>
  </si>
  <si>
    <t>PROGRAM 2: Samospráva mesta a jej výkonný aparát</t>
  </si>
  <si>
    <t>Funkčná klasifikácia</t>
  </si>
  <si>
    <t>R O Z P O Č E T</t>
  </si>
  <si>
    <t xml:space="preserve">kategória </t>
  </si>
  <si>
    <t xml:space="preserve">PROGRAM 2:   Samospráva mesta a jej výkonný aparát </t>
  </si>
  <si>
    <t>Samosprávne orgány mesta</t>
  </si>
  <si>
    <t>01.1.1.6.</t>
  </si>
  <si>
    <t xml:space="preserve">Bežné výdavky </t>
  </si>
  <si>
    <t>610</t>
  </si>
  <si>
    <t xml:space="preserve">Mzdy, platy, služobné príjmy a ostatné osobné vyrovnania </t>
  </si>
  <si>
    <t>611 Tarifný plat, osobný plat, základný plat, ...</t>
  </si>
  <si>
    <t>614 Odmeny</t>
  </si>
  <si>
    <t>620</t>
  </si>
  <si>
    <t xml:space="preserve">Poistné a príspevok do poisťovní </t>
  </si>
  <si>
    <t xml:space="preserve">621 Poistné do Všeobecnej zdravotnej poisťovne </t>
  </si>
  <si>
    <t xml:space="preserve">623 Poistné do ostatných zdravotných poisťovní </t>
  </si>
  <si>
    <t xml:space="preserve">625 Poistné do Sociálnej poisťovne </t>
  </si>
  <si>
    <t xml:space="preserve">625001-na nemocenské poistenie </t>
  </si>
  <si>
    <t>625002-na starobné poistenie</t>
  </si>
  <si>
    <t>625003-na úrazové poistenie</t>
  </si>
  <si>
    <t>625004-na invalidné poistenie</t>
  </si>
  <si>
    <t>625005-na poistenie v nezamestnanosti</t>
  </si>
  <si>
    <t xml:space="preserve">625007-na poistenie do rezervného fondu solidarity  </t>
  </si>
  <si>
    <t xml:space="preserve">627 Príspevok do doplnkovej dôchodkovej poisťovne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</si>
  <si>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</si>
  <si>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</si>
  <si>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</si>
  <si>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</si>
  <si>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</si>
  <si>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</si>
  <si>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</si>
  <si>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</si>
  <si>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</si>
  <si>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</si>
  <si>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</si>
  <si>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</si>
  <si>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</si>
  <si>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Bežné transfery </t>
  </si>
  <si>
    <t xml:space="preserve">642 Transfery jednotl. a nezisk. práv.os. </t>
  </si>
  <si>
    <t xml:space="preserve">642012-na odstupné </t>
  </si>
  <si>
    <t>642013-na odchodné</t>
  </si>
  <si>
    <t xml:space="preserve">Správa – prevádzka – činnosť mestského úradu </t>
  </si>
  <si>
    <t>612 Príplatky</t>
  </si>
  <si>
    <t>612001 – osobný príplatok</t>
  </si>
  <si>
    <t>612002 – ostatné príplatky okrem osobných ...</t>
  </si>
  <si>
    <t>613 Náhrada za pracovnú pohotovosť, ...</t>
  </si>
  <si>
    <t xml:space="preserve">620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</si>
  <si>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</si>
  <si>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</si>
  <si>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</si>
  <si>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</si>
  <si>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</si>
  <si>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</si>
  <si>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</si>
  <si>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</si>
  <si>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 xml:space="preserve">633005-špeciálne stroje, prístroje, zariadenia...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</si>
  <si>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</si>
  <si>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</si>
  <si>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</si>
  <si>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</si>
  <si>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</si>
  <si>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</si>
  <si>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</si>
  <si>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</si>
  <si>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</si>
  <si>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</si>
  <si>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</si>
  <si>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</si>
  <si>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</si>
  <si>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</si>
  <si>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</si>
  <si>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</si>
  <si>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</si>
  <si>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</si>
  <si>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</si>
  <si>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</si>
  <si>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</si>
  <si>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</si>
  <si>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</si>
  <si>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</si>
  <si>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</si>
  <si>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</si>
  <si>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</si>
  <si>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</si>
  <si>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</si>
  <si>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</si>
  <si>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637031-pokuty a penále</t>
  </si>
  <si>
    <t>637034-zdravotníckym zariadeniam</t>
  </si>
  <si>
    <t>637035-dane</t>
  </si>
  <si>
    <t>641 Transfery v rámci verejnej správy</t>
  </si>
  <si>
    <t xml:space="preserve">641009-obci </t>
  </si>
  <si>
    <t>642001-občianskemu združeniu, nadácii a inv. fondu</t>
  </si>
  <si>
    <t>642006-na členské príspevky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</si>
  <si>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</si>
  <si>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</si>
  <si>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</si>
  <si>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</si>
  <si>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</si>
  <si>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711004-licencií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</si>
  <si>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</si>
  <si>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</si>
  <si>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</si>
  <si>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</si>
  <si>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</si>
  <si>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 xml:space="preserve">713003-telekomunikačnej techniky </t>
  </si>
  <si>
    <t>713004-prevádzkových strojov, prístrojov, ...</t>
  </si>
  <si>
    <r>
      <t xml:space="preserve"> </t>
    </r>
    <r>
      <rPr>
        <b/>
        <sz val="9"/>
        <rFont val="Arial"/>
        <family val="2"/>
      </rPr>
      <t>714 Nákup dopravných prostriedkov všetkých druhov</t>
    </r>
  </si>
  <si>
    <t>714001- nákup osobných automobilov</t>
  </si>
  <si>
    <t>0.1.1.2</t>
  </si>
  <si>
    <t xml:space="preserve">Finančná a rozpočtová oblasť </t>
  </si>
  <si>
    <t>633 005-špeciálne stroje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</si>
  <si>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</si>
  <si>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</si>
  <si>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</si>
  <si>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</si>
  <si>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</si>
  <si>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</si>
  <si>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</si>
  <si>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Úvery, pôžičky a návratné fin. výpomoci</t>
  </si>
  <si>
    <t xml:space="preserve">812 Úvery, pôžičky, návr. fin. výpomoci jednotl. a ... </t>
  </si>
  <si>
    <t xml:space="preserve">812002-neziskovej právnickej osobe 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</si>
  <si>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</si>
  <si>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</si>
  <si>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</si>
  <si>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</si>
  <si>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</si>
  <si>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</si>
  <si>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</si>
  <si>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</si>
  <si>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 xml:space="preserve">622 Poistné do Spoločnej zdravotnej poisťovne </t>
  </si>
  <si>
    <t>630003-poštové a telekomunikačné služby</t>
  </si>
  <si>
    <t>633 Materiál a služby</t>
  </si>
  <si>
    <t>637013-naturálne mzdy</t>
  </si>
  <si>
    <t>640</t>
  </si>
  <si>
    <t xml:space="preserve">Podpora miestnej zamestnanosti </t>
  </si>
  <si>
    <t>0.4.1.2</t>
  </si>
  <si>
    <t xml:space="preserve">Všeobecná pracovná oblasť </t>
  </si>
  <si>
    <t xml:space="preserve">633004-prevádzkové stroje,prístroje,..                    </t>
  </si>
  <si>
    <t>Voľby a referendá, sčítanie obyvateľov, domov a bytov</t>
  </si>
  <si>
    <t>0.1.3.2.</t>
  </si>
  <si>
    <t>Rámcové plánovacie a štatistické služby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</si>
  <si>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</si>
  <si>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</si>
  <si>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</si>
  <si>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</si>
  <si>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</si>
  <si>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</si>
  <si>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</si>
  <si>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</si>
  <si>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>PROGRAM 2:</t>
  </si>
  <si>
    <t xml:space="preserve">            S p o l u</t>
  </si>
  <si>
    <t>PROGRAM 3 : Verejný poriadok</t>
  </si>
  <si>
    <t>Funkčná 
klasifikácia</t>
  </si>
  <si>
    <t>2 0 1 0</t>
  </si>
  <si>
    <t>2 0 1 1</t>
  </si>
  <si>
    <t>2 0 1 2</t>
  </si>
  <si>
    <t>2 0 1 3</t>
  </si>
  <si>
    <t>PROGRAM 3: Verejný poriadok</t>
  </si>
  <si>
    <t>03.1.0</t>
  </si>
  <si>
    <t>Policajné služby 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</si>
  <si>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</si>
  <si>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</si>
  <si>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</si>
  <si>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</si>
  <si>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</si>
  <si>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</si>
  <si>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</si>
  <si>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poisťovne</t>
  </si>
  <si>
    <t>622-poistné do Spoločnej zdravotnej poisťovne</t>
  </si>
  <si>
    <t>623-poistné do ostatných poisťovní</t>
  </si>
  <si>
    <t>625-poistné do Sociálnej poisťovne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</si>
  <si>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</si>
  <si>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</si>
  <si>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</si>
  <si>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</si>
  <si>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</si>
  <si>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solidarity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</si>
  <si>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</si>
  <si>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</si>
  <si>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</si>
  <si>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</si>
  <si>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</si>
  <si>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</si>
  <si>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</si>
  <si>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</si>
  <si>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 prístroje, zariadenia</t>
  </si>
  <si>
    <t>633006-Všeobecný materiál</t>
  </si>
  <si>
    <t>633007-Špeciálny materiál</t>
  </si>
  <si>
    <t>633009-Knihy, časopisy, noviny, učebnice, učebné pom.</t>
  </si>
  <si>
    <t>633010-Pracovné odevy, obuv, pracovné pomôcky</t>
  </si>
  <si>
    <t>633013-Softvér a licencie</t>
  </si>
  <si>
    <t>634-Dopravné</t>
  </si>
  <si>
    <t>634001-Palivo, mazivá, špeciálne kvapaliny</t>
  </si>
  <si>
    <t>634002-Servis, údržba, opravy a výdavky s tým spojené</t>
  </si>
  <si>
    <t>634003-Poistenie</t>
  </si>
  <si>
    <t>634005-Karty, známky, poplatky</t>
  </si>
  <si>
    <t>635-Rutinná a štandardná údržba</t>
  </si>
  <si>
    <t>635001-Interiérového vybavenia</t>
  </si>
  <si>
    <t>635002-Výpočtovej techniky</t>
  </si>
  <si>
    <t>635003-Telekomunikačnej techniky</t>
  </si>
  <si>
    <t>635004-Prevádzkových strojov, prístrojov, zariadení</t>
  </si>
  <si>
    <t>635005-Špeciálnych strojov, prístrojov, zariadení</t>
  </si>
  <si>
    <t>635006-Budov,objektov alebo ich častí</t>
  </si>
  <si>
    <t>636-Nájomné za nájom</t>
  </si>
  <si>
    <t>636001-Budov, objektov, alebo ich častí</t>
  </si>
  <si>
    <t>637-Služby</t>
  </si>
  <si>
    <t>637001-Školenia, kurzy, semináre, porady, konferencie</t>
  </si>
  <si>
    <t>637002-Konkurzy a súťaže</t>
  </si>
  <si>
    <t>637004-Všeobecné služby</t>
  </si>
  <si>
    <t>637012-Poplatky a odvody</t>
  </si>
  <si>
    <t>637014-Stravovanie</t>
  </si>
  <si>
    <t>637016-Prídel do sociálneho fondu</t>
  </si>
  <si>
    <t xml:space="preserve"> 714 001-Obstarávanie osobných automobilov</t>
  </si>
  <si>
    <t>PROGRAM 3:</t>
  </si>
  <si>
    <t>PROGRAM 4: Sociálne služby</t>
  </si>
  <si>
    <t xml:space="preserve">                            R O Z P O Č E T</t>
  </si>
  <si>
    <t xml:space="preserve">PROGRAM 4 : Sociálne služby </t>
  </si>
  <si>
    <t>Zariadenia sociálnych služieb – staroba   z toho:</t>
  </si>
  <si>
    <t>621 – poistné do Všeobecnej zdravotnej poisť.</t>
  </si>
  <si>
    <t>623 – poistné do ostatných zdravotných poisťovní</t>
  </si>
  <si>
    <t>625001 – na nemocenské poistenie</t>
  </si>
  <si>
    <t xml:space="preserve">625007 – na poistenie do rezervného fondu </t>
  </si>
  <si>
    <t>633001 – interiérové vybavenie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</si>
  <si>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</si>
  <si>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</si>
  <si>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</si>
  <si>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</si>
  <si>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</si>
  <si>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</si>
  <si>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</si>
  <si>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</si>
  <si>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</si>
  <si>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</si>
  <si>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</si>
  <si>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</si>
  <si>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</si>
  <si>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 xml:space="preserve">625002 – na starobné poistenie </t>
  </si>
  <si>
    <t>627-príspevok do doplnkových dôch. poisťovní</t>
  </si>
  <si>
    <t>637027 – Odmeny zamestnancov mimoprac.pomeru</t>
  </si>
  <si>
    <t xml:space="preserve"> 640</t>
  </si>
  <si>
    <t>Bežné transféry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</si>
  <si>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</si>
  <si>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</si>
  <si>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</si>
  <si>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</si>
  <si>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</si>
  <si>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</si>
  <si>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</si>
  <si>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</si>
  <si>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</si>
  <si>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</si>
  <si>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</si>
  <si>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10.7.0.3.</t>
  </si>
  <si>
    <t>Ďalšie soc.služby – pomoc občanom v hmot.a soc.núdzi</t>
  </si>
  <si>
    <t>642030 – príplatky a príspevky</t>
  </si>
  <si>
    <t>Zariadenia sociálnych služieb – staroba</t>
  </si>
  <si>
    <t>PROGRAM 4:</t>
  </si>
  <si>
    <t>PROGRAM 5: Verejno-prospešné služby</t>
  </si>
  <si>
    <t>R o z p o č e t</t>
  </si>
  <si>
    <t xml:space="preserve">PROGRAM 5: Verejno-prospešné služby    </t>
  </si>
  <si>
    <t>5.1.</t>
  </si>
  <si>
    <t>633004 Prevádzkové stroje, prístroje, zariadenia</t>
  </si>
  <si>
    <t>Bežné transfery</t>
  </si>
  <si>
    <t>641001 Príspevkovej organizácií TS za KO</t>
  </si>
  <si>
    <t>5.2.</t>
  </si>
  <si>
    <t>Verejná zeleň a pohrebiská</t>
  </si>
  <si>
    <t>637012 Poplatky a odvody</t>
  </si>
  <si>
    <t xml:space="preserve">641001 Príspevkovej organizácií TS </t>
  </si>
  <si>
    <t>Miestne komunikácie</t>
  </si>
  <si>
    <t>635006- Budov, objektov alebo ich častí</t>
  </si>
  <si>
    <t>700</t>
  </si>
  <si>
    <t>710</t>
  </si>
  <si>
    <t>Obstaranie kapitálových aktív</t>
  </si>
  <si>
    <t>717001 Výstavba miestnych komunikácií</t>
  </si>
  <si>
    <t>04.5.1</t>
  </si>
  <si>
    <t>644002 Ostatnej právnickej osobe MHD</t>
  </si>
  <si>
    <t>720</t>
  </si>
  <si>
    <t>Kapitálové transfery</t>
  </si>
  <si>
    <t>721001 Kapitálové transfery</t>
  </si>
  <si>
    <t>5.4</t>
  </si>
  <si>
    <t>Verejné osvetlenie</t>
  </si>
  <si>
    <t>5.5.</t>
  </si>
  <si>
    <t>Ostatné služby pre občanov mesta</t>
  </si>
  <si>
    <t>PROGRAM 5:</t>
  </si>
  <si>
    <t>Bežné výdavky spolu:</t>
  </si>
  <si>
    <t>Kapitálové výdavky spolu:</t>
  </si>
  <si>
    <t>Príspevok pre Technické služby</t>
  </si>
  <si>
    <t>PROGRAM  6:  Kultúra a rôzne spoločenské aktivity pre každého</t>
  </si>
  <si>
    <t>Ekonomická  klasifikácia</t>
  </si>
  <si>
    <t xml:space="preserve">R O Z P O Č E T </t>
  </si>
  <si>
    <t xml:space="preserve">          489 338</t>
  </si>
  <si>
    <t>485 736</t>
  </si>
  <si>
    <t xml:space="preserve">Klubové a špeciálne kultúrne zariadenia  </t>
  </si>
  <si>
    <t xml:space="preserve">          193 000</t>
  </si>
  <si>
    <t>641001 – príspevky príspevkovej organizácií</t>
  </si>
  <si>
    <t xml:space="preserve">Kapitálové transfery </t>
  </si>
  <si>
    <t xml:space="preserve">721001 – príspevkovej organizácii 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</si>
  <si>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</si>
  <si>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</si>
  <si>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</si>
  <si>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Poistné a príspevok do poisťovní</t>
  </si>
  <si>
    <t xml:space="preserve">625003 -  na úrazové poistenie </t>
  </si>
  <si>
    <t xml:space="preserve">              42 350</t>
  </si>
  <si>
    <t xml:space="preserve">633006 -  všeobecný materiál 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</si>
  <si>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</si>
  <si>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</si>
  <si>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</si>
  <si>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</si>
  <si>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</si>
  <si>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</si>
  <si>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</si>
  <si>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 xml:space="preserve">637026  - odmeny a príspevky /účinkujúcim pri obradoch/ </t>
  </si>
  <si>
    <t>637027  - odmeny na základe dohôd o vykonaní práce</t>
  </si>
  <si>
    <t xml:space="preserve">                7 600</t>
  </si>
  <si>
    <t xml:space="preserve">642006 -  na členské príspevky </t>
  </si>
  <si>
    <t xml:space="preserve">642014 - jednotlivcom </t>
  </si>
  <si>
    <t xml:space="preserve">644001 - štát. právnickým osobám...  </t>
  </si>
  <si>
    <t>644002 - ostatnej právnickej osobe  /ceny mesta kolektívom/</t>
  </si>
  <si>
    <t xml:space="preserve">649002 – jednotlivcovi a právn. osobe inej ako medzinár. org. </t>
  </si>
  <si>
    <t>6.3</t>
  </si>
  <si>
    <t xml:space="preserve">08.3.0 </t>
  </si>
  <si>
    <t xml:space="preserve">Vysielacie a vydavateľské služby  </t>
  </si>
  <si>
    <t xml:space="preserve">              62 000</t>
  </si>
  <si>
    <t>62 000</t>
  </si>
  <si>
    <t>644001 - právnickej osobe založ. štátom, obcou, … /HNTV/</t>
  </si>
  <si>
    <t>6.4</t>
  </si>
  <si>
    <t>08.1.0</t>
  </si>
  <si>
    <t xml:space="preserve">Príspevky na kultúrny rozvoj a šport  z toho </t>
  </si>
  <si>
    <t xml:space="preserve">              77 688</t>
  </si>
  <si>
    <t xml:space="preserve">642001 -  občianskym združeniam,nadáciám, hnutiam </t>
  </si>
  <si>
    <t xml:space="preserve">642001 - Volejbalový klub CHEMES                                             </t>
  </si>
  <si>
    <t xml:space="preserve">642001 -  Mládežnícky hokejový klub   </t>
  </si>
  <si>
    <t>642007 -  cirkvám,náboženským spoloč. a cirkevnej charite</t>
  </si>
  <si>
    <t>644002 - ostatnej právnickej osobe – 1. HFC</t>
  </si>
  <si>
    <t>6.5</t>
  </si>
  <si>
    <t xml:space="preserve">Ostatné kultúrne služby – Jarmoky </t>
  </si>
  <si>
    <t>5 000</t>
  </si>
  <si>
    <t xml:space="preserve">               5 000</t>
  </si>
  <si>
    <t xml:space="preserve">633016 -  reprezentačné                                                                  </t>
  </si>
  <si>
    <t>2 000</t>
  </si>
  <si>
    <t xml:space="preserve">637003 -  propagácia, reklama inzercia                                        </t>
  </si>
  <si>
    <t xml:space="preserve">637014 - stravovanie                                                                        </t>
  </si>
  <si>
    <t>PROGRAM  6</t>
  </si>
  <si>
    <t xml:space="preserve">Bežné výdavky spolu </t>
  </si>
  <si>
    <t>471 338</t>
  </si>
  <si>
    <t xml:space="preserve">           387 688</t>
  </si>
  <si>
    <t>0</t>
  </si>
  <si>
    <t xml:space="preserve">                       0</t>
  </si>
  <si>
    <t xml:space="preserve">PROGRAM 7: Šport    </t>
  </si>
  <si>
    <t>Funkčná  klasifikácia</t>
  </si>
  <si>
    <t>7.1.-7.8.</t>
  </si>
  <si>
    <t>Rekreačné a športové služby</t>
  </si>
  <si>
    <t xml:space="preserve">641001 Príspevkovej organizácii SRaŠZ </t>
  </si>
  <si>
    <t>644002 Príspevok na prevádzku futbalového štadióna</t>
  </si>
  <si>
    <t>PROGRAM 7:</t>
  </si>
  <si>
    <t>PROGRAM 8:  Vzdelávanie</t>
  </si>
  <si>
    <t xml:space="preserve">PROGRAM: 8 Vzdelávanie   </t>
  </si>
  <si>
    <t>09.1.1.1</t>
  </si>
  <si>
    <t xml:space="preserve">Materské školy </t>
  </si>
  <si>
    <t>1. Materské  školy bez právnej subjektivity</t>
  </si>
  <si>
    <t>612-príplatky zákonné (za: riadenie,zmennosť,  triedn.)</t>
  </si>
  <si>
    <t>621-poistné do Všeobecnej zdravotnej poisťovne</t>
  </si>
  <si>
    <t>623-poistné do poisťovne Union</t>
  </si>
  <si>
    <t>627-príspevok do DDP</t>
  </si>
  <si>
    <t>631001 – cestovné</t>
  </si>
  <si>
    <t>632002-vodné</t>
  </si>
  <si>
    <t>633004-prevádzkové stroje</t>
  </si>
  <si>
    <t>633009-učebné pomôcky. knihy,časopisy,noviny</t>
  </si>
  <si>
    <t>633010-pracovné odevy, obuv a prac. pomôcky</t>
  </si>
  <si>
    <t>634002-servis údržba,opravy a vy.s tým spojené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</si>
  <si>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</si>
  <si>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</si>
  <si>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</si>
  <si>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</si>
  <si>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 xml:space="preserve">635006-údržba budov a objektov vš. zariadení </t>
  </si>
  <si>
    <t>635009- údržba softvéru</t>
  </si>
  <si>
    <t>637001-školenie,kurzy,semináre,porady</t>
  </si>
  <si>
    <t>637009- náhrada mzdy a platu</t>
  </si>
  <si>
    <t>637012-poplatky, odvody, dane a cla</t>
  </si>
  <si>
    <t xml:space="preserve">637027-odmeny na základe dohôd  </t>
  </si>
  <si>
    <t>Transfery</t>
  </si>
  <si>
    <t>642012-bežné transfery- odstupné</t>
  </si>
  <si>
    <t>642013-bežné transfery – odchodné</t>
  </si>
  <si>
    <t>642017-bežné transfery na úrazové dávky</t>
  </si>
  <si>
    <t>2. Neštátne materské školy</t>
  </si>
  <si>
    <t>642</t>
  </si>
  <si>
    <t>SMŠ Duchnovičova</t>
  </si>
  <si>
    <t>SMŠ AURA</t>
  </si>
  <si>
    <t>SMŠ Proalergo</t>
  </si>
  <si>
    <t>3. Materská škola Partizánska 22</t>
  </si>
  <si>
    <t>612-príplatky</t>
  </si>
  <si>
    <t>623-poistné do ostatných zdravotných poisťovní</t>
  </si>
  <si>
    <r>
      <t>631001</t>
    </r>
    <r>
      <rPr>
        <b/>
        <sz val="9"/>
        <rFont val="Arial CE"/>
        <family val="2"/>
      </rPr>
      <t>-c</t>
    </r>
    <r>
      <rPr>
        <sz val="9"/>
        <rFont val="Arial CE"/>
        <family val="2"/>
      </rPr>
      <t>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</si>
  <si>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</si>
  <si>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</si>
  <si>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</si>
  <si>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</si>
  <si>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</si>
  <si>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>642012-Odstupné</t>
  </si>
  <si>
    <t xml:space="preserve">4. Materská škola pri ZŠI Lesná 28 </t>
  </si>
  <si>
    <t>5. Materská škola pri ZŠ Podskalka</t>
  </si>
  <si>
    <t>631001-cestovné náhrady tuzemsko</t>
  </si>
  <si>
    <t>8.2.</t>
  </si>
  <si>
    <t>Základné školy</t>
  </si>
  <si>
    <t>1. Základná škola Dargovských hrdinov 19</t>
  </si>
  <si>
    <t>631001 - cestovné</t>
  </si>
  <si>
    <t xml:space="preserve">636001-nájom strojov, alebo ich časti </t>
  </si>
  <si>
    <t xml:space="preserve">636002-nájom-priečinok na pošte </t>
  </si>
  <si>
    <t>637011-štúdie, expertízy, posudky</t>
  </si>
  <si>
    <t>642014-cestovne žiakom</t>
  </si>
  <si>
    <t>2. Základná škola, Hrnčiarska 13</t>
  </si>
  <si>
    <t>631001-náhrady cestovného</t>
  </si>
  <si>
    <t>635001-údržba interiéru</t>
  </si>
  <si>
    <t xml:space="preserve">636-nájom strojov, </t>
  </si>
  <si>
    <t>642014-bežné transfery – cestovné žiakom</t>
  </si>
  <si>
    <t>3. Základná škola Jána Švermu</t>
  </si>
  <si>
    <t xml:space="preserve">631001-cestovné </t>
  </si>
  <si>
    <t xml:space="preserve">636002-nájom strojov-priečinok na pošte </t>
  </si>
  <si>
    <t>637002-súťaže, olympiády</t>
  </si>
  <si>
    <t xml:space="preserve">637011-štúdie,expertízy </t>
  </si>
  <si>
    <t>637023- kolkové známky</t>
  </si>
  <si>
    <t xml:space="preserve">4. Základná škola Kudlovská 11 </t>
  </si>
  <si>
    <t>5. Základná škola, Laborecká 66</t>
  </si>
  <si>
    <t xml:space="preserve">6. Základná škola internátna s vyuč. jazykom ukraj., ul. Lesná 28  </t>
  </si>
  <si>
    <t>633011-potraviny</t>
  </si>
  <si>
    <t xml:space="preserve">7. Základná škola s MŠ Poskalka 58 </t>
  </si>
  <si>
    <t>621-poistné do Všeobecnej zdravotnej poisť</t>
  </si>
  <si>
    <t>8. Základná škola Pugačevova 7</t>
  </si>
  <si>
    <t>631001-Cestovné</t>
  </si>
  <si>
    <t>9. Základná škola  SNP 1</t>
  </si>
  <si>
    <t>631001-cestovné náhrady</t>
  </si>
  <si>
    <t xml:space="preserve">713-nákup  strojov a  prístrojov </t>
  </si>
  <si>
    <t>09.6.0.1</t>
  </si>
  <si>
    <t>Školské jedálne</t>
  </si>
  <si>
    <t>1. Školské jedálne pri MŠ bez právnej subjektivity</t>
  </si>
  <si>
    <t>612-príplatky zákonné (za: riadenie)</t>
  </si>
  <si>
    <t>2. Neštátne školské zariadenia – Školská jedáleň</t>
  </si>
  <si>
    <t>ŠJ pri Cirkevnej spojenej  škole</t>
  </si>
  <si>
    <t>3. Školská jedáleň pri MŠ Partizánska 22</t>
  </si>
  <si>
    <t>634004-prepravné a prenájom dopravných prostriedkov</t>
  </si>
  <si>
    <t>4. Školská jedáleň pri ZŠ Dargovských hrdinov</t>
  </si>
  <si>
    <t>633010-pracovné odevy, obuv</t>
  </si>
  <si>
    <t>5. Školská jedáleň pri ZŠ, Hrnčiarska 13</t>
  </si>
  <si>
    <t xml:space="preserve">6. Školská jedáleň pri ZŠ Jána Švermu </t>
  </si>
  <si>
    <t>7. Školská jedáleň pri ZŠ Kudlovská</t>
  </si>
  <si>
    <t>Kapitály</t>
  </si>
  <si>
    <t>8. Školská jedáleň pri ZŠ Laborecká 66</t>
  </si>
  <si>
    <t xml:space="preserve">9. Školská jedáleň pri ZŠI Lesná 28 </t>
  </si>
  <si>
    <t>635001-interiérové vybavenie</t>
  </si>
  <si>
    <t>10. Školská jedáleň pri ZŠ Pugačevova 7</t>
  </si>
  <si>
    <t>11. Školská jedáleň pri ZŠ SNP</t>
  </si>
  <si>
    <t>8.4.</t>
  </si>
  <si>
    <t>09.6.0.4.</t>
  </si>
  <si>
    <t>Školský internát</t>
  </si>
  <si>
    <t xml:space="preserve">1. Školský internát pri ZŠ Lesná 28 </t>
  </si>
  <si>
    <t>635001-údržba nábytku</t>
  </si>
  <si>
    <t>Voľno časové aktivity</t>
  </si>
  <si>
    <t>09.5.0.1.</t>
  </si>
  <si>
    <t xml:space="preserve">Školské kluby detí </t>
  </si>
  <si>
    <t xml:space="preserve">1. Školský klub detí  pri  ZŠ Dargovských hrdinov </t>
  </si>
  <si>
    <t>2. Školský klub detí pri ZŠ, Hrnčiarska 13</t>
  </si>
  <si>
    <t>631001-cestovné</t>
  </si>
  <si>
    <t xml:space="preserve">3. Školský klub detí  pri  ZŠ Jána Švermu </t>
  </si>
  <si>
    <t>4. Školský klub detí  pri  ZŠ Kudlovská</t>
  </si>
  <si>
    <t>5. Školský klub detí  pri  ZŠ Laborecká 66</t>
  </si>
  <si>
    <t xml:space="preserve">6. Školský klub pri ZŠI Lesná 28 </t>
  </si>
  <si>
    <t>7. Školský klub detí  pri  ZŠ s MŠ Podskalka 58</t>
  </si>
  <si>
    <t>8. Školský klub detí  pri  ZŠ Pugačevova 7</t>
  </si>
  <si>
    <t>9. Školský klub detí  pri  ZŠ  SNP</t>
  </si>
  <si>
    <t>10. Neštátne školské zariadenia – Školský klub</t>
  </si>
  <si>
    <t>ŠKD pri Cirkevnej spojenej  škole</t>
  </si>
  <si>
    <t xml:space="preserve">Školské strediská záujmovej činností - ŠSZČ </t>
  </si>
  <si>
    <t xml:space="preserve">1. ŠSZČ pri  ZŠ Dargovských hrdinov </t>
  </si>
  <si>
    <t>637027-odmeny na základe dohôd  (ŠSZČ)</t>
  </si>
  <si>
    <t xml:space="preserve">2. ŠSZČ pri  ZŠ Hrnčiarska </t>
  </si>
  <si>
    <t xml:space="preserve">2. ŠSZČ pri  ZŠ Laboreckej </t>
  </si>
  <si>
    <t>637027-odmeny na základe dohôd  (ŠSZČ</t>
  </si>
  <si>
    <t>2. Neštátne školské zariadenia - ŠSZČ pri Gymnáziu Jána Zlatoústeho</t>
  </si>
  <si>
    <t>ŠSZČ pri Gymnáziu Jána Zlatoústeho</t>
  </si>
  <si>
    <t>09.5.0.1</t>
  </si>
  <si>
    <t>Základné umelecké školy</t>
  </si>
  <si>
    <t xml:space="preserve">1. Základná umelecká škola, Mierová </t>
  </si>
  <si>
    <t>631001 Cestovné náhrady</t>
  </si>
  <si>
    <t>631002-cestovné náhrady zahraničné</t>
  </si>
  <si>
    <t>2. Neštátne školské zariadenia - Súkromna ZUŠ</t>
  </si>
  <si>
    <t>SZUŠ – Havriľáková</t>
  </si>
  <si>
    <t>3. Neštátne školské zariadenia - Súkromna ZUŠ</t>
  </si>
  <si>
    <t>SZUŠ – Radovan Seko</t>
  </si>
  <si>
    <t>09.5.0.2</t>
  </si>
  <si>
    <t>Centrá voľného času</t>
  </si>
  <si>
    <t>1. Centrum voľného času DÚHA</t>
  </si>
  <si>
    <t>631001 cestovné náhrady</t>
  </si>
  <si>
    <t>634001-palivo, oleje,špec.kvap.</t>
  </si>
  <si>
    <t>634002-servis údržba,opravy a vy.s tym spojené</t>
  </si>
  <si>
    <t>634003-poistné</t>
  </si>
  <si>
    <t xml:space="preserve">636001-nájom budov, alebo ich časti </t>
  </si>
  <si>
    <t>636002-nájomné za nájom prev.strojov,príst.</t>
  </si>
  <si>
    <t>637007-cestovné náhrady,olympiády</t>
  </si>
  <si>
    <t>642014-bežné transfery – odchodné</t>
  </si>
  <si>
    <t>2. Neštátne školské zariadenia -Súkromné CVČ LAURA</t>
  </si>
  <si>
    <t>SCVČ LAURA</t>
  </si>
  <si>
    <t>Ihrisko pri ZŠ, Hrnčiarska 13</t>
  </si>
  <si>
    <t xml:space="preserve">Podpora detí zo sociálne slabých rodín </t>
  </si>
  <si>
    <t>Hmotná núdza – dotácia na stravu a školské potreby</t>
  </si>
  <si>
    <t>642026-školské potreby</t>
  </si>
  <si>
    <t>642026-strava</t>
  </si>
  <si>
    <t>PROGRAM 8:</t>
  </si>
  <si>
    <t xml:space="preserve">Účet </t>
  </si>
  <si>
    <t>Náklady</t>
  </si>
  <si>
    <t>spotreba materiálu</t>
  </si>
  <si>
    <t>spotreba energie</t>
  </si>
  <si>
    <t>opravy a udržiavanie - bežné opravy</t>
  </si>
  <si>
    <t>cestovné</t>
  </si>
  <si>
    <t>náklady na reprezentáciu</t>
  </si>
  <si>
    <t>ostatné služby</t>
  </si>
  <si>
    <t>mzdové náklady</t>
  </si>
  <si>
    <t>zákonné sociálne poistenie</t>
  </si>
  <si>
    <t>ostatné sociálne poistenie</t>
  </si>
  <si>
    <t>zákonné sociálne náklady</t>
  </si>
  <si>
    <t>dane a poplatky</t>
  </si>
  <si>
    <t>odpisy</t>
  </si>
  <si>
    <t>tvorba ost. rezerv z prevádzkovej činnosti</t>
  </si>
  <si>
    <t>tvorba os. opravných položiek z prev.čin.</t>
  </si>
  <si>
    <t>ostatné finančné náklady</t>
  </si>
  <si>
    <t>splatná daň z príjmov</t>
  </si>
  <si>
    <t xml:space="preserve">Náklady spolu </t>
  </si>
  <si>
    <t>Výnosy</t>
  </si>
  <si>
    <t>tržby za predané služby</t>
  </si>
  <si>
    <t>ostatné výnosy z prevádzkovej činnosti</t>
  </si>
  <si>
    <t>zúčtovanie ost. rezerv z prevádzkovej činn.</t>
  </si>
  <si>
    <t>zúčtovanie ostatných opr. položiek z prev.čin.</t>
  </si>
  <si>
    <t>úroky</t>
  </si>
  <si>
    <t>výnosy z kapit. transferov (vo výške odpisov)</t>
  </si>
  <si>
    <t>výnosy samosprávy zo ŠR</t>
  </si>
  <si>
    <t>Výnosy spolu</t>
  </si>
  <si>
    <t>Príspevok - spolu - prevádzkový príspevok</t>
  </si>
  <si>
    <t xml:space="preserve">  - kapitalový príspevok</t>
  </si>
  <si>
    <t xml:space="preserve">    R O Z P O Č E T </t>
  </si>
  <si>
    <t>Správa</t>
  </si>
  <si>
    <t>spotreba energií</t>
  </si>
  <si>
    <t>oprava a údržba</t>
  </si>
  <si>
    <t>doplnkové dôchodkové poistenie</t>
  </si>
  <si>
    <t>ostatné dane a poplatky</t>
  </si>
  <si>
    <t>tvorba ostatných rezerv z prev.činnosti</t>
  </si>
  <si>
    <t>daň z príjmov</t>
  </si>
  <si>
    <t>tržby z predaja služieb</t>
  </si>
  <si>
    <t>ost.výnosy z prevádzkovej činností</t>
  </si>
  <si>
    <t>zúčtovanie ostatných rezerv z prev.čin.</t>
  </si>
  <si>
    <t>Príspevok:</t>
  </si>
  <si>
    <t xml:space="preserve"> - prevádzkový</t>
  </si>
  <si>
    <t xml:space="preserve"> - kapitálový transfer</t>
  </si>
  <si>
    <t xml:space="preserve">Prevádzkový príspevok spolu </t>
  </si>
  <si>
    <t>Doplnkové služby</t>
  </si>
  <si>
    <t>zúčtovanie ostatných rezerv z prev.činnosti</t>
  </si>
  <si>
    <t>Strážna služba</t>
  </si>
  <si>
    <t>Prevádzkový príspevok spolu</t>
  </si>
  <si>
    <t>Trhoviska, WC, Hubková</t>
  </si>
  <si>
    <t>Odvoz TKO</t>
  </si>
  <si>
    <t>tvorba ostatn. oprav. položiek z prev.činn.</t>
  </si>
  <si>
    <t>tržby za predané služby-obce</t>
  </si>
  <si>
    <t>zúčtovanie ostatných opravných položiek</t>
  </si>
  <si>
    <t>opravy a údržba</t>
  </si>
  <si>
    <t>zákonné zdravotné a sociálne poistenie</t>
  </si>
  <si>
    <t>tvorba ostatných opravn. položiek z prev.čin.</t>
  </si>
  <si>
    <t>tržby za vlastné služby</t>
  </si>
  <si>
    <t>ost.výnosy z prev.činnosti</t>
  </si>
  <si>
    <t>zúčtovanie ostat. oprav. položiek z prev.čin.</t>
  </si>
  <si>
    <t xml:space="preserve"> - kapitálový</t>
  </si>
  <si>
    <t>Pohrebisko</t>
  </si>
  <si>
    <t>ostatné výnosy z prev.činnosti</t>
  </si>
  <si>
    <t>zúčtovanie ostatných rezerv z prev.činností</t>
  </si>
  <si>
    <t xml:space="preserve">Verejná zeleň </t>
  </si>
  <si>
    <t>opravy a udržiavanie</t>
  </si>
  <si>
    <t>tvorba ostatných opravných položiek</t>
  </si>
  <si>
    <t>zúčtovanie os. opravných položiek z prev.čin.</t>
  </si>
  <si>
    <t>výnosy samosprávy zo štatneho rozpočt.</t>
  </si>
  <si>
    <t>tvorba ostatných rezerv z prev.čin.</t>
  </si>
  <si>
    <t>tvorba ostatných oprav. položiek z prev.čin.</t>
  </si>
  <si>
    <t>tržby za ostatné služby</t>
  </si>
  <si>
    <t>ostatné výnosy z prevádzkovej činosti</t>
  </si>
  <si>
    <t>zúčtovanie ostatných  rezerv</t>
  </si>
  <si>
    <t>zúčt. ost.opravných položiek z prev.čin.</t>
  </si>
  <si>
    <t>Služby školám</t>
  </si>
  <si>
    <t xml:space="preserve">Príspevok spolu </t>
  </si>
  <si>
    <t>Guttmanovo</t>
  </si>
  <si>
    <t>VPS-spolu</t>
  </si>
  <si>
    <t xml:space="preserve"> - prevádzkový príspevok</t>
  </si>
  <si>
    <t xml:space="preserve"> - kapitálový príspevok</t>
  </si>
  <si>
    <t>Výsledok hospodárenia pred zdanením</t>
  </si>
  <si>
    <t xml:space="preserve">R O Z P O Č E T   </t>
  </si>
  <si>
    <t>/v eurách/</t>
  </si>
  <si>
    <t xml:space="preserve">PROGRAM 7:  Šport   </t>
  </si>
  <si>
    <t>predaný tovar</t>
  </si>
  <si>
    <t xml:space="preserve">opravy a udržiavanie </t>
  </si>
  <si>
    <t>ostatné osobné náklady</t>
  </si>
  <si>
    <t>ostané dane a poplatky</t>
  </si>
  <si>
    <t>552/557</t>
  </si>
  <si>
    <t>tvorba rezerv, opravných položiek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</si>
  <si>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</si>
  <si>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</si>
  <si>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</si>
  <si>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</si>
  <si>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</si>
  <si>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</si>
  <si>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</si>
  <si>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príspevok spolu</t>
  </si>
  <si>
    <t xml:space="preserve"> 7.1</t>
  </si>
  <si>
    <t>Ski servis a požičovňa lyžiarskeho výstroja</t>
  </si>
  <si>
    <t xml:space="preserve"> 7.2</t>
  </si>
  <si>
    <t>Rekreačná oblasť Laborec</t>
  </si>
  <si>
    <t xml:space="preserve"> 7.3</t>
  </si>
  <si>
    <t xml:space="preserve"> 7.4</t>
  </si>
  <si>
    <t>Ihriská, pieskoviská, rekreačná oblasť Hubková, miniihrisko</t>
  </si>
  <si>
    <t xml:space="preserve"> 7.5</t>
  </si>
  <si>
    <t>Kúpalisko</t>
  </si>
  <si>
    <t xml:space="preserve"> 7.6</t>
  </si>
  <si>
    <t>Zimný štadión</t>
  </si>
  <si>
    <t xml:space="preserve"> 7.7</t>
  </si>
  <si>
    <t>Zákaznícke informačné centrum</t>
  </si>
  <si>
    <t xml:space="preserve"> 7.8</t>
  </si>
  <si>
    <t>Mestská športová hala</t>
  </si>
  <si>
    <t xml:space="preserve"> 7.9</t>
  </si>
  <si>
    <t>Futbalový štadión</t>
  </si>
  <si>
    <t>výnosy z kapitálových transferov (vo výške odpisov)</t>
  </si>
  <si>
    <t xml:space="preserve">PROGRAM 6: Aktivita 6.1. - Podpora kultúrno-spoločenských podujatí v meste   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</si>
  <si>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</si>
  <si>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</si>
  <si>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</si>
  <si>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</si>
  <si>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</si>
  <si>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</si>
  <si>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</si>
  <si>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</si>
  <si>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</si>
  <si>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</si>
  <si>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</si>
  <si>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Odpisy DDHM</t>
  </si>
  <si>
    <t>Tvorba ostatných rezerv</t>
  </si>
  <si>
    <t>Kurzové straty</t>
  </si>
  <si>
    <t>Ostatné finančné náklady</t>
  </si>
  <si>
    <t>Daň z príjmu PO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</si>
  <si>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</si>
  <si>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</si>
  <si>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</si>
  <si>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</si>
  <si>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</si>
  <si>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652/657</t>
  </si>
  <si>
    <t>Zúčtovanie rezerv</t>
  </si>
  <si>
    <t>Úroky</t>
  </si>
  <si>
    <t>692/698</t>
  </si>
  <si>
    <t>Výnosy z kapitálových transferov (vo výške odpisov)</t>
  </si>
  <si>
    <t>Výnosy z bežného transferu zo ŠR</t>
  </si>
  <si>
    <t>Aktivita 6.1. spolu</t>
  </si>
  <si>
    <t>z toho účelový na celomestské podujatia</t>
  </si>
  <si>
    <t xml:space="preserve">  - kapitálový príspevok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</si>
</sst>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0;\-#,##0"/>
    <numFmt numFmtId="168" formatCode="&quot;4.6.&quot;"/>
    <numFmt numFmtId="169" formatCode="&quot;4.1.&quot;"/>
    <numFmt numFmtId="170" formatCode="&quot;4.7.&quot;"/>
    <numFmt numFmtId="171" formatCode="0"/>
    <numFmt numFmtId="172" formatCode="0.00"/>
  </numFmts>
  <fonts count="3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i/>
      <sz val="9"/>
      <name val="Arial CE"/>
      <family val="2"/>
    </font>
    <font>
      <b/>
      <sz val="8"/>
      <name val="Arial CE"/>
      <family val="2"/>
    </font>
    <font>
      <b/>
      <sz val="9"/>
      <color indexed="8"/>
      <name val="Arial CE"/>
      <family val="2"/>
    </font>
    <font>
      <sz val="10"/>
      <color indexed="53"/>
      <name val="Arial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0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right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0" fillId="0" borderId="0" xfId="0" applyAlignment="1">
      <alignment horizontal="left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4" fontId="2" fillId="2" borderId="1" xfId="0" applyFont="1" applyFill="1" applyBorder="1" applyAlignment="1" applyProtection="1">
      <alignment/>
      <protection locked="0"/>
    </xf>
    <xf numFmtId="166" fontId="0" fillId="2" borderId="1" xfId="0" applyNumberFormat="1" applyFont="1" applyFill="1" applyBorder="1" applyAlignment="1" applyProtection="1">
      <alignment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4" fontId="0" fillId="0" borderId="1" xfId="0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6" fillId="2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right"/>
    </xf>
    <xf numFmtId="164" fontId="7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/>
    </xf>
    <xf numFmtId="164" fontId="7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6" fontId="8" fillId="2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9" fillId="0" borderId="0" xfId="0" applyFont="1" applyAlignment="1">
      <alignment/>
    </xf>
    <xf numFmtId="166" fontId="3" fillId="2" borderId="1" xfId="0" applyNumberFormat="1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/>
    </xf>
    <xf numFmtId="164" fontId="10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/>
    </xf>
    <xf numFmtId="166" fontId="7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6" fontId="7" fillId="4" borderId="1" xfId="0" applyNumberFormat="1" applyFont="1" applyFill="1" applyBorder="1" applyAlignment="1">
      <alignment horizontal="right"/>
    </xf>
    <xf numFmtId="164" fontId="6" fillId="3" borderId="1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7" fillId="3" borderId="1" xfId="0" applyNumberFormat="1" applyFont="1" applyFill="1" applyBorder="1" applyAlignment="1">
      <alignment/>
    </xf>
    <xf numFmtId="166" fontId="7" fillId="3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Border="1" applyAlignment="1">
      <alignment/>
    </xf>
    <xf numFmtId="164" fontId="2" fillId="3" borderId="1" xfId="0" applyFont="1" applyFill="1" applyBorder="1" applyAlignment="1">
      <alignment/>
    </xf>
    <xf numFmtId="167" fontId="0" fillId="3" borderId="1" xfId="0" applyNumberFormat="1" applyFill="1" applyBorder="1" applyAlignment="1">
      <alignment/>
    </xf>
    <xf numFmtId="164" fontId="3" fillId="2" borderId="1" xfId="0" applyFont="1" applyFill="1" applyBorder="1" applyAlignment="1">
      <alignment/>
    </xf>
    <xf numFmtId="164" fontId="8" fillId="2" borderId="1" xfId="0" applyFont="1" applyFill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5" fontId="7" fillId="0" borderId="1" xfId="0" applyNumberFormat="1" applyFont="1" applyBorder="1" applyAlignment="1" applyProtection="1">
      <alignment horizontal="left"/>
      <protection locked="0"/>
    </xf>
    <xf numFmtId="164" fontId="7" fillId="0" borderId="1" xfId="0" applyFont="1" applyBorder="1" applyAlignment="1" applyProtection="1">
      <alignment/>
      <protection locked="0"/>
    </xf>
    <xf numFmtId="166" fontId="7" fillId="0" borderId="1" xfId="0" applyNumberFormat="1" applyFont="1" applyBorder="1" applyAlignment="1" applyProtection="1">
      <alignment horizontal="right"/>
      <protection locked="0"/>
    </xf>
    <xf numFmtId="165" fontId="7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1" fillId="0" borderId="1" xfId="0" applyFont="1" applyBorder="1" applyAlignment="1" applyProtection="1">
      <alignment/>
      <protection locked="0"/>
    </xf>
    <xf numFmtId="166" fontId="7" fillId="0" borderId="1" xfId="0" applyNumberFormat="1" applyFont="1" applyBorder="1" applyAlignment="1" applyProtection="1">
      <alignment/>
      <protection locked="0"/>
    </xf>
    <xf numFmtId="165" fontId="7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4" fontId="7" fillId="2" borderId="1" xfId="0" applyFont="1" applyFill="1" applyBorder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12" fillId="2" borderId="1" xfId="0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/>
    </xf>
    <xf numFmtId="164" fontId="12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4" fontId="8" fillId="4" borderId="2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/>
    </xf>
    <xf numFmtId="164" fontId="8" fillId="4" borderId="4" xfId="0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4" fontId="8" fillId="5" borderId="5" xfId="0" applyFont="1" applyFill="1" applyBorder="1" applyAlignment="1">
      <alignment horizontal="left" vertical="center"/>
    </xf>
    <xf numFmtId="164" fontId="8" fillId="5" borderId="6" xfId="0" applyFont="1" applyFill="1" applyBorder="1" applyAlignment="1">
      <alignment vertical="center"/>
    </xf>
    <xf numFmtId="164" fontId="7" fillId="5" borderId="6" xfId="0" applyFont="1" applyFill="1" applyBorder="1" applyAlignment="1">
      <alignment/>
    </xf>
    <xf numFmtId="164" fontId="7" fillId="5" borderId="7" xfId="0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7" fontId="8" fillId="5" borderId="8" xfId="0" applyNumberFormat="1" applyFont="1" applyFill="1" applyBorder="1" applyAlignment="1">
      <alignment/>
    </xf>
    <xf numFmtId="166" fontId="8" fillId="5" borderId="8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66" fontId="8" fillId="8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8" fillId="8" borderId="1" xfId="0" applyFont="1" applyFill="1" applyBorder="1" applyAlignment="1">
      <alignment/>
    </xf>
    <xf numFmtId="164" fontId="7" fillId="8" borderId="1" xfId="0" applyFont="1" applyFill="1" applyBorder="1" applyAlignment="1">
      <alignment horizontal="left"/>
    </xf>
    <xf numFmtId="166" fontId="7" fillId="8" borderId="1" xfId="0" applyNumberFormat="1" applyFont="1" applyFill="1" applyBorder="1" applyAlignment="1">
      <alignment/>
    </xf>
    <xf numFmtId="164" fontId="7" fillId="8" borderId="1" xfId="0" applyFont="1" applyFill="1" applyBorder="1" applyAlignment="1">
      <alignment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/>
    </xf>
    <xf numFmtId="164" fontId="8" fillId="3" borderId="1" xfId="0" applyFont="1" applyFill="1" applyBorder="1" applyAlignment="1">
      <alignment horizontal="left"/>
    </xf>
    <xf numFmtId="167" fontId="8" fillId="3" borderId="1" xfId="0" applyNumberFormat="1" applyFont="1" applyFill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7" fontId="8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8" fillId="7" borderId="1" xfId="0" applyFont="1" applyFill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8" fillId="0" borderId="1" xfId="0" applyFont="1" applyFill="1" applyBorder="1" applyAlignment="1">
      <alignment horizontal="left"/>
    </xf>
    <xf numFmtId="165" fontId="8" fillId="8" borderId="1" xfId="0" applyNumberFormat="1" applyFont="1" applyFill="1" applyBorder="1" applyAlignment="1">
      <alignment horizontal="left"/>
    </xf>
    <xf numFmtId="164" fontId="8" fillId="8" borderId="1" xfId="0" applyFont="1" applyFill="1" applyBorder="1" applyAlignment="1">
      <alignment/>
    </xf>
    <xf numFmtId="166" fontId="7" fillId="8" borderId="1" xfId="0" applyNumberFormat="1" applyFont="1" applyFill="1" applyBorder="1" applyAlignment="1">
      <alignment/>
    </xf>
    <xf numFmtId="164" fontId="8" fillId="8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6" fontId="7" fillId="0" borderId="0" xfId="0" applyNumberFormat="1" applyFont="1" applyAlignment="1">
      <alignment/>
    </xf>
    <xf numFmtId="164" fontId="7" fillId="8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7" fontId="8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7" fillId="7" borderId="1" xfId="0" applyNumberFormat="1" applyFont="1" applyFill="1" applyBorder="1" applyAlignment="1">
      <alignment/>
    </xf>
    <xf numFmtId="166" fontId="8" fillId="6" borderId="1" xfId="0" applyNumberFormat="1" applyFont="1" applyFill="1" applyBorder="1" applyAlignment="1">
      <alignment vertical="center"/>
    </xf>
    <xf numFmtId="166" fontId="8" fillId="7" borderId="1" xfId="0" applyNumberFormat="1" applyFont="1" applyFill="1" applyBorder="1" applyAlignment="1">
      <alignment horizontal="right"/>
    </xf>
    <xf numFmtId="165" fontId="17" fillId="0" borderId="1" xfId="0" applyNumberFormat="1" applyFont="1" applyFill="1" applyBorder="1" applyAlignment="1">
      <alignment horizontal="left"/>
    </xf>
    <xf numFmtId="165" fontId="17" fillId="0" borderId="1" xfId="0" applyNumberFormat="1" applyFont="1" applyFill="1" applyBorder="1" applyAlignment="1">
      <alignment horizontal="center"/>
    </xf>
    <xf numFmtId="164" fontId="8" fillId="5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left"/>
    </xf>
    <xf numFmtId="166" fontId="8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4" fontId="8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/>
    </xf>
    <xf numFmtId="164" fontId="8" fillId="5" borderId="8" xfId="0" applyFont="1" applyFill="1" applyBorder="1" applyAlignment="1">
      <alignment horizontal="left" vertical="center"/>
    </xf>
    <xf numFmtId="166" fontId="8" fillId="5" borderId="8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7" fillId="6" borderId="1" xfId="0" applyFont="1" applyFill="1" applyBorder="1" applyAlignment="1">
      <alignment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5" fontId="17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left"/>
    </xf>
    <xf numFmtId="166" fontId="7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7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6" fontId="7" fillId="0" borderId="1" xfId="0" applyNumberFormat="1" applyFont="1" applyBorder="1" applyAlignment="1">
      <alignment horizontal="left" vertical="center" wrapText="1"/>
    </xf>
    <xf numFmtId="164" fontId="7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164" fontId="8" fillId="7" borderId="1" xfId="0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7" fontId="21" fillId="3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7" fontId="21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/>
    </xf>
    <xf numFmtId="167" fontId="8" fillId="6" borderId="1" xfId="0" applyNumberFormat="1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/>
    </xf>
    <xf numFmtId="167" fontId="7" fillId="0" borderId="1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/>
    </xf>
    <xf numFmtId="165" fontId="17" fillId="7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/>
    </xf>
    <xf numFmtId="164" fontId="8" fillId="5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7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6" fillId="8" borderId="0" xfId="0" applyFont="1" applyFill="1" applyBorder="1" applyAlignment="1">
      <alignment/>
    </xf>
    <xf numFmtId="164" fontId="8" fillId="4" borderId="1" xfId="0" applyNumberFormat="1" applyFont="1" applyFill="1" applyBorder="1" applyAlignment="1" applyProtection="1">
      <alignment horizontal="center" vertical="center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4" fontId="20" fillId="4" borderId="1" xfId="0" applyNumberFormat="1" applyFont="1" applyFill="1" applyBorder="1" applyAlignment="1" applyProtection="1">
      <alignment horizontal="center" vertical="center"/>
      <protection locked="0"/>
    </xf>
    <xf numFmtId="164" fontId="2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5" borderId="8" xfId="0" applyNumberFormat="1" applyFont="1" applyFill="1" applyBorder="1" applyAlignment="1" applyProtection="1">
      <alignment horizontal="left" vertical="center"/>
      <protection locked="0"/>
    </xf>
    <xf numFmtId="166" fontId="20" fillId="5" borderId="8" xfId="0" applyNumberFormat="1" applyFont="1" applyFill="1" applyBorder="1" applyAlignment="1" applyProtection="1">
      <alignment/>
      <protection locked="0"/>
    </xf>
    <xf numFmtId="166" fontId="24" fillId="0" borderId="0" xfId="0" applyNumberFormat="1" applyFont="1" applyFill="1" applyBorder="1" applyAlignment="1" applyProtection="1">
      <alignment/>
      <protection locked="0"/>
    </xf>
    <xf numFmtId="164" fontId="20" fillId="9" borderId="9" xfId="0" applyNumberFormat="1" applyFont="1" applyFill="1" applyBorder="1" applyAlignment="1" applyProtection="1">
      <alignment horizontal="center"/>
      <protection locked="0"/>
    </xf>
    <xf numFmtId="164" fontId="20" fillId="9" borderId="10" xfId="0" applyNumberFormat="1" applyFont="1" applyFill="1" applyBorder="1" applyAlignment="1" applyProtection="1">
      <alignment horizontal="center"/>
      <protection locked="0"/>
    </xf>
    <xf numFmtId="164" fontId="23" fillId="9" borderId="11" xfId="0" applyNumberFormat="1" applyFont="1" applyFill="1" applyBorder="1" applyAlignment="1" applyProtection="1">
      <alignment/>
      <protection locked="0"/>
    </xf>
    <xf numFmtId="166" fontId="20" fillId="9" borderId="9" xfId="0" applyNumberFormat="1" applyFont="1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4" fontId="25" fillId="0" borderId="1" xfId="0" applyNumberFormat="1" applyFont="1" applyFill="1" applyBorder="1" applyAlignment="1" applyProtection="1">
      <alignment horizontal="center"/>
      <protection locked="0"/>
    </xf>
    <xf numFmtId="164" fontId="26" fillId="0" borderId="1" xfId="0" applyNumberFormat="1" applyFont="1" applyFill="1" applyBorder="1" applyAlignment="1" applyProtection="1">
      <alignment horizontal="center"/>
      <protection locked="0"/>
    </xf>
    <xf numFmtId="164" fontId="20" fillId="3" borderId="4" xfId="0" applyNumberFormat="1" applyFont="1" applyFill="1" applyBorder="1" applyAlignment="1" applyProtection="1">
      <alignment horizontal="left"/>
      <protection locked="0"/>
    </xf>
    <xf numFmtId="164" fontId="20" fillId="3" borderId="4" xfId="0" applyNumberFormat="1" applyFont="1" applyFill="1" applyBorder="1" applyAlignment="1" applyProtection="1">
      <alignment/>
      <protection locked="0"/>
    </xf>
    <xf numFmtId="166" fontId="20" fillId="3" borderId="1" xfId="0" applyNumberFormat="1" applyFont="1" applyFill="1" applyBorder="1" applyAlignment="1" applyProtection="1">
      <alignment horizontal="right"/>
      <protection locked="0"/>
    </xf>
    <xf numFmtId="166" fontId="20" fillId="3" borderId="1" xfId="0" applyNumberFormat="1" applyFont="1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5" fontId="20" fillId="0" borderId="4" xfId="0" applyNumberFormat="1" applyFont="1" applyFill="1" applyBorder="1" applyAlignment="1">
      <alignment horizontal="left"/>
    </xf>
    <xf numFmtId="164" fontId="20" fillId="0" borderId="4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/>
    </xf>
    <xf numFmtId="166" fontId="20" fillId="0" borderId="13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5" fontId="22" fillId="0" borderId="4" xfId="0" applyNumberFormat="1" applyFont="1" applyFill="1" applyBorder="1" applyAlignment="1">
      <alignment horizontal="center"/>
    </xf>
    <xf numFmtId="164" fontId="20" fillId="0" borderId="4" xfId="0" applyFont="1" applyFill="1" applyBorder="1" applyAlignment="1">
      <alignment horizontal="left"/>
    </xf>
    <xf numFmtId="166" fontId="22" fillId="0" borderId="12" xfId="0" applyNumberFormat="1" applyFont="1" applyFill="1" applyBorder="1" applyAlignment="1">
      <alignment/>
    </xf>
    <xf numFmtId="166" fontId="22" fillId="0" borderId="13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22" fillId="0" borderId="4" xfId="0" applyFont="1" applyFill="1" applyBorder="1" applyAlignment="1">
      <alignment horizontal="left"/>
    </xf>
    <xf numFmtId="166" fontId="22" fillId="0" borderId="12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 horizontal="right"/>
    </xf>
    <xf numFmtId="166" fontId="20" fillId="0" borderId="1" xfId="0" applyNumberFormat="1" applyFont="1" applyFill="1" applyBorder="1" applyAlignment="1">
      <alignment/>
    </xf>
    <xf numFmtId="166" fontId="20" fillId="0" borderId="4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/>
    </xf>
    <xf numFmtId="166" fontId="22" fillId="0" borderId="4" xfId="0" applyNumberFormat="1" applyFont="1" applyFill="1" applyBorder="1" applyAlignment="1">
      <alignment horizontal="right"/>
    </xf>
    <xf numFmtId="164" fontId="20" fillId="0" borderId="13" xfId="0" applyFont="1" applyFill="1" applyBorder="1" applyAlignment="1">
      <alignment horizontal="left"/>
    </xf>
    <xf numFmtId="166" fontId="22" fillId="0" borderId="14" xfId="0" applyNumberFormat="1" applyFont="1" applyFill="1" applyBorder="1" applyAlignment="1">
      <alignment/>
    </xf>
    <xf numFmtId="166" fontId="22" fillId="0" borderId="15" xfId="0" applyNumberFormat="1" applyFont="1" applyFill="1" applyBorder="1" applyAlignment="1">
      <alignment horizontal="right"/>
    </xf>
    <xf numFmtId="166" fontId="22" fillId="0" borderId="4" xfId="0" applyNumberFormat="1" applyFont="1" applyFill="1" applyBorder="1" applyAlignment="1">
      <alignment/>
    </xf>
    <xf numFmtId="166" fontId="22" fillId="0" borderId="9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 horizontal="right"/>
    </xf>
    <xf numFmtId="165" fontId="20" fillId="0" borderId="13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/>
    </xf>
    <xf numFmtId="164" fontId="22" fillId="0" borderId="13" xfId="0" applyFont="1" applyFill="1" applyBorder="1" applyAlignment="1">
      <alignment horizontal="left"/>
    </xf>
    <xf numFmtId="164" fontId="22" fillId="0" borderId="16" xfId="0" applyFont="1" applyFill="1" applyBorder="1" applyAlignment="1">
      <alignment horizontal="left"/>
    </xf>
    <xf numFmtId="166" fontId="22" fillId="0" borderId="9" xfId="0" applyNumberFormat="1" applyFont="1" applyFill="1" applyBorder="1" applyAlignment="1">
      <alignment/>
    </xf>
    <xf numFmtId="166" fontId="22" fillId="0" borderId="16" xfId="0" applyNumberFormat="1" applyFont="1" applyFill="1" applyBorder="1" applyAlignment="1">
      <alignment horizontal="right"/>
    </xf>
    <xf numFmtId="164" fontId="22" fillId="0" borderId="1" xfId="0" applyFont="1" applyFill="1" applyBorder="1" applyAlignment="1">
      <alignment horizontal="left"/>
    </xf>
    <xf numFmtId="164" fontId="22" fillId="0" borderId="12" xfId="0" applyFont="1" applyFill="1" applyBorder="1" applyAlignment="1">
      <alignment horizontal="left"/>
    </xf>
    <xf numFmtId="164" fontId="20" fillId="0" borderId="1" xfId="0" applyFont="1" applyFill="1" applyBorder="1" applyAlignment="1">
      <alignment horizontal="left"/>
    </xf>
    <xf numFmtId="164" fontId="7" fillId="0" borderId="1" xfId="0" applyFont="1" applyBorder="1" applyAlignment="1">
      <alignment/>
    </xf>
    <xf numFmtId="164" fontId="20" fillId="5" borderId="12" xfId="0" applyFont="1" applyFill="1" applyBorder="1" applyAlignment="1">
      <alignment horizontal="center" vertical="center"/>
    </xf>
    <xf numFmtId="166" fontId="20" fillId="5" borderId="1" xfId="0" applyNumberFormat="1" applyFont="1" applyFill="1" applyBorder="1" applyAlignment="1">
      <alignment horizontal="right"/>
    </xf>
    <xf numFmtId="166" fontId="20" fillId="5" borderId="1" xfId="0" applyNumberFormat="1" applyFont="1" applyFill="1" applyBorder="1" applyAlignment="1">
      <alignment/>
    </xf>
    <xf numFmtId="164" fontId="2" fillId="5" borderId="1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8" fillId="4" borderId="3" xfId="0" applyFont="1" applyFill="1" applyBorder="1" applyAlignment="1">
      <alignment horizontal="center" vertical="center"/>
    </xf>
    <xf numFmtId="164" fontId="8" fillId="4" borderId="17" xfId="0" applyFont="1" applyFill="1" applyBorder="1" applyAlignment="1">
      <alignment horizontal="center" vertical="center"/>
    </xf>
    <xf numFmtId="165" fontId="20" fillId="4" borderId="18" xfId="0" applyNumberFormat="1" applyFont="1" applyFill="1" applyBorder="1" applyAlignment="1">
      <alignment horizontal="center" vertical="center"/>
    </xf>
    <xf numFmtId="164" fontId="20" fillId="4" borderId="2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/>
    </xf>
    <xf numFmtId="164" fontId="20" fillId="4" borderId="9" xfId="0" applyFont="1" applyFill="1" applyBorder="1" applyAlignment="1">
      <alignment horizontal="center" vertical="center"/>
    </xf>
    <xf numFmtId="164" fontId="23" fillId="5" borderId="8" xfId="0" applyFont="1" applyFill="1" applyBorder="1" applyAlignment="1">
      <alignment horizontal="left" vertical="center"/>
    </xf>
    <xf numFmtId="166" fontId="20" fillId="5" borderId="8" xfId="0" applyNumberFormat="1" applyFont="1" applyFill="1" applyBorder="1" applyAlignment="1">
      <alignment/>
    </xf>
    <xf numFmtId="165" fontId="20" fillId="6" borderId="1" xfId="0" applyNumberFormat="1" applyFont="1" applyFill="1" applyBorder="1" applyAlignment="1">
      <alignment horizontal="center"/>
    </xf>
    <xf numFmtId="165" fontId="20" fillId="6" borderId="4" xfId="0" applyNumberFormat="1" applyFont="1" applyFill="1" applyBorder="1" applyAlignment="1">
      <alignment horizontal="center"/>
    </xf>
    <xf numFmtId="165" fontId="20" fillId="6" borderId="1" xfId="0" applyNumberFormat="1" applyFont="1" applyFill="1" applyBorder="1" applyAlignment="1">
      <alignment horizontal="left"/>
    </xf>
    <xf numFmtId="166" fontId="20" fillId="6" borderId="4" xfId="0" applyNumberFormat="1" applyFont="1" applyFill="1" applyBorder="1" applyAlignment="1">
      <alignment horizontal="right"/>
    </xf>
    <xf numFmtId="166" fontId="20" fillId="6" borderId="1" xfId="0" applyNumberFormat="1" applyFont="1" applyFill="1" applyBorder="1" applyAlignment="1">
      <alignment horizontal="right"/>
    </xf>
    <xf numFmtId="166" fontId="20" fillId="6" borderId="1" xfId="0" applyNumberFormat="1" applyFont="1" applyFill="1" applyBorder="1" applyAlignment="1">
      <alignment/>
    </xf>
    <xf numFmtId="164" fontId="25" fillId="8" borderId="1" xfId="0" applyFont="1" applyFill="1" applyBorder="1" applyAlignment="1">
      <alignment horizontal="center"/>
    </xf>
    <xf numFmtId="165" fontId="26" fillId="8" borderId="4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left"/>
    </xf>
    <xf numFmtId="164" fontId="20" fillId="3" borderId="4" xfId="0" applyFont="1" applyFill="1" applyBorder="1" applyAlignment="1">
      <alignment/>
    </xf>
    <xf numFmtId="166" fontId="20" fillId="3" borderId="4" xfId="0" applyNumberFormat="1" applyFont="1" applyFill="1" applyBorder="1" applyAlignment="1">
      <alignment horizontal="right"/>
    </xf>
    <xf numFmtId="166" fontId="20" fillId="3" borderId="1" xfId="0" applyNumberFormat="1" applyFont="1" applyFill="1" applyBorder="1" applyAlignment="1">
      <alignment horizontal="right"/>
    </xf>
    <xf numFmtId="166" fontId="20" fillId="3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/>
    </xf>
    <xf numFmtId="165" fontId="20" fillId="6" borderId="13" xfId="0" applyNumberFormat="1" applyFont="1" applyFill="1" applyBorder="1" applyAlignment="1">
      <alignment horizontal="center"/>
    </xf>
    <xf numFmtId="165" fontId="20" fillId="6" borderId="12" xfId="0" applyNumberFormat="1" applyFont="1" applyFill="1" applyBorder="1" applyAlignment="1">
      <alignment horizontal="left"/>
    </xf>
    <xf numFmtId="166" fontId="20" fillId="6" borderId="13" xfId="0" applyNumberFormat="1" applyFont="1" applyFill="1" applyBorder="1" applyAlignment="1">
      <alignment horizontal="right"/>
    </xf>
    <xf numFmtId="166" fontId="20" fillId="6" borderId="12" xfId="0" applyNumberFormat="1" applyFont="1" applyFill="1" applyBorder="1" applyAlignment="1">
      <alignment horizontal="right"/>
    </xf>
    <xf numFmtId="166" fontId="20" fillId="6" borderId="12" xfId="0" applyNumberFormat="1" applyFont="1" applyFill="1" applyBorder="1" applyAlignment="1">
      <alignment/>
    </xf>
    <xf numFmtId="165" fontId="26" fillId="8" borderId="13" xfId="0" applyNumberFormat="1" applyFont="1" applyFill="1" applyBorder="1" applyAlignment="1">
      <alignment horizontal="left"/>
    </xf>
    <xf numFmtId="165" fontId="20" fillId="3" borderId="12" xfId="0" applyNumberFormat="1" applyFont="1" applyFill="1" applyBorder="1" applyAlignment="1">
      <alignment horizontal="left"/>
    </xf>
    <xf numFmtId="164" fontId="20" fillId="3" borderId="13" xfId="0" applyFont="1" applyFill="1" applyBorder="1" applyAlignment="1">
      <alignment horizontal="left"/>
    </xf>
    <xf numFmtId="166" fontId="20" fillId="3" borderId="13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>
      <alignment/>
    </xf>
    <xf numFmtId="164" fontId="22" fillId="0" borderId="1" xfId="0" applyFont="1" applyFill="1" applyBorder="1" applyAlignment="1">
      <alignment/>
    </xf>
    <xf numFmtId="164" fontId="20" fillId="0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5" fontId="22" fillId="6" borderId="1" xfId="0" applyNumberFormat="1" applyFont="1" applyFill="1" applyBorder="1" applyAlignment="1">
      <alignment horizontal="center"/>
    </xf>
    <xf numFmtId="164" fontId="20" fillId="6" borderId="1" xfId="0" applyFont="1" applyFill="1" applyBorder="1" applyAlignment="1">
      <alignment/>
    </xf>
    <xf numFmtId="164" fontId="25" fillId="8" borderId="1" xfId="0" applyNumberFormat="1" applyFont="1" applyFill="1" applyBorder="1" applyAlignment="1">
      <alignment horizontal="center"/>
    </xf>
    <xf numFmtId="165" fontId="26" fillId="8" borderId="1" xfId="0" applyNumberFormat="1" applyFont="1" applyFill="1" applyBorder="1" applyAlignment="1">
      <alignment horizontal="center"/>
    </xf>
    <xf numFmtId="164" fontId="20" fillId="3" borderId="1" xfId="0" applyFont="1" applyFill="1" applyBorder="1" applyAlignment="1">
      <alignment/>
    </xf>
    <xf numFmtId="165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/>
    </xf>
    <xf numFmtId="168" fontId="20" fillId="6" borderId="1" xfId="0" applyNumberFormat="1" applyFont="1" applyFill="1" applyBorder="1" applyAlignment="1">
      <alignment horizontal="center"/>
    </xf>
    <xf numFmtId="169" fontId="25" fillId="8" borderId="1" xfId="0" applyNumberFormat="1" applyFont="1" applyFill="1" applyBorder="1" applyAlignment="1">
      <alignment horizontal="center"/>
    </xf>
    <xf numFmtId="165" fontId="20" fillId="8" borderId="1" xfId="0" applyNumberFormat="1" applyFont="1" applyFill="1" applyBorder="1" applyAlignment="1">
      <alignment horizontal="center"/>
    </xf>
    <xf numFmtId="164" fontId="22" fillId="3" borderId="1" xfId="0" applyFont="1" applyFill="1" applyBorder="1" applyAlignment="1">
      <alignment/>
    </xf>
    <xf numFmtId="170" fontId="27" fillId="6" borderId="1" xfId="0" applyNumberFormat="1" applyFont="1" applyFill="1" applyBorder="1" applyAlignment="1">
      <alignment horizontal="center"/>
    </xf>
    <xf numFmtId="166" fontId="22" fillId="3" borderId="1" xfId="0" applyNumberFormat="1" applyFont="1" applyFill="1" applyBorder="1" applyAlignment="1">
      <alignment horizontal="right"/>
    </xf>
    <xf numFmtId="166" fontId="22" fillId="3" borderId="1" xfId="0" applyNumberFormat="1" applyFont="1" applyFill="1" applyBorder="1" applyAlignment="1">
      <alignment/>
    </xf>
    <xf numFmtId="164" fontId="20" fillId="5" borderId="1" xfId="0" applyNumberFormat="1" applyFont="1" applyFill="1" applyBorder="1" applyAlignment="1">
      <alignment horizontal="center"/>
    </xf>
    <xf numFmtId="164" fontId="28" fillId="5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25" fillId="0" borderId="1" xfId="0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4" fontId="20" fillId="3" borderId="1" xfId="0" applyFont="1" applyFill="1" applyBorder="1" applyAlignment="1">
      <alignment horizontal="left"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22" fillId="0" borderId="1" xfId="0" applyNumberFormat="1" applyFont="1" applyFill="1" applyBorder="1" applyAlignment="1">
      <alignment horizontal="left"/>
    </xf>
    <xf numFmtId="165" fontId="20" fillId="6" borderId="1" xfId="0" applyNumberFormat="1" applyFont="1" applyFill="1" applyBorder="1" applyAlignment="1">
      <alignment horizontal="justify"/>
    </xf>
    <xf numFmtId="165" fontId="25" fillId="0" borderId="1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left" vertical="center" wrapText="1"/>
    </xf>
    <xf numFmtId="165" fontId="20" fillId="5" borderId="8" xfId="0" applyNumberFormat="1" applyFont="1" applyFill="1" applyBorder="1" applyAlignment="1">
      <alignment horizontal="justify"/>
    </xf>
    <xf numFmtId="165" fontId="20" fillId="5" borderId="8" xfId="0" applyNumberFormat="1" applyFont="1" applyFill="1" applyBorder="1" applyAlignment="1">
      <alignment horizontal="right"/>
    </xf>
    <xf numFmtId="164" fontId="8" fillId="6" borderId="1" xfId="0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6" borderId="1" xfId="0" applyFill="1" applyBorder="1" applyAlignment="1">
      <alignment/>
    </xf>
    <xf numFmtId="164" fontId="29" fillId="6" borderId="1" xfId="0" applyFont="1" applyFill="1" applyBorder="1" applyAlignment="1">
      <alignment/>
    </xf>
    <xf numFmtId="171" fontId="29" fillId="6" borderId="1" xfId="0" applyNumberFormat="1" applyFont="1" applyFill="1" applyBorder="1" applyAlignment="1">
      <alignment/>
    </xf>
    <xf numFmtId="164" fontId="30" fillId="8" borderId="1" xfId="0" applyFont="1" applyFill="1" applyBorder="1" applyAlignment="1">
      <alignment horizontal="center"/>
    </xf>
    <xf numFmtId="165" fontId="31" fillId="8" borderId="1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justify"/>
    </xf>
    <xf numFmtId="166" fontId="20" fillId="0" borderId="1" xfId="0" applyNumberFormat="1" applyFont="1" applyFill="1" applyBorder="1" applyAlignment="1">
      <alignment/>
    </xf>
    <xf numFmtId="171" fontId="8" fillId="0" borderId="1" xfId="0" applyNumberFormat="1" applyFont="1" applyBorder="1" applyAlignment="1">
      <alignment/>
    </xf>
    <xf numFmtId="164" fontId="22" fillId="0" borderId="1" xfId="0" applyFont="1" applyFill="1" applyBorder="1" applyAlignment="1">
      <alignment/>
    </xf>
    <xf numFmtId="166" fontId="22" fillId="0" borderId="1" xfId="0" applyNumberFormat="1" applyFont="1" applyFill="1" applyBorder="1" applyAlignment="1">
      <alignment/>
    </xf>
    <xf numFmtId="171" fontId="7" fillId="0" borderId="1" xfId="0" applyNumberFormat="1" applyFont="1" applyBorder="1" applyAlignment="1">
      <alignment/>
    </xf>
    <xf numFmtId="166" fontId="20" fillId="3" borderId="4" xfId="0" applyNumberFormat="1" applyFont="1" applyFill="1" applyBorder="1" applyAlignment="1">
      <alignment/>
    </xf>
    <xf numFmtId="171" fontId="8" fillId="3" borderId="1" xfId="0" applyNumberFormat="1" applyFont="1" applyFill="1" applyBorder="1" applyAlignment="1">
      <alignment/>
    </xf>
    <xf numFmtId="166" fontId="20" fillId="0" borderId="4" xfId="0" applyNumberFormat="1" applyFont="1" applyFill="1" applyBorder="1" applyAlignment="1">
      <alignment/>
    </xf>
    <xf numFmtId="164" fontId="22" fillId="0" borderId="4" xfId="0" applyFont="1" applyFill="1" applyBorder="1" applyAlignment="1">
      <alignment/>
    </xf>
    <xf numFmtId="166" fontId="22" fillId="0" borderId="4" xfId="0" applyNumberFormat="1" applyFont="1" applyFill="1" applyBorder="1" applyAlignment="1">
      <alignment/>
    </xf>
    <xf numFmtId="166" fontId="20" fillId="6" borderId="4" xfId="0" applyNumberFormat="1" applyFont="1" applyFill="1" applyBorder="1" applyAlignment="1">
      <alignment/>
    </xf>
    <xf numFmtId="171" fontId="7" fillId="6" borderId="1" xfId="0" applyNumberFormat="1" applyFont="1" applyFill="1" applyBorder="1" applyAlignment="1">
      <alignment/>
    </xf>
    <xf numFmtId="165" fontId="20" fillId="3" borderId="1" xfId="0" applyNumberFormat="1" applyFont="1" applyFill="1" applyBorder="1" applyAlignment="1">
      <alignment/>
    </xf>
    <xf numFmtId="167" fontId="8" fillId="3" borderId="0" xfId="0" applyNumberFormat="1" applyFont="1" applyFill="1" applyAlignment="1">
      <alignment/>
    </xf>
    <xf numFmtId="166" fontId="21" fillId="3" borderId="1" xfId="0" applyNumberFormat="1" applyFont="1" applyFill="1" applyBorder="1" applyAlignment="1">
      <alignment/>
    </xf>
    <xf numFmtId="165" fontId="20" fillId="8" borderId="1" xfId="0" applyNumberFormat="1" applyFont="1" applyFill="1" applyBorder="1" applyAlignment="1">
      <alignment horizontal="left"/>
    </xf>
    <xf numFmtId="164" fontId="20" fillId="8" borderId="1" xfId="0" applyFont="1" applyFill="1" applyBorder="1" applyAlignment="1">
      <alignment/>
    </xf>
    <xf numFmtId="166" fontId="20" fillId="8" borderId="4" xfId="0" applyNumberFormat="1" applyFont="1" applyFill="1" applyBorder="1" applyAlignment="1">
      <alignment horizontal="right"/>
    </xf>
    <xf numFmtId="165" fontId="22" fillId="8" borderId="1" xfId="0" applyNumberFormat="1" applyFont="1" applyFill="1" applyBorder="1" applyAlignment="1">
      <alignment horizontal="left"/>
    </xf>
    <xf numFmtId="164" fontId="22" fillId="8" borderId="1" xfId="0" applyFont="1" applyFill="1" applyBorder="1" applyAlignment="1">
      <alignment horizontal="left"/>
    </xf>
    <xf numFmtId="166" fontId="22" fillId="8" borderId="4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 horizontal="right"/>
    </xf>
    <xf numFmtId="166" fontId="22" fillId="0" borderId="19" xfId="0" applyNumberFormat="1" applyFont="1" applyFill="1" applyBorder="1" applyAlignment="1">
      <alignment/>
    </xf>
    <xf numFmtId="166" fontId="22" fillId="0" borderId="19" xfId="0" applyNumberFormat="1" applyFont="1" applyFill="1" applyBorder="1" applyAlignment="1">
      <alignment horizontal="right"/>
    </xf>
    <xf numFmtId="166" fontId="22" fillId="8" borderId="12" xfId="0" applyNumberFormat="1" applyFont="1" applyFill="1" applyBorder="1" applyAlignment="1">
      <alignment horizontal="right"/>
    </xf>
    <xf numFmtId="166" fontId="22" fillId="8" borderId="12" xfId="0" applyNumberFormat="1" applyFont="1" applyFill="1" applyBorder="1" applyAlignment="1">
      <alignment/>
    </xf>
    <xf numFmtId="166" fontId="22" fillId="6" borderId="1" xfId="0" applyNumberFormat="1" applyFont="1" applyFill="1" applyBorder="1" applyAlignment="1">
      <alignment horizontal="right"/>
    </xf>
    <xf numFmtId="166" fontId="22" fillId="6" borderId="1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6" fontId="22" fillId="6" borderId="4" xfId="0" applyNumberFormat="1" applyFont="1" applyFill="1" applyBorder="1" applyAlignment="1">
      <alignment horizontal="right"/>
    </xf>
    <xf numFmtId="165" fontId="22" fillId="6" borderId="1" xfId="0" applyNumberFormat="1" applyFont="1" applyFill="1" applyBorder="1" applyAlignment="1">
      <alignment horizontal="right"/>
    </xf>
    <xf numFmtId="166" fontId="28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28" fillId="8" borderId="1" xfId="0" applyNumberFormat="1" applyFont="1" applyFill="1" applyBorder="1" applyAlignment="1">
      <alignment horizontal="left"/>
    </xf>
    <xf numFmtId="166" fontId="28" fillId="8" borderId="4" xfId="0" applyNumberFormat="1" applyFont="1" applyFill="1" applyBorder="1" applyAlignment="1">
      <alignment horizontal="right"/>
    </xf>
    <xf numFmtId="166" fontId="28" fillId="8" borderId="1" xfId="0" applyNumberFormat="1" applyFont="1" applyFill="1" applyBorder="1" applyAlignment="1">
      <alignment/>
    </xf>
    <xf numFmtId="165" fontId="28" fillId="8" borderId="1" xfId="0" applyNumberFormat="1" applyFont="1" applyFill="1" applyBorder="1" applyAlignment="1">
      <alignment/>
    </xf>
    <xf numFmtId="164" fontId="32" fillId="8" borderId="20" xfId="0" applyFont="1" applyFill="1" applyBorder="1" applyAlignment="1">
      <alignment/>
    </xf>
    <xf numFmtId="164" fontId="22" fillId="8" borderId="1" xfId="0" applyFont="1" applyFill="1" applyBorder="1" applyAlignment="1">
      <alignment/>
    </xf>
    <xf numFmtId="166" fontId="22" fillId="8" borderId="1" xfId="0" applyNumberFormat="1" applyFont="1" applyFill="1" applyBorder="1" applyAlignment="1">
      <alignment/>
    </xf>
    <xf numFmtId="165" fontId="22" fillId="8" borderId="1" xfId="0" applyNumberFormat="1" applyFont="1" applyFill="1" applyBorder="1" applyAlignment="1">
      <alignment horizontal="right"/>
    </xf>
    <xf numFmtId="164" fontId="22" fillId="8" borderId="1" xfId="0" applyFont="1" applyFill="1" applyBorder="1" applyAlignment="1">
      <alignment/>
    </xf>
    <xf numFmtId="166" fontId="22" fillId="6" borderId="13" xfId="0" applyNumberFormat="1" applyFont="1" applyFill="1" applyBorder="1" applyAlignment="1">
      <alignment horizontal="right"/>
    </xf>
    <xf numFmtId="166" fontId="22" fillId="6" borderId="12" xfId="0" applyNumberFormat="1" applyFont="1" applyFill="1" applyBorder="1" applyAlignment="1">
      <alignment horizontal="right"/>
    </xf>
    <xf numFmtId="166" fontId="22" fillId="6" borderId="12" xfId="0" applyNumberFormat="1" applyFont="1" applyFill="1" applyBorder="1" applyAlignment="1">
      <alignment/>
    </xf>
    <xf numFmtId="164" fontId="25" fillId="8" borderId="14" xfId="0" applyFont="1" applyFill="1" applyBorder="1" applyAlignment="1">
      <alignment horizontal="center"/>
    </xf>
    <xf numFmtId="165" fontId="20" fillId="3" borderId="13" xfId="0" applyNumberFormat="1" applyFont="1" applyFill="1" applyBorder="1" applyAlignment="1">
      <alignment horizontal="left"/>
    </xf>
    <xf numFmtId="165" fontId="20" fillId="8" borderId="13" xfId="0" applyNumberFormat="1" applyFont="1" applyFill="1" applyBorder="1" applyAlignment="1">
      <alignment horizontal="left"/>
    </xf>
    <xf numFmtId="165" fontId="26" fillId="8" borderId="13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right"/>
    </xf>
    <xf numFmtId="165" fontId="22" fillId="0" borderId="1" xfId="0" applyNumberFormat="1" applyFont="1" applyFill="1" applyBorder="1" applyAlignment="1">
      <alignment/>
    </xf>
    <xf numFmtId="165" fontId="33" fillId="8" borderId="21" xfId="0" applyNumberFormat="1" applyFont="1" applyFill="1" applyBorder="1" applyAlignment="1">
      <alignment horizontal="right"/>
    </xf>
    <xf numFmtId="165" fontId="33" fillId="8" borderId="1" xfId="0" applyNumberFormat="1" applyFont="1" applyFill="1" applyBorder="1" applyAlignment="1">
      <alignment horizontal="right"/>
    </xf>
    <xf numFmtId="166" fontId="33" fillId="8" borderId="21" xfId="0" applyNumberFormat="1" applyFont="1" applyFill="1" applyBorder="1" applyAlignment="1">
      <alignment horizontal="right"/>
    </xf>
    <xf numFmtId="166" fontId="33" fillId="8" borderId="1" xfId="0" applyNumberFormat="1" applyFont="1" applyFill="1" applyBorder="1" applyAlignment="1">
      <alignment/>
    </xf>
    <xf numFmtId="164" fontId="20" fillId="5" borderId="1" xfId="0" applyFont="1" applyFill="1" applyBorder="1" applyAlignment="1">
      <alignment horizontal="center" vertical="center"/>
    </xf>
    <xf numFmtId="164" fontId="20" fillId="5" borderId="1" xfId="0" applyFont="1" applyFill="1" applyBorder="1" applyAlignment="1">
      <alignment/>
    </xf>
    <xf numFmtId="165" fontId="8" fillId="5" borderId="22" xfId="0" applyNumberFormat="1" applyFont="1" applyFill="1" applyBorder="1" applyAlignment="1">
      <alignment horizontal="right"/>
    </xf>
    <xf numFmtId="166" fontId="20" fillId="5" borderId="22" xfId="0" applyNumberFormat="1" applyFont="1" applyFill="1" applyBorder="1" applyAlignment="1">
      <alignment/>
    </xf>
    <xf numFmtId="165" fontId="8" fillId="5" borderId="1" xfId="0" applyNumberFormat="1" applyFont="1" applyFill="1" applyBorder="1" applyAlignment="1">
      <alignment/>
    </xf>
    <xf numFmtId="165" fontId="20" fillId="4" borderId="1" xfId="0" applyNumberFormat="1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/>
    </xf>
    <xf numFmtId="164" fontId="20" fillId="6" borderId="1" xfId="0" applyFont="1" applyFill="1" applyBorder="1" applyAlignment="1">
      <alignment/>
    </xf>
    <xf numFmtId="166" fontId="20" fillId="6" borderId="1" xfId="0" applyNumberFormat="1" applyFont="1" applyFill="1" applyBorder="1" applyAlignment="1">
      <alignment/>
    </xf>
    <xf numFmtId="172" fontId="20" fillId="6" borderId="1" xfId="0" applyNumberFormat="1" applyFont="1" applyFill="1" applyBorder="1" applyAlignment="1">
      <alignment horizontal="center"/>
    </xf>
    <xf numFmtId="164" fontId="8" fillId="4" borderId="23" xfId="0" applyFont="1" applyFill="1" applyBorder="1" applyAlignment="1">
      <alignment horizontal="center" vertical="center" wrapText="1"/>
    </xf>
    <xf numFmtId="165" fontId="20" fillId="4" borderId="24" xfId="0" applyNumberFormat="1" applyFont="1" applyFill="1" applyBorder="1" applyAlignment="1">
      <alignment horizontal="center" vertical="center" wrapText="1"/>
    </xf>
    <xf numFmtId="164" fontId="20" fillId="4" borderId="18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6" fontId="23" fillId="5" borderId="27" xfId="0" applyNumberFormat="1" applyFont="1" applyFill="1" applyBorder="1" applyAlignment="1">
      <alignment/>
    </xf>
    <xf numFmtId="164" fontId="25" fillId="8" borderId="1" xfId="0" applyNumberFormat="1" applyFont="1" applyFill="1" applyBorder="1" applyAlignment="1">
      <alignment/>
    </xf>
    <xf numFmtId="165" fontId="20" fillId="7" borderId="1" xfId="0" applyNumberFormat="1" applyFont="1" applyFill="1" applyBorder="1" applyAlignment="1">
      <alignment horizontal="left"/>
    </xf>
    <xf numFmtId="164" fontId="20" fillId="7" borderId="4" xfId="0" applyFont="1" applyFill="1" applyBorder="1" applyAlignment="1">
      <alignment/>
    </xf>
    <xf numFmtId="166" fontId="20" fillId="7" borderId="4" xfId="0" applyNumberFormat="1" applyFont="1" applyFill="1" applyBorder="1" applyAlignment="1">
      <alignment horizontal="right"/>
    </xf>
    <xf numFmtId="164" fontId="22" fillId="0" borderId="4" xfId="0" applyFont="1" applyFill="1" applyBorder="1" applyAlignment="1">
      <alignment/>
    </xf>
    <xf numFmtId="165" fontId="20" fillId="0" borderId="12" xfId="0" applyNumberFormat="1" applyFont="1" applyFill="1" applyBorder="1" applyAlignment="1">
      <alignment horizontal="left"/>
    </xf>
    <xf numFmtId="164" fontId="22" fillId="8" borderId="13" xfId="0" applyFont="1" applyFill="1" applyBorder="1" applyAlignment="1">
      <alignment horizontal="left"/>
    </xf>
    <xf numFmtId="166" fontId="22" fillId="8" borderId="13" xfId="0" applyNumberFormat="1" applyFont="1" applyFill="1" applyBorder="1" applyAlignment="1">
      <alignment horizontal="right"/>
    </xf>
    <xf numFmtId="165" fontId="20" fillId="7" borderId="12" xfId="0" applyNumberFormat="1" applyFont="1" applyFill="1" applyBorder="1" applyAlignment="1">
      <alignment horizontal="left"/>
    </xf>
    <xf numFmtId="166" fontId="20" fillId="7" borderId="13" xfId="0" applyNumberFormat="1" applyFont="1" applyFill="1" applyBorder="1" applyAlignment="1">
      <alignment horizontal="right"/>
    </xf>
    <xf numFmtId="166" fontId="22" fillId="3" borderId="13" xfId="0" applyNumberFormat="1" applyFont="1" applyFill="1" applyBorder="1" applyAlignment="1">
      <alignment horizontal="right"/>
    </xf>
    <xf numFmtId="164" fontId="22" fillId="0" borderId="13" xfId="0" applyFont="1" applyFill="1" applyBorder="1" applyAlignment="1">
      <alignment/>
    </xf>
    <xf numFmtId="165" fontId="22" fillId="0" borderId="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5" fontId="22" fillId="0" borderId="12" xfId="0" applyNumberFormat="1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2" fillId="3" borderId="1" xfId="0" applyFont="1" applyFill="1" applyBorder="1" applyAlignment="1">
      <alignment horizontal="left"/>
    </xf>
    <xf numFmtId="165" fontId="20" fillId="0" borderId="2" xfId="0" applyNumberFormat="1" applyFont="1" applyFill="1" applyBorder="1" applyAlignment="1">
      <alignment horizontal="left"/>
    </xf>
    <xf numFmtId="164" fontId="20" fillId="6" borderId="4" xfId="0" applyFont="1" applyFill="1" applyBorder="1" applyAlignment="1">
      <alignment/>
    </xf>
    <xf numFmtId="165" fontId="20" fillId="8" borderId="2" xfId="0" applyNumberFormat="1" applyFont="1" applyFill="1" applyBorder="1" applyAlignment="1">
      <alignment/>
    </xf>
    <xf numFmtId="164" fontId="2" fillId="6" borderId="0" xfId="0" applyFont="1" applyFill="1" applyAlignment="1">
      <alignment horizontal="left"/>
    </xf>
    <xf numFmtId="164" fontId="2" fillId="6" borderId="0" xfId="0" applyFont="1" applyFill="1" applyBorder="1" applyAlignment="1">
      <alignment horizontal="left"/>
    </xf>
    <xf numFmtId="166" fontId="22" fillId="0" borderId="12" xfId="0" applyNumberFormat="1" applyFont="1" applyFill="1" applyBorder="1" applyAlignment="1" applyProtection="1">
      <alignment horizontal="right"/>
      <protection locked="0"/>
    </xf>
    <xf numFmtId="166" fontId="22" fillId="0" borderId="1" xfId="0" applyNumberFormat="1" applyFont="1" applyFill="1" applyBorder="1" applyAlignment="1" applyProtection="1">
      <alignment horizontal="right"/>
      <protection locked="0"/>
    </xf>
    <xf numFmtId="165" fontId="20" fillId="7" borderId="4" xfId="0" applyNumberFormat="1" applyFont="1" applyFill="1" applyBorder="1" applyAlignment="1">
      <alignment horizontal="left"/>
    </xf>
    <xf numFmtId="165" fontId="22" fillId="0" borderId="13" xfId="0" applyNumberFormat="1" applyFont="1" applyFill="1" applyBorder="1" applyAlignment="1">
      <alignment horizontal="left"/>
    </xf>
    <xf numFmtId="165" fontId="20" fillId="3" borderId="4" xfId="0" applyNumberFormat="1" applyFont="1" applyFill="1" applyBorder="1" applyAlignment="1">
      <alignment horizontal="left"/>
    </xf>
    <xf numFmtId="164" fontId="0" fillId="8" borderId="0" xfId="0" applyFill="1" applyAlignment="1">
      <alignment/>
    </xf>
    <xf numFmtId="166" fontId="33" fillId="0" borderId="13" xfId="0" applyNumberFormat="1" applyFont="1" applyFill="1" applyBorder="1" applyAlignment="1">
      <alignment horizontal="right"/>
    </xf>
    <xf numFmtId="166" fontId="33" fillId="0" borderId="4" xfId="0" applyNumberFormat="1" applyFont="1" applyFill="1" applyBorder="1" applyAlignment="1">
      <alignment horizontal="right"/>
    </xf>
    <xf numFmtId="166" fontId="33" fillId="0" borderId="1" xfId="0" applyNumberFormat="1" applyFont="1" applyFill="1" applyBorder="1" applyAlignment="1">
      <alignment horizontal="right"/>
    </xf>
    <xf numFmtId="164" fontId="8" fillId="6" borderId="1" xfId="0" applyFont="1" applyFill="1" applyBorder="1" applyAlignment="1">
      <alignment horizontal="center"/>
    </xf>
    <xf numFmtId="165" fontId="20" fillId="6" borderId="4" xfId="0" applyNumberFormat="1" applyFont="1" applyFill="1" applyBorder="1" applyAlignment="1">
      <alignment horizontal="left"/>
    </xf>
    <xf numFmtId="166" fontId="22" fillId="0" borderId="13" xfId="0" applyNumberFormat="1" applyFont="1" applyFill="1" applyBorder="1" applyAlignment="1">
      <alignment/>
    </xf>
    <xf numFmtId="165" fontId="26" fillId="8" borderId="2" xfId="0" applyNumberFormat="1" applyFont="1" applyFill="1" applyBorder="1" applyAlignment="1">
      <alignment horizontal="center"/>
    </xf>
    <xf numFmtId="164" fontId="22" fillId="8" borderId="4" xfId="0" applyFont="1" applyFill="1" applyBorder="1" applyAlignment="1">
      <alignment/>
    </xf>
    <xf numFmtId="164" fontId="2" fillId="4" borderId="3" xfId="0" applyFont="1" applyFill="1" applyBorder="1" applyAlignment="1">
      <alignment horizontal="center" vertical="center"/>
    </xf>
    <xf numFmtId="164" fontId="0" fillId="4" borderId="4" xfId="0" applyFont="1" applyFill="1" applyBorder="1" applyAlignment="1">
      <alignment horizontal="right" vertical="center"/>
    </xf>
    <xf numFmtId="164" fontId="20" fillId="4" borderId="1" xfId="0" applyFont="1" applyFill="1" applyBorder="1" applyAlignment="1">
      <alignment horizontal="center" vertical="center" shrinkToFit="1"/>
    </xf>
    <xf numFmtId="164" fontId="23" fillId="5" borderId="8" xfId="0" applyFont="1" applyFill="1" applyBorder="1" applyAlignment="1" applyProtection="1">
      <alignment horizontal="left" vertical="center"/>
      <protection locked="0"/>
    </xf>
    <xf numFmtId="171" fontId="22" fillId="9" borderId="12" xfId="0" applyNumberFormat="1" applyFont="1" applyFill="1" applyBorder="1" applyAlignment="1">
      <alignment horizontal="center" vertical="center"/>
    </xf>
    <xf numFmtId="164" fontId="22" fillId="9" borderId="1" xfId="0" applyFont="1" applyFill="1" applyBorder="1" applyAlignment="1">
      <alignment vertical="center"/>
    </xf>
    <xf numFmtId="164" fontId="20" fillId="9" borderId="3" xfId="0" applyFont="1" applyFill="1" applyBorder="1" applyAlignment="1">
      <alignment/>
    </xf>
    <xf numFmtId="166" fontId="34" fillId="9" borderId="12" xfId="0" applyNumberFormat="1" applyFont="1" applyFill="1" applyBorder="1" applyAlignment="1">
      <alignment/>
    </xf>
    <xf numFmtId="164" fontId="22" fillId="9" borderId="13" xfId="0" applyFont="1" applyFill="1" applyBorder="1" applyAlignment="1">
      <alignment/>
    </xf>
    <xf numFmtId="164" fontId="20" fillId="0" borderId="1" xfId="0" applyFont="1" applyBorder="1" applyAlignment="1">
      <alignment/>
    </xf>
    <xf numFmtId="164" fontId="22" fillId="0" borderId="12" xfId="0" applyFont="1" applyBorder="1" applyAlignment="1">
      <alignment/>
    </xf>
    <xf numFmtId="166" fontId="22" fillId="0" borderId="12" xfId="0" applyNumberFormat="1" applyFont="1" applyBorder="1" applyAlignment="1">
      <alignment/>
    </xf>
    <xf numFmtId="164" fontId="22" fillId="0" borderId="1" xfId="0" applyFont="1" applyBorder="1" applyAlignment="1">
      <alignment/>
    </xf>
    <xf numFmtId="166" fontId="22" fillId="0" borderId="1" xfId="0" applyNumberFormat="1" applyFont="1" applyBorder="1" applyAlignment="1">
      <alignment/>
    </xf>
    <xf numFmtId="164" fontId="0" fillId="0" borderId="3" xfId="0" applyBorder="1" applyAlignment="1">
      <alignment/>
    </xf>
    <xf numFmtId="164" fontId="22" fillId="0" borderId="1" xfId="0" applyFont="1" applyBorder="1" applyAlignment="1">
      <alignment/>
    </xf>
    <xf numFmtId="164" fontId="22" fillId="0" borderId="3" xfId="0" applyFont="1" applyBorder="1" applyAlignment="1">
      <alignment/>
    </xf>
    <xf numFmtId="164" fontId="20" fillId="0" borderId="1" xfId="0" applyFont="1" applyBorder="1" applyAlignment="1">
      <alignment horizontal="right"/>
    </xf>
    <xf numFmtId="166" fontId="22" fillId="0" borderId="2" xfId="0" applyNumberFormat="1" applyFont="1" applyBorder="1" applyAlignment="1">
      <alignment shrinkToFit="1"/>
    </xf>
    <xf numFmtId="166" fontId="22" fillId="0" borderId="1" xfId="0" applyNumberFormat="1" applyFont="1" applyBorder="1" applyAlignment="1">
      <alignment shrinkToFit="1"/>
    </xf>
    <xf numFmtId="164" fontId="0" fillId="3" borderId="1" xfId="0" applyFill="1" applyBorder="1" applyAlignment="1">
      <alignment/>
    </xf>
    <xf numFmtId="164" fontId="20" fillId="3" borderId="1" xfId="0" applyFont="1" applyFill="1" applyBorder="1" applyAlignment="1">
      <alignment/>
    </xf>
    <xf numFmtId="166" fontId="20" fillId="3" borderId="9" xfId="0" applyNumberFormat="1" applyFont="1" applyFill="1" applyBorder="1" applyAlignment="1">
      <alignment/>
    </xf>
    <xf numFmtId="166" fontId="34" fillId="9" borderId="1" xfId="0" applyNumberFormat="1" applyFont="1" applyFill="1" applyBorder="1" applyAlignment="1">
      <alignment/>
    </xf>
    <xf numFmtId="164" fontId="22" fillId="0" borderId="28" xfId="0" applyFont="1" applyBorder="1" applyAlignment="1">
      <alignment/>
    </xf>
    <xf numFmtId="164" fontId="20" fillId="0" borderId="3" xfId="0" applyFont="1" applyBorder="1" applyAlignment="1">
      <alignment horizontal="right"/>
    </xf>
    <xf numFmtId="166" fontId="22" fillId="0" borderId="4" xfId="0" applyNumberFormat="1" applyFont="1" applyBorder="1" applyAlignment="1">
      <alignment/>
    </xf>
    <xf numFmtId="164" fontId="20" fillId="3" borderId="29" xfId="0" applyFont="1" applyFill="1" applyBorder="1" applyAlignment="1">
      <alignment/>
    </xf>
    <xf numFmtId="164" fontId="25" fillId="5" borderId="1" xfId="0" applyFont="1" applyFill="1" applyBorder="1" applyAlignment="1">
      <alignment horizontal="center"/>
    </xf>
    <xf numFmtId="165" fontId="20" fillId="5" borderId="1" xfId="0" applyNumberFormat="1" applyFont="1" applyFill="1" applyBorder="1" applyAlignment="1">
      <alignment horizontal="left"/>
    </xf>
    <xf numFmtId="165" fontId="20" fillId="5" borderId="1" xfId="0" applyNumberFormat="1" applyFont="1" applyFill="1" applyBorder="1" applyAlignment="1">
      <alignment horizontal="center"/>
    </xf>
    <xf numFmtId="164" fontId="2" fillId="4" borderId="3" xfId="0" applyFont="1" applyFill="1" applyBorder="1" applyAlignment="1">
      <alignment horizontal="center"/>
    </xf>
    <xf numFmtId="164" fontId="7" fillId="4" borderId="4" xfId="0" applyFont="1" applyFill="1" applyBorder="1" applyAlignment="1">
      <alignment horizontal="right"/>
    </xf>
    <xf numFmtId="164" fontId="2" fillId="4" borderId="12" xfId="0" applyFont="1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6" fontId="20" fillId="4" borderId="12" xfId="0" applyNumberFormat="1" applyFont="1" applyFill="1" applyBorder="1" applyAlignment="1">
      <alignment horizontal="center" vertical="center"/>
    </xf>
    <xf numFmtId="171" fontId="27" fillId="9" borderId="1" xfId="0" applyNumberFormat="1" applyFont="1" applyFill="1" applyBorder="1" applyAlignment="1">
      <alignment horizontal="center" vertical="center"/>
    </xf>
    <xf numFmtId="164" fontId="20" fillId="9" borderId="1" xfId="0" applyFont="1" applyFill="1" applyBorder="1" applyAlignment="1">
      <alignment vertical="center"/>
    </xf>
    <xf numFmtId="166" fontId="35" fillId="9" borderId="1" xfId="0" applyNumberFormat="1" applyFont="1" applyFill="1" applyBorder="1" applyAlignment="1">
      <alignment/>
    </xf>
    <xf numFmtId="164" fontId="36" fillId="9" borderId="4" xfId="0" applyFont="1" applyFill="1" applyBorder="1" applyAlignment="1">
      <alignment/>
    </xf>
    <xf numFmtId="171" fontId="27" fillId="3" borderId="1" xfId="0" applyNumberFormat="1" applyFont="1" applyFill="1" applyBorder="1" applyAlignment="1">
      <alignment horizontal="center" vertical="center"/>
    </xf>
    <xf numFmtId="166" fontId="20" fillId="3" borderId="13" xfId="0" applyNumberFormat="1" applyFont="1" applyFill="1" applyBorder="1" applyAlignment="1">
      <alignment/>
    </xf>
    <xf numFmtId="166" fontId="22" fillId="0" borderId="9" xfId="0" applyNumberFormat="1" applyFont="1" applyBorder="1" applyAlignment="1">
      <alignment/>
    </xf>
    <xf numFmtId="164" fontId="0" fillId="3" borderId="3" xfId="0" applyFill="1" applyBorder="1" applyAlignment="1">
      <alignment/>
    </xf>
    <xf numFmtId="164" fontId="20" fillId="3" borderId="3" xfId="0" applyFont="1" applyFill="1" applyBorder="1" applyAlignment="1">
      <alignment horizontal="left" vertical="center"/>
    </xf>
    <xf numFmtId="164" fontId="0" fillId="8" borderId="3" xfId="0" applyFill="1" applyBorder="1" applyAlignment="1">
      <alignment/>
    </xf>
    <xf numFmtId="164" fontId="22" fillId="8" borderId="3" xfId="0" applyFont="1" applyFill="1" applyBorder="1" applyAlignment="1">
      <alignment horizontal="left" vertical="center"/>
    </xf>
    <xf numFmtId="166" fontId="20" fillId="8" borderId="9" xfId="0" applyNumberFormat="1" applyFont="1" applyFill="1" applyBorder="1" applyAlignment="1">
      <alignment/>
    </xf>
    <xf numFmtId="166" fontId="22" fillId="8" borderId="1" xfId="0" applyNumberFormat="1" applyFont="1" applyFill="1" applyBorder="1" applyAlignment="1">
      <alignment/>
    </xf>
    <xf numFmtId="164" fontId="22" fillId="0" borderId="3" xfId="0" applyFont="1" applyFill="1" applyBorder="1" applyAlignment="1">
      <alignment/>
    </xf>
    <xf numFmtId="164" fontId="22" fillId="0" borderId="4" xfId="0" applyFont="1" applyBorder="1" applyAlignment="1">
      <alignment/>
    </xf>
    <xf numFmtId="164" fontId="20" fillId="0" borderId="3" xfId="0" applyFont="1" applyBorder="1" applyAlignment="1">
      <alignment/>
    </xf>
    <xf numFmtId="164" fontId="20" fillId="3" borderId="3" xfId="0" applyFont="1" applyFill="1" applyBorder="1" applyAlignment="1">
      <alignment/>
    </xf>
    <xf numFmtId="164" fontId="22" fillId="3" borderId="23" xfId="0" applyFont="1" applyFill="1" applyBorder="1" applyAlignment="1">
      <alignment/>
    </xf>
    <xf numFmtId="164" fontId="22" fillId="3" borderId="4" xfId="0" applyFont="1" applyFill="1" applyBorder="1" applyAlignment="1">
      <alignment/>
    </xf>
    <xf numFmtId="166" fontId="22" fillId="0" borderId="2" xfId="0" applyNumberFormat="1" applyFont="1" applyBorder="1" applyAlignment="1">
      <alignment/>
    </xf>
    <xf numFmtId="164" fontId="20" fillId="3" borderId="3" xfId="0" applyFont="1" applyFill="1" applyBorder="1" applyAlignment="1">
      <alignment/>
    </xf>
    <xf numFmtId="164" fontId="20" fillId="3" borderId="1" xfId="0" applyFont="1" applyFill="1" applyBorder="1" applyAlignment="1">
      <alignment horizontal="left" vertical="center"/>
    </xf>
    <xf numFmtId="164" fontId="22" fillId="8" borderId="29" xfId="0" applyFont="1" applyFill="1" applyBorder="1" applyAlignment="1">
      <alignment horizontal="left" vertical="center"/>
    </xf>
    <xf numFmtId="166" fontId="20" fillId="8" borderId="12" xfId="0" applyNumberFormat="1" applyFont="1" applyFill="1" applyBorder="1" applyAlignment="1">
      <alignment/>
    </xf>
    <xf numFmtId="166" fontId="35" fillId="9" borderId="13" xfId="0" applyNumberFormat="1" applyFont="1" applyFill="1" applyBorder="1" applyAlignment="1">
      <alignment/>
    </xf>
    <xf numFmtId="164" fontId="27" fillId="9" borderId="1" xfId="0" applyNumberFormat="1" applyFont="1" applyFill="1" applyBorder="1" applyAlignment="1">
      <alignment horizontal="center" vertical="center"/>
    </xf>
    <xf numFmtId="164" fontId="0" fillId="0" borderId="9" xfId="0" applyBorder="1" applyAlignment="1">
      <alignment/>
    </xf>
    <xf numFmtId="166" fontId="22" fillId="0" borderId="2" xfId="0" applyNumberFormat="1" applyFont="1" applyBorder="1" applyAlignment="1">
      <alignment/>
    </xf>
    <xf numFmtId="164" fontId="22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22" fillId="0" borderId="23" xfId="0" applyFont="1" applyBorder="1" applyAlignment="1">
      <alignment/>
    </xf>
    <xf numFmtId="164" fontId="20" fillId="3" borderId="28" xfId="0" applyFont="1" applyFill="1" applyBorder="1" applyAlignment="1">
      <alignment/>
    </xf>
    <xf numFmtId="166" fontId="20" fillId="3" borderId="2" xfId="0" applyNumberFormat="1" applyFont="1" applyFill="1" applyBorder="1" applyAlignment="1">
      <alignment/>
    </xf>
    <xf numFmtId="165" fontId="20" fillId="5" borderId="3" xfId="0" applyNumberFormat="1" applyFont="1" applyFill="1" applyBorder="1" applyAlignment="1">
      <alignment horizontal="center"/>
    </xf>
    <xf numFmtId="164" fontId="20" fillId="5" borderId="4" xfId="0" applyFont="1" applyFill="1" applyBorder="1" applyAlignment="1">
      <alignment/>
    </xf>
    <xf numFmtId="164" fontId="20" fillId="5" borderId="3" xfId="0" applyFont="1" applyFill="1" applyBorder="1" applyAlignment="1">
      <alignment/>
    </xf>
    <xf numFmtId="164" fontId="8" fillId="4" borderId="3" xfId="0" applyFont="1" applyFill="1" applyBorder="1" applyAlignment="1">
      <alignment horizontal="center"/>
    </xf>
    <xf numFmtId="164" fontId="23" fillId="4" borderId="4" xfId="0" applyFont="1" applyFill="1" applyBorder="1" applyAlignment="1">
      <alignment horizontal="right"/>
    </xf>
    <xf numFmtId="164" fontId="0" fillId="4" borderId="30" xfId="0" applyFont="1" applyFill="1" applyBorder="1" applyAlignment="1">
      <alignment horizontal="center" vertical="center"/>
    </xf>
    <xf numFmtId="164" fontId="22" fillId="4" borderId="9" xfId="0" applyFont="1" applyFill="1" applyBorder="1" applyAlignment="1">
      <alignment horizontal="center" vertical="center"/>
    </xf>
    <xf numFmtId="164" fontId="22" fillId="4" borderId="30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/>
    </xf>
    <xf numFmtId="164" fontId="0" fillId="4" borderId="16" xfId="0" applyFill="1" applyBorder="1" applyAlignment="1">
      <alignment/>
    </xf>
    <xf numFmtId="164" fontId="20" fillId="4" borderId="16" xfId="0" applyFont="1" applyFill="1" applyBorder="1" applyAlignment="1">
      <alignment horizontal="center" vertical="center"/>
    </xf>
    <xf numFmtId="164" fontId="1" fillId="4" borderId="30" xfId="0" applyFont="1" applyFill="1" applyBorder="1" applyAlignment="1">
      <alignment/>
    </xf>
    <xf numFmtId="164" fontId="37" fillId="10" borderId="3" xfId="0" applyFont="1" applyFill="1" applyBorder="1" applyAlignment="1">
      <alignment horizontal="left" vertical="center"/>
    </xf>
    <xf numFmtId="164" fontId="36" fillId="10" borderId="23" xfId="0" applyFont="1" applyFill="1" applyBorder="1" applyAlignment="1">
      <alignment/>
    </xf>
    <xf numFmtId="164" fontId="0" fillId="10" borderId="23" xfId="0" applyFill="1" applyBorder="1" applyAlignment="1">
      <alignment/>
    </xf>
    <xf numFmtId="166" fontId="38" fillId="10" borderId="23" xfId="0" applyNumberFormat="1" applyFont="1" applyFill="1" applyBorder="1" applyAlignment="1">
      <alignment/>
    </xf>
    <xf numFmtId="164" fontId="36" fillId="10" borderId="23" xfId="0" applyFont="1" applyFill="1" applyBorder="1" applyAlignment="1">
      <alignment/>
    </xf>
    <xf numFmtId="164" fontId="0" fillId="10" borderId="4" xfId="0" applyFill="1" applyBorder="1" applyAlignment="1">
      <alignment/>
    </xf>
    <xf numFmtId="164" fontId="22" fillId="9" borderId="12" xfId="0" applyFont="1" applyFill="1" applyBorder="1" applyAlignment="1">
      <alignment vertical="center"/>
    </xf>
    <xf numFmtId="164" fontId="20" fillId="9" borderId="29" xfId="0" applyFont="1" applyFill="1" applyBorder="1" applyAlignment="1">
      <alignment/>
    </xf>
    <xf numFmtId="164" fontId="22" fillId="9" borderId="31" xfId="0" applyFont="1" applyFill="1" applyBorder="1" applyAlignment="1">
      <alignment/>
    </xf>
    <xf numFmtId="164" fontId="0" fillId="9" borderId="1" xfId="0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3" fillId="0" borderId="0" xfId="0" applyFont="1" applyFill="1" applyBorder="1" applyAlignment="1">
      <alignment horizontal="right"/>
    </xf>
    <xf numFmtId="164" fontId="0" fillId="0" borderId="0" xfId="0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vertical="center"/>
    </xf>
    <xf numFmtId="164" fontId="0" fillId="0" borderId="0" xfId="0" applyFill="1" applyBorder="1" applyAlignment="1">
      <alignment/>
    </xf>
    <xf numFmtId="164" fontId="20" fillId="0" borderId="0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left" vertical="center"/>
    </xf>
    <xf numFmtId="164" fontId="36" fillId="0" borderId="0" xfId="0" applyFon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4" fontId="20" fillId="0" borderId="0" xfId="0" applyFont="1" applyFill="1" applyBorder="1" applyAlignment="1">
      <alignment horizontal="right"/>
    </xf>
    <xf numFmtId="166" fontId="22" fillId="0" borderId="0" xfId="0" applyNumberFormat="1" applyFont="1" applyAlignment="1">
      <alignment/>
    </xf>
    <xf numFmtId="164" fontId="22" fillId="9" borderId="23" xfId="0" applyFont="1" applyFill="1" applyBorder="1" applyAlignment="1">
      <alignment/>
    </xf>
    <xf numFmtId="164" fontId="22" fillId="9" borderId="4" xfId="0" applyFont="1" applyFill="1" applyBorder="1" applyAlignment="1">
      <alignment/>
    </xf>
    <xf numFmtId="164" fontId="22" fillId="9" borderId="1" xfId="0" applyFont="1" applyFill="1" applyBorder="1" applyAlignment="1">
      <alignment/>
    </xf>
    <xf numFmtId="166" fontId="22" fillId="0" borderId="0" xfId="0" applyNumberFormat="1" applyFont="1" applyFill="1" applyBorder="1" applyAlignment="1">
      <alignment shrinkToFit="1"/>
    </xf>
    <xf numFmtId="166" fontId="20" fillId="0" borderId="0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25" fillId="10" borderId="8" xfId="0" applyFont="1" applyFill="1" applyBorder="1" applyAlignment="1">
      <alignment horizontal="center"/>
    </xf>
    <xf numFmtId="165" fontId="26" fillId="10" borderId="5" xfId="0" applyNumberFormat="1" applyFont="1" applyFill="1" applyBorder="1" applyAlignment="1">
      <alignment horizontal="center"/>
    </xf>
    <xf numFmtId="165" fontId="20" fillId="10" borderId="5" xfId="0" applyNumberFormat="1" applyFont="1" applyFill="1" applyBorder="1" applyAlignment="1">
      <alignment horizontal="center"/>
    </xf>
    <xf numFmtId="164" fontId="20" fillId="10" borderId="6" xfId="0" applyFont="1" applyFill="1" applyBorder="1" applyAlignment="1">
      <alignment/>
    </xf>
    <xf numFmtId="164" fontId="23" fillId="10" borderId="7" xfId="0" applyFont="1" applyFill="1" applyBorder="1" applyAlignment="1">
      <alignment/>
    </xf>
    <xf numFmtId="166" fontId="20" fillId="10" borderId="8" xfId="0" applyNumberFormat="1" applyFont="1" applyFill="1" applyBorder="1" applyAlignment="1">
      <alignment/>
    </xf>
    <xf numFmtId="164" fontId="0" fillId="10" borderId="8" xfId="0" applyFill="1" applyBorder="1" applyAlignment="1">
      <alignment/>
    </xf>
    <xf numFmtId="164" fontId="20" fillId="10" borderId="5" xfId="0" applyFont="1" applyFill="1" applyBorder="1" applyAlignment="1">
      <alignment/>
    </xf>
    <xf numFmtId="164" fontId="20" fillId="10" borderId="5" xfId="0" applyFont="1" applyFill="1" applyBorder="1" applyAlignment="1">
      <alignment/>
    </xf>
    <xf numFmtId="164" fontId="20" fillId="10" borderId="7" xfId="0" applyFont="1" applyFill="1" applyBorder="1" applyAlignment="1">
      <alignment/>
    </xf>
    <xf numFmtId="166" fontId="23" fillId="10" borderId="32" xfId="0" applyNumberFormat="1" applyFont="1" applyFill="1" applyBorder="1" applyAlignment="1">
      <alignment/>
    </xf>
    <xf numFmtId="164" fontId="23" fillId="10" borderId="32" xfId="0" applyFont="1" applyFill="1" applyBorder="1" applyAlignment="1">
      <alignment/>
    </xf>
    <xf numFmtId="166" fontId="20" fillId="10" borderId="7" xfId="0" applyNumberFormat="1" applyFont="1" applyFill="1" applyBorder="1" applyAlignment="1">
      <alignment/>
    </xf>
    <xf numFmtId="164" fontId="25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0" fillId="4" borderId="1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0" fillId="4" borderId="28" xfId="0" applyFill="1" applyBorder="1" applyAlignment="1">
      <alignment/>
    </xf>
    <xf numFmtId="164" fontId="1" fillId="4" borderId="33" xfId="0" applyFont="1" applyFill="1" applyBorder="1" applyAlignment="1">
      <alignment/>
    </xf>
    <xf numFmtId="164" fontId="1" fillId="4" borderId="10" xfId="0" applyFont="1" applyFill="1" applyBorder="1" applyAlignment="1">
      <alignment/>
    </xf>
    <xf numFmtId="164" fontId="0" fillId="4" borderId="29" xfId="0" applyFill="1" applyBorder="1" applyAlignment="1">
      <alignment/>
    </xf>
    <xf numFmtId="164" fontId="1" fillId="4" borderId="31" xfId="0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37" fillId="10" borderId="1" xfId="0" applyFont="1" applyFill="1" applyBorder="1" applyAlignment="1">
      <alignment horizontal="left" vertical="center"/>
    </xf>
    <xf numFmtId="171" fontId="27" fillId="9" borderId="12" xfId="0" applyNumberFormat="1" applyFont="1" applyFill="1" applyBorder="1" applyAlignment="1">
      <alignment horizontal="center" vertical="center"/>
    </xf>
    <xf numFmtId="164" fontId="20" fillId="9" borderId="12" xfId="0" applyFont="1" applyFill="1" applyBorder="1" applyAlignment="1">
      <alignment vertical="center"/>
    </xf>
    <xf numFmtId="164" fontId="22" fillId="0" borderId="3" xfId="0" applyFont="1" applyBorder="1" applyAlignment="1">
      <alignment/>
    </xf>
    <xf numFmtId="164" fontId="0" fillId="0" borderId="3" xfId="0" applyFill="1" applyBorder="1" applyAlignment="1">
      <alignment/>
    </xf>
    <xf numFmtId="164" fontId="2" fillId="4" borderId="3" xfId="20" applyFont="1" applyFill="1" applyBorder="1" applyAlignment="1">
      <alignment horizontal="center" vertical="center"/>
      <protection/>
    </xf>
    <xf numFmtId="164" fontId="0" fillId="4" borderId="4" xfId="20" applyFont="1" applyFill="1" applyBorder="1" applyAlignment="1">
      <alignment horizontal="right" vertical="center"/>
      <protection/>
    </xf>
    <xf numFmtId="164" fontId="23" fillId="4" borderId="1" xfId="20" applyFont="1" applyFill="1" applyBorder="1" applyAlignment="1">
      <alignment horizontal="center" vertical="center"/>
      <protection/>
    </xf>
    <xf numFmtId="164" fontId="20" fillId="4" borderId="1" xfId="20" applyFont="1" applyFill="1" applyBorder="1" applyAlignment="1">
      <alignment horizontal="center" vertical="center"/>
      <protection/>
    </xf>
    <xf numFmtId="164" fontId="22" fillId="4" borderId="1" xfId="20" applyFont="1" applyFill="1" applyBorder="1" applyAlignment="1">
      <alignment horizontal="center" vertical="center"/>
      <protection/>
    </xf>
    <xf numFmtId="164" fontId="1" fillId="4" borderId="1" xfId="20" applyFill="1" applyBorder="1" applyAlignment="1">
      <alignment horizontal="center" vertical="center"/>
      <protection/>
    </xf>
    <xf numFmtId="164" fontId="20" fillId="4" borderId="1" xfId="20" applyFont="1" applyFill="1" applyBorder="1" applyAlignment="1">
      <alignment horizontal="center" vertical="center" wrapText="1"/>
      <protection/>
    </xf>
    <xf numFmtId="164" fontId="37" fillId="5" borderId="8" xfId="20" applyFont="1" applyFill="1" applyBorder="1" applyAlignment="1">
      <alignment horizontal="left" vertical="center" wrapText="1"/>
      <protection/>
    </xf>
    <xf numFmtId="171" fontId="22" fillId="9" borderId="9" xfId="20" applyNumberFormat="1" applyFont="1" applyFill="1" applyBorder="1" applyAlignment="1">
      <alignment horizontal="center" vertical="center"/>
      <protection/>
    </xf>
    <xf numFmtId="164" fontId="22" fillId="9" borderId="2" xfId="20" applyFont="1" applyFill="1" applyBorder="1" applyAlignment="1">
      <alignment vertical="center"/>
      <protection/>
    </xf>
    <xf numFmtId="164" fontId="20" fillId="9" borderId="1" xfId="20" applyFont="1" applyFill="1" applyBorder="1" applyAlignment="1">
      <alignment/>
      <protection/>
    </xf>
    <xf numFmtId="166" fontId="1" fillId="0" borderId="1" xfId="20" applyNumberFormat="1" applyBorder="1" applyAlignment="1">
      <alignment horizontal="center"/>
      <protection/>
    </xf>
    <xf numFmtId="164" fontId="22" fillId="0" borderId="1" xfId="20" applyFont="1" applyBorder="1">
      <alignment/>
      <protection/>
    </xf>
    <xf numFmtId="164" fontId="22" fillId="0" borderId="1" xfId="20" applyFont="1" applyBorder="1" applyAlignment="1">
      <alignment/>
      <protection/>
    </xf>
    <xf numFmtId="166" fontId="22" fillId="0" borderId="1" xfId="20" applyNumberFormat="1" applyFont="1" applyBorder="1">
      <alignment/>
      <protection/>
    </xf>
    <xf numFmtId="166" fontId="22" fillId="0" borderId="1" xfId="20" applyNumberFormat="1" applyFont="1" applyBorder="1" applyAlignment="1">
      <alignment shrinkToFit="1"/>
      <protection/>
    </xf>
    <xf numFmtId="164" fontId="22" fillId="0" borderId="1" xfId="20" applyFont="1" applyBorder="1" applyAlignment="1">
      <alignment horizontal="right"/>
      <protection/>
    </xf>
    <xf numFmtId="164" fontId="22" fillId="0" borderId="1" xfId="20" applyFont="1" applyBorder="1" applyAlignment="1">
      <alignment wrapText="1"/>
      <protection/>
    </xf>
    <xf numFmtId="164" fontId="20" fillId="3" borderId="1" xfId="20" applyFont="1" applyFill="1" applyBorder="1">
      <alignment/>
      <protection/>
    </xf>
    <xf numFmtId="164" fontId="20" fillId="3" borderId="1" xfId="20" applyFont="1" applyFill="1" applyBorder="1" applyAlignment="1">
      <alignment/>
      <protection/>
    </xf>
    <xf numFmtId="166" fontId="20" fillId="3" borderId="1" xfId="20" applyNumberFormat="1" applyFont="1" applyFill="1" applyBorder="1">
      <alignment/>
      <protection/>
    </xf>
    <xf numFmtId="164" fontId="20" fillId="9" borderId="1" xfId="20" applyFont="1" applyFill="1" applyBorder="1" applyAlignment="1">
      <alignment vertical="center"/>
      <protection/>
    </xf>
    <xf numFmtId="164" fontId="22" fillId="0" borderId="1" xfId="20" applyFont="1" applyFill="1" applyBorder="1" applyAlignment="1">
      <alignment vertical="center"/>
      <protection/>
    </xf>
    <xf numFmtId="164" fontId="22" fillId="0" borderId="1" xfId="20" applyFont="1" applyFill="1" applyBorder="1" applyAlignment="1">
      <alignment/>
      <protection/>
    </xf>
    <xf numFmtId="164" fontId="22" fillId="0" borderId="1" xfId="20" applyFont="1" applyFill="1" applyBorder="1">
      <alignment/>
      <protection/>
    </xf>
    <xf numFmtId="166" fontId="22" fillId="0" borderId="1" xfId="20" applyNumberFormat="1" applyFont="1" applyFill="1" applyBorder="1" applyAlignment="1">
      <alignment/>
      <protection/>
    </xf>
    <xf numFmtId="166" fontId="22" fillId="0" borderId="1" xfId="20" applyNumberFormat="1" applyFont="1" applyBorder="1" applyAlignment="1">
      <alignment/>
      <protection/>
    </xf>
    <xf numFmtId="166" fontId="23" fillId="5" borderId="1" xfId="20" applyNumberFormat="1" applyFont="1" applyFill="1" applyBorder="1" applyAlignment="1">
      <alignment horizontal="left"/>
      <protection/>
    </xf>
    <xf numFmtId="165" fontId="20" fillId="5" borderId="1" xfId="20" applyNumberFormat="1" applyFont="1" applyFill="1" applyBorder="1" applyAlignment="1">
      <alignment horizontal="left" vertical="center" wrapText="1"/>
      <protection/>
    </xf>
    <xf numFmtId="165" fontId="20" fillId="5" borderId="1" xfId="20" applyNumberFormat="1" applyFont="1" applyFill="1" applyBorder="1" applyAlignment="1">
      <alignment horizontal="left" vertical="center"/>
      <protection/>
    </xf>
    <xf numFmtId="164" fontId="20" fillId="5" borderId="1" xfId="20" applyFont="1" applyFill="1" applyBorder="1">
      <alignment/>
      <protection/>
    </xf>
    <xf numFmtId="166" fontId="20" fillId="5" borderId="1" xfId="20" applyNumberFormat="1" applyFont="1" applyFill="1" applyBorder="1">
      <alignment/>
      <protection/>
    </xf>
    <xf numFmtId="164" fontId="8" fillId="5" borderId="1" xfId="0" applyFont="1" applyFill="1" applyBorder="1" applyAlignment="1">
      <alignment horizontal="left" vertical="center"/>
    </xf>
    <xf numFmtId="165" fontId="20" fillId="5" borderId="1" xfId="20" applyNumberFormat="1" applyFont="1" applyFill="1" applyBorder="1" applyAlignment="1">
      <alignment horizontal="center" vertical="center"/>
      <protection/>
    </xf>
    <xf numFmtId="165" fontId="20" fillId="5" borderId="1" xfId="20" applyNumberFormat="1" applyFont="1" applyFill="1" applyBorder="1" applyAlignment="1">
      <alignment horizontal="left"/>
      <protection/>
    </xf>
    <xf numFmtId="164" fontId="20" fillId="5" borderId="1" xfId="20" applyFont="1" applyFill="1" applyBorder="1" applyAlignment="1">
      <alignment horizontal="center" vertical="center"/>
      <protection/>
    </xf>
    <xf numFmtId="164" fontId="20" fillId="5" borderId="1" xfId="20" applyFont="1" applyFill="1" applyBorder="1" applyAlignment="1">
      <alignment horizontal="left" vertical="center"/>
      <protection/>
    </xf>
    <xf numFmtId="164" fontId="20" fillId="5" borderId="1" xfId="20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7">
      <selection activeCell="B34" sqref="B34"/>
    </sheetView>
  </sheetViews>
  <sheetFormatPr defaultColWidth="12.57421875" defaultRowHeight="12.75"/>
  <cols>
    <col min="1" max="1" width="50.57421875" style="0" customWidth="1"/>
    <col min="2" max="5" width="10.710937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2" t="s">
        <v>1</v>
      </c>
    </row>
    <row r="2" spans="1:5" ht="12.75">
      <c r="A2" s="3" t="s">
        <v>2</v>
      </c>
      <c r="B2" s="4" t="s">
        <v>3</v>
      </c>
      <c r="C2" s="4"/>
      <c r="D2" s="4"/>
      <c r="E2" s="4"/>
    </row>
    <row r="3" spans="1:5" ht="12.75">
      <c r="A3" s="3"/>
      <c r="B3" s="4">
        <v>2010</v>
      </c>
      <c r="C3" s="4">
        <v>2011</v>
      </c>
      <c r="D3" s="4">
        <v>2012</v>
      </c>
      <c r="E3" s="5" t="s">
        <v>4</v>
      </c>
    </row>
    <row r="4" spans="1:5" ht="12.75">
      <c r="A4" s="6" t="s">
        <v>5</v>
      </c>
      <c r="B4" s="7">
        <v>15221141</v>
      </c>
      <c r="C4" s="7">
        <v>15314227</v>
      </c>
      <c r="D4" s="7">
        <v>15290483</v>
      </c>
      <c r="E4" s="8">
        <v>16739267</v>
      </c>
    </row>
    <row r="5" spans="1:5" ht="12.75">
      <c r="A5" s="9" t="s">
        <v>6</v>
      </c>
      <c r="B5" s="10">
        <v>15190909</v>
      </c>
      <c r="C5" s="10">
        <f>C7+C8+C9+C10+C11+C12+C13+C14</f>
        <v>14569497</v>
      </c>
      <c r="D5" s="10">
        <v>14312209</v>
      </c>
      <c r="E5" s="10">
        <v>14577215</v>
      </c>
    </row>
    <row r="6" spans="1:5" ht="12.75">
      <c r="A6" s="11" t="s">
        <v>7</v>
      </c>
      <c r="B6" s="12"/>
      <c r="C6" s="12"/>
      <c r="D6" s="12"/>
      <c r="E6" s="12"/>
    </row>
    <row r="7" spans="1:5" ht="12.75">
      <c r="A7" s="11" t="s">
        <v>8</v>
      </c>
      <c r="B7" s="12">
        <v>450106</v>
      </c>
      <c r="C7" s="12">
        <v>367275</v>
      </c>
      <c r="D7" s="12">
        <v>55200</v>
      </c>
      <c r="E7" s="12">
        <v>48500</v>
      </c>
    </row>
    <row r="8" spans="1:5" ht="12.75">
      <c r="A8" s="11" t="s">
        <v>9</v>
      </c>
      <c r="B8" s="12">
        <v>1742869</v>
      </c>
      <c r="C8" s="12">
        <v>1808490</v>
      </c>
      <c r="D8" s="12">
        <v>1741450</v>
      </c>
      <c r="E8" s="12">
        <v>1776610</v>
      </c>
    </row>
    <row r="9" spans="1:5" ht="12.75">
      <c r="A9" s="11" t="s">
        <v>10</v>
      </c>
      <c r="B9" s="12">
        <v>322651</v>
      </c>
      <c r="C9" s="12">
        <v>320000</v>
      </c>
      <c r="D9" s="12">
        <v>347213</v>
      </c>
      <c r="E9" s="12">
        <v>364574</v>
      </c>
    </row>
    <row r="10" spans="1:5" ht="12.75">
      <c r="A10" s="11" t="s">
        <v>11</v>
      </c>
      <c r="B10" s="12">
        <v>437000</v>
      </c>
      <c r="C10" s="12">
        <v>460523</v>
      </c>
      <c r="D10" s="12">
        <v>451294</v>
      </c>
      <c r="E10" s="12">
        <v>494516</v>
      </c>
    </row>
    <row r="11" spans="1:5" ht="12.75">
      <c r="A11" s="11" t="s">
        <v>12</v>
      </c>
      <c r="B11" s="12">
        <v>2221913</v>
      </c>
      <c r="C11" s="12">
        <v>2127972</v>
      </c>
      <c r="D11" s="12">
        <v>2122000</v>
      </c>
      <c r="E11" s="12">
        <v>2125000</v>
      </c>
    </row>
    <row r="12" spans="1:5" ht="12.75">
      <c r="A12" s="11" t="s">
        <v>13</v>
      </c>
      <c r="B12" s="12">
        <v>471338</v>
      </c>
      <c r="C12" s="12">
        <v>485736</v>
      </c>
      <c r="D12" s="12">
        <v>387688</v>
      </c>
      <c r="E12" s="12">
        <v>387688</v>
      </c>
    </row>
    <row r="13" spans="1:8" ht="12.75">
      <c r="A13" s="11" t="s">
        <v>14</v>
      </c>
      <c r="B13" s="12">
        <v>774556</v>
      </c>
      <c r="C13" s="12">
        <v>736000</v>
      </c>
      <c r="D13" s="12">
        <v>795216</v>
      </c>
      <c r="E13" s="12">
        <v>795216</v>
      </c>
      <c r="H13" s="13"/>
    </row>
    <row r="14" spans="1:5" ht="12.75">
      <c r="A14" s="11" t="s">
        <v>15</v>
      </c>
      <c r="B14" s="12">
        <v>8770476</v>
      </c>
      <c r="C14" s="12">
        <v>8263501</v>
      </c>
      <c r="D14" s="12">
        <v>8072198</v>
      </c>
      <c r="E14" s="12">
        <v>7872161</v>
      </c>
    </row>
    <row r="15" spans="1:5" ht="12.75">
      <c r="A15" s="14" t="s">
        <v>16</v>
      </c>
      <c r="B15" s="15">
        <f>B4-B5</f>
        <v>30232</v>
      </c>
      <c r="C15" s="15">
        <f>C4-C5</f>
        <v>744730</v>
      </c>
      <c r="D15" s="15">
        <f>D4-D5</f>
        <v>978274</v>
      </c>
      <c r="E15" s="15">
        <f>E4-E5</f>
        <v>2162052</v>
      </c>
    </row>
    <row r="16" spans="1:5" ht="12.75">
      <c r="A16" s="6" t="s">
        <v>17</v>
      </c>
      <c r="B16" s="7">
        <v>1662748</v>
      </c>
      <c r="C16" s="7">
        <v>9906953</v>
      </c>
      <c r="D16" s="7">
        <v>500000</v>
      </c>
      <c r="E16" s="7">
        <v>400000</v>
      </c>
    </row>
    <row r="17" spans="1:5" ht="12.75">
      <c r="A17" s="9" t="s">
        <v>18</v>
      </c>
      <c r="B17" s="10">
        <v>3393436</v>
      </c>
      <c r="C17" s="10">
        <f>C19+C20+C21+C22+C23+C24+C25+C26</f>
        <v>11016388</v>
      </c>
      <c r="D17" s="10">
        <v>1265274</v>
      </c>
      <c r="E17" s="10">
        <v>2349052</v>
      </c>
    </row>
    <row r="18" spans="1:5" ht="12.75">
      <c r="A18" s="11" t="s">
        <v>19</v>
      </c>
      <c r="B18" s="12"/>
      <c r="C18" s="12"/>
      <c r="D18" s="12"/>
      <c r="E18" s="12"/>
    </row>
    <row r="19" spans="1:5" ht="12.75">
      <c r="A19" s="11" t="s">
        <v>8</v>
      </c>
      <c r="B19" s="12">
        <v>3108737</v>
      </c>
      <c r="C19" s="12">
        <v>10866060</v>
      </c>
      <c r="D19" s="12">
        <v>627800</v>
      </c>
      <c r="E19" s="12">
        <v>543500</v>
      </c>
    </row>
    <row r="20" spans="1:5" ht="12.75">
      <c r="A20" s="11" t="s">
        <v>9</v>
      </c>
      <c r="B20" s="12">
        <v>39382</v>
      </c>
      <c r="C20" s="12">
        <v>20328</v>
      </c>
      <c r="D20" s="12">
        <v>57500</v>
      </c>
      <c r="E20" s="12">
        <v>30000</v>
      </c>
    </row>
    <row r="21" spans="1:5" ht="12.75">
      <c r="A21" s="11" t="s">
        <v>10</v>
      </c>
      <c r="B21" s="12">
        <v>12240</v>
      </c>
      <c r="C21" s="12">
        <v>0</v>
      </c>
      <c r="D21" s="12">
        <v>0</v>
      </c>
      <c r="E21" s="12">
        <v>0</v>
      </c>
    </row>
    <row r="22" spans="1:5" ht="12.75">
      <c r="A22" s="11" t="s">
        <v>11</v>
      </c>
      <c r="B22" s="16">
        <v>0</v>
      </c>
      <c r="C22" s="16">
        <v>0</v>
      </c>
      <c r="D22" s="16">
        <v>0</v>
      </c>
      <c r="E22" s="12">
        <v>0</v>
      </c>
    </row>
    <row r="23" spans="1:5" ht="12.75">
      <c r="A23" s="11" t="s">
        <v>12</v>
      </c>
      <c r="B23" s="12">
        <v>180620</v>
      </c>
      <c r="C23" s="12">
        <v>130000</v>
      </c>
      <c r="D23" s="12">
        <v>612974</v>
      </c>
      <c r="E23" s="12">
        <v>1781552</v>
      </c>
    </row>
    <row r="24" spans="1:5" ht="12.75">
      <c r="A24" s="11" t="s">
        <v>13</v>
      </c>
      <c r="B24" s="12">
        <v>18000</v>
      </c>
      <c r="C24" s="12">
        <v>0</v>
      </c>
      <c r="D24" s="12">
        <v>0</v>
      </c>
      <c r="E24" s="12">
        <v>0</v>
      </c>
    </row>
    <row r="25" spans="1:5" ht="12.75">
      <c r="A25" s="11" t="s">
        <v>14</v>
      </c>
      <c r="B25" s="12">
        <v>20660</v>
      </c>
      <c r="C25" s="12">
        <v>0</v>
      </c>
      <c r="D25" s="12">
        <v>0</v>
      </c>
      <c r="E25" s="12">
        <v>0</v>
      </c>
    </row>
    <row r="26" spans="1:5" ht="12.75">
      <c r="A26" s="11" t="s">
        <v>15</v>
      </c>
      <c r="B26" s="12">
        <v>13797</v>
      </c>
      <c r="C26" s="12">
        <v>0</v>
      </c>
      <c r="D26" s="12">
        <v>0</v>
      </c>
      <c r="E26" s="12">
        <v>0</v>
      </c>
    </row>
    <row r="27" spans="1:5" ht="12.75">
      <c r="A27" s="14" t="s">
        <v>20</v>
      </c>
      <c r="B27" s="15">
        <f>B16-B17</f>
        <v>-1730688</v>
      </c>
      <c r="C27" s="15">
        <f>C16-C17</f>
        <v>-1109435</v>
      </c>
      <c r="D27" s="15">
        <f>D16-D17</f>
        <v>-765274</v>
      </c>
      <c r="E27" s="15">
        <f>E16-E17</f>
        <v>-1949052</v>
      </c>
    </row>
    <row r="28" spans="1:5" ht="12.75">
      <c r="A28" s="6" t="s">
        <v>21</v>
      </c>
      <c r="B28" s="7">
        <v>1920920</v>
      </c>
      <c r="C28" s="7">
        <f>C29+C30+C31+C32</f>
        <v>580573</v>
      </c>
      <c r="D28" s="7">
        <f>D29+D31+D32+D30</f>
        <v>0</v>
      </c>
      <c r="E28" s="7">
        <f>E29+E31+E32+E30</f>
        <v>0</v>
      </c>
    </row>
    <row r="29" spans="1:5" ht="12.75">
      <c r="A29" s="11" t="s">
        <v>22</v>
      </c>
      <c r="B29" s="12">
        <v>1872630</v>
      </c>
      <c r="C29" s="12">
        <v>553000</v>
      </c>
      <c r="D29" s="12">
        <v>0</v>
      </c>
      <c r="E29" s="12">
        <v>0</v>
      </c>
    </row>
    <row r="30" spans="1:5" ht="12.75">
      <c r="A30" s="11" t="s">
        <v>23</v>
      </c>
      <c r="B30" s="12">
        <v>48290</v>
      </c>
      <c r="C30" s="12">
        <v>27573</v>
      </c>
      <c r="D30" s="12">
        <v>0</v>
      </c>
      <c r="E30" s="12">
        <v>0</v>
      </c>
    </row>
    <row r="31" spans="1:5" ht="12.75">
      <c r="A31" s="11" t="s">
        <v>24</v>
      </c>
      <c r="B31" s="12">
        <v>0</v>
      </c>
      <c r="C31" s="12">
        <v>0</v>
      </c>
      <c r="D31" s="12">
        <v>0</v>
      </c>
      <c r="E31" s="12">
        <v>0</v>
      </c>
    </row>
    <row r="32" spans="1:5" ht="12.75">
      <c r="A32" s="11" t="s">
        <v>25</v>
      </c>
      <c r="B32" s="12">
        <v>0</v>
      </c>
      <c r="C32" s="12">
        <v>0</v>
      </c>
      <c r="D32" s="12">
        <v>0</v>
      </c>
      <c r="E32" s="12">
        <v>0</v>
      </c>
    </row>
    <row r="33" spans="1:5" ht="12.75">
      <c r="A33" s="9" t="s">
        <v>26</v>
      </c>
      <c r="B33" s="10">
        <v>220464</v>
      </c>
      <c r="C33" s="10">
        <v>215868</v>
      </c>
      <c r="D33" s="10">
        <v>213000</v>
      </c>
      <c r="E33" s="10">
        <v>213000</v>
      </c>
    </row>
    <row r="34" spans="1:5" ht="12.75">
      <c r="A34" s="14" t="s">
        <v>27</v>
      </c>
      <c r="B34" s="15">
        <f>B28-B33</f>
        <v>1700456</v>
      </c>
      <c r="C34" s="15">
        <f>C28-C33</f>
        <v>364705</v>
      </c>
      <c r="D34" s="15">
        <f>D28-D33</f>
        <v>-213000</v>
      </c>
      <c r="E34" s="15">
        <f>E28-E33</f>
        <v>-213000</v>
      </c>
    </row>
    <row r="35" spans="1:5" ht="12.75">
      <c r="A35" s="11" t="s">
        <v>28</v>
      </c>
      <c r="B35" s="12">
        <v>-1707456</v>
      </c>
      <c r="C35" s="12">
        <f>C15+C27</f>
        <v>-364705</v>
      </c>
      <c r="D35" s="12">
        <f>D15+D27</f>
        <v>213000</v>
      </c>
      <c r="E35" s="12">
        <f>E15+E27</f>
        <v>213000</v>
      </c>
    </row>
    <row r="36" spans="1:5" ht="12.75">
      <c r="A36" s="17" t="s">
        <v>29</v>
      </c>
      <c r="B36" s="18">
        <f>B15+B27+B34</f>
        <v>0</v>
      </c>
      <c r="C36" s="18">
        <f>C15+C27+C34</f>
        <v>0</v>
      </c>
      <c r="D36" s="18">
        <f>D15+D27+D34</f>
        <v>0</v>
      </c>
      <c r="E36" s="18">
        <f>E15+E27+E34</f>
        <v>0</v>
      </c>
    </row>
  </sheetData>
  <sheetProtection selectLockedCells="1" selectUnlockedCells="1"/>
  <mergeCells count="2">
    <mergeCell ref="A2:A3"/>
    <mergeCell ref="B2:E2"/>
  </mergeCells>
  <printOptions horizontalCentered="1" verticalCentered="1"/>
  <pageMargins left="0.7875" right="0.7875" top="0.7875" bottom="0.9527777777777777" header="0.5118055555555555" footer="0.7875"/>
  <pageSetup firstPageNumber="43" useFirstPageNumber="1" horizontalDpi="300" verticalDpi="300" orientation="landscape" paperSize="9"/>
  <headerFooter alignWithMargins="0">
    <oddFooter>&amp;C&amp;"Times New Roman,Normálne"&amp;12 45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F38" sqref="F38"/>
    </sheetView>
  </sheetViews>
  <sheetFormatPr defaultColWidth="12.57421875" defaultRowHeight="12.75"/>
  <cols>
    <col min="1" max="3" width="11.57421875" style="0" customWidth="1"/>
    <col min="4" max="4" width="39.28125" style="0" customWidth="1"/>
    <col min="5" max="16384" width="11.57421875" style="0" customWidth="1"/>
  </cols>
  <sheetData>
    <row r="1" ht="15">
      <c r="A1" s="107" t="s">
        <v>689</v>
      </c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61" t="s">
        <v>276</v>
      </c>
      <c r="B3" s="182" t="s">
        <v>433</v>
      </c>
      <c r="C3" s="61" t="s">
        <v>278</v>
      </c>
      <c r="D3" s="61"/>
      <c r="E3" s="61" t="s">
        <v>690</v>
      </c>
      <c r="F3" s="61"/>
      <c r="G3" s="61"/>
      <c r="H3" s="61"/>
    </row>
    <row r="4" spans="1:8" ht="12.75" customHeight="1">
      <c r="A4" s="61"/>
      <c r="B4" s="182"/>
      <c r="C4" s="184" t="s">
        <v>280</v>
      </c>
      <c r="D4" s="185" t="s">
        <v>281</v>
      </c>
      <c r="E4" s="61">
        <v>2010</v>
      </c>
      <c r="F4" s="61">
        <v>2011</v>
      </c>
      <c r="G4" s="61">
        <v>2012</v>
      </c>
      <c r="H4" s="61">
        <v>2013</v>
      </c>
    </row>
    <row r="5" spans="1:8" ht="12.75">
      <c r="A5" s="61"/>
      <c r="B5" s="182"/>
      <c r="C5" s="184"/>
      <c r="D5" s="185"/>
      <c r="E5" s="61"/>
      <c r="F5" s="61"/>
      <c r="G5" s="61"/>
      <c r="H5" s="61"/>
    </row>
    <row r="6" spans="1:8" ht="12.75">
      <c r="A6" s="316" t="s">
        <v>691</v>
      </c>
      <c r="B6" s="316"/>
      <c r="C6" s="316"/>
      <c r="D6" s="316"/>
      <c r="E6" s="317">
        <f>E7+E14+E20+E36+E40</f>
        <v>2402533</v>
      </c>
      <c r="F6" s="317">
        <f>F7+F14+F20+F36+F40</f>
        <v>2257972</v>
      </c>
      <c r="G6" s="317">
        <f>G7+G14+G20+G36+G40</f>
        <v>3041924</v>
      </c>
      <c r="H6" s="317">
        <f>H7+H14+H20+H36+H40</f>
        <v>4613502</v>
      </c>
    </row>
    <row r="7" spans="1:8" ht="12.75">
      <c r="A7" s="318" t="s">
        <v>692</v>
      </c>
      <c r="B7" s="365" t="s">
        <v>309</v>
      </c>
      <c r="C7" s="365"/>
      <c r="D7" s="365"/>
      <c r="E7" s="322">
        <f>E8+E11</f>
        <v>657736</v>
      </c>
      <c r="F7" s="322">
        <f>F8+F11</f>
        <v>647033</v>
      </c>
      <c r="G7" s="323">
        <f>G8+G11</f>
        <v>646451</v>
      </c>
      <c r="H7" s="323">
        <f>H8+H11</f>
        <v>646451</v>
      </c>
    </row>
    <row r="8" spans="1:8" ht="12.75">
      <c r="A8" s="366"/>
      <c r="B8" s="354" t="s">
        <v>308</v>
      </c>
      <c r="C8" s="326" t="s">
        <v>286</v>
      </c>
      <c r="D8" s="353" t="s">
        <v>6</v>
      </c>
      <c r="E8" s="330">
        <f>E10</f>
        <v>11285</v>
      </c>
      <c r="F8" s="330">
        <f>F10</f>
        <v>5582</v>
      </c>
      <c r="G8" s="330">
        <f>G10</f>
        <v>0</v>
      </c>
      <c r="H8" s="330">
        <f>H10</f>
        <v>0</v>
      </c>
    </row>
    <row r="9" spans="1:8" ht="12.75">
      <c r="A9" s="366"/>
      <c r="B9" s="367"/>
      <c r="C9" s="331" t="s">
        <v>287</v>
      </c>
      <c r="D9" s="346" t="s">
        <v>288</v>
      </c>
      <c r="E9" s="284">
        <f>E10</f>
        <v>11285</v>
      </c>
      <c r="F9" s="284">
        <f>F10</f>
        <v>5582</v>
      </c>
      <c r="G9" s="284">
        <f>G10</f>
        <v>0</v>
      </c>
      <c r="H9" s="284">
        <f>H10</f>
        <v>0</v>
      </c>
    </row>
    <row r="10" spans="1:8" ht="12.75">
      <c r="A10" s="366"/>
      <c r="B10" s="367"/>
      <c r="C10" s="331"/>
      <c r="D10" s="345" t="s">
        <v>693</v>
      </c>
      <c r="E10" s="293">
        <v>11285</v>
      </c>
      <c r="F10" s="293">
        <v>5582</v>
      </c>
      <c r="G10" s="286"/>
      <c r="H10" s="286"/>
    </row>
    <row r="11" spans="1:8" ht="12.75">
      <c r="A11" s="366"/>
      <c r="B11" s="354" t="s">
        <v>318</v>
      </c>
      <c r="C11" s="326" t="s">
        <v>286</v>
      </c>
      <c r="D11" s="353" t="s">
        <v>6</v>
      </c>
      <c r="E11" s="329">
        <f>E12</f>
        <v>646451</v>
      </c>
      <c r="F11" s="329">
        <f>F12</f>
        <v>641451</v>
      </c>
      <c r="G11" s="330">
        <f>G12</f>
        <v>646451</v>
      </c>
      <c r="H11" s="330">
        <f>H12</f>
        <v>646451</v>
      </c>
    </row>
    <row r="12" spans="1:8" ht="12.75">
      <c r="A12" s="366"/>
      <c r="B12" s="354"/>
      <c r="C12" s="331" t="s">
        <v>565</v>
      </c>
      <c r="D12" s="346" t="s">
        <v>694</v>
      </c>
      <c r="E12" s="283">
        <f>E13</f>
        <v>646451</v>
      </c>
      <c r="F12" s="283">
        <v>641451</v>
      </c>
      <c r="G12" s="284">
        <f>G13</f>
        <v>646451</v>
      </c>
      <c r="H12" s="284">
        <f>H13</f>
        <v>646451</v>
      </c>
    </row>
    <row r="13" spans="1:8" ht="12.75">
      <c r="A13" s="366"/>
      <c r="B13" s="354"/>
      <c r="C13" s="331"/>
      <c r="D13" s="345" t="s">
        <v>695</v>
      </c>
      <c r="E13" s="293">
        <v>646451</v>
      </c>
      <c r="F13" s="293">
        <v>641451</v>
      </c>
      <c r="G13" s="286">
        <v>646451</v>
      </c>
      <c r="H13" s="286">
        <v>646451</v>
      </c>
    </row>
    <row r="14" spans="1:8" ht="12.75">
      <c r="A14" s="318" t="s">
        <v>696</v>
      </c>
      <c r="B14" s="320" t="s">
        <v>697</v>
      </c>
      <c r="C14" s="320"/>
      <c r="D14" s="320"/>
      <c r="E14" s="127">
        <f>E15</f>
        <v>265063</v>
      </c>
      <c r="F14" s="322">
        <f>F15</f>
        <v>253360</v>
      </c>
      <c r="G14" s="323">
        <f>G15</f>
        <v>244960</v>
      </c>
      <c r="H14" s="323">
        <f>H15</f>
        <v>244960</v>
      </c>
    </row>
    <row r="15" spans="1:8" ht="12.75">
      <c r="A15" s="366"/>
      <c r="B15" s="354" t="s">
        <v>318</v>
      </c>
      <c r="C15" s="326" t="s">
        <v>286</v>
      </c>
      <c r="D15" s="368" t="s">
        <v>6</v>
      </c>
      <c r="E15" s="329">
        <f>E16+E18</f>
        <v>265063</v>
      </c>
      <c r="F15" s="329">
        <f>F16+F18</f>
        <v>253360</v>
      </c>
      <c r="G15" s="330">
        <f>G16+G18</f>
        <v>244960</v>
      </c>
      <c r="H15" s="330">
        <f>H16+H18</f>
        <v>244960</v>
      </c>
    </row>
    <row r="16" spans="1:8" ht="12.75">
      <c r="A16" s="366"/>
      <c r="B16" s="331"/>
      <c r="C16" s="331" t="s">
        <v>287</v>
      </c>
      <c r="D16" s="302" t="s">
        <v>288</v>
      </c>
      <c r="E16" s="283">
        <f>E17</f>
        <v>4605</v>
      </c>
      <c r="F16" s="283">
        <f>F17</f>
        <v>0</v>
      </c>
      <c r="G16" s="284">
        <f>G17</f>
        <v>0</v>
      </c>
      <c r="H16" s="284">
        <f>H17</f>
        <v>0</v>
      </c>
    </row>
    <row r="17" spans="1:8" ht="12.75">
      <c r="A17" s="366"/>
      <c r="B17" s="331"/>
      <c r="C17" s="331"/>
      <c r="D17" s="300" t="s">
        <v>698</v>
      </c>
      <c r="E17" s="293">
        <v>4605</v>
      </c>
      <c r="F17" s="293">
        <v>0</v>
      </c>
      <c r="G17" s="284">
        <v>0</v>
      </c>
      <c r="H17" s="284">
        <v>0</v>
      </c>
    </row>
    <row r="18" spans="1:8" ht="12.75">
      <c r="A18" s="366"/>
      <c r="B18" s="331"/>
      <c r="C18" s="331" t="s">
        <v>565</v>
      </c>
      <c r="D18" s="346" t="s">
        <v>694</v>
      </c>
      <c r="E18" s="138">
        <f>E19</f>
        <v>260458</v>
      </c>
      <c r="F18" s="283">
        <f>F19</f>
        <v>253360</v>
      </c>
      <c r="G18" s="284">
        <f>G19</f>
        <v>244960</v>
      </c>
      <c r="H18" s="284">
        <f>H19</f>
        <v>244960</v>
      </c>
    </row>
    <row r="19" spans="1:8" ht="12.75">
      <c r="A19" s="366"/>
      <c r="B19" s="331"/>
      <c r="C19" s="332"/>
      <c r="D19" s="300" t="s">
        <v>699</v>
      </c>
      <c r="E19" s="293">
        <v>260458</v>
      </c>
      <c r="F19" s="293">
        <v>253360</v>
      </c>
      <c r="G19" s="286">
        <v>244960</v>
      </c>
      <c r="H19" s="286">
        <v>244960</v>
      </c>
    </row>
    <row r="20" spans="1:8" ht="12.75">
      <c r="A20" s="124" t="s">
        <v>225</v>
      </c>
      <c r="B20" s="320" t="s">
        <v>700</v>
      </c>
      <c r="C20" s="320"/>
      <c r="D20" s="320"/>
      <c r="E20" s="322">
        <f>E21+E24+E27+E30+E33</f>
        <v>892784</v>
      </c>
      <c r="F20" s="322">
        <f>F21+F24+F27+F30+F33</f>
        <v>765685</v>
      </c>
      <c r="G20" s="323">
        <f>G21+G24+G27+G30+G33</f>
        <v>1564989</v>
      </c>
      <c r="H20" s="323">
        <f>H21+H24+H27+H30+H33</f>
        <v>3136567</v>
      </c>
    </row>
    <row r="21" spans="1:8" ht="12.75">
      <c r="A21" s="366"/>
      <c r="B21" s="354" t="s">
        <v>292</v>
      </c>
      <c r="C21" s="326" t="s">
        <v>286</v>
      </c>
      <c r="D21" s="368" t="s">
        <v>6</v>
      </c>
      <c r="E21" s="329">
        <f>E22</f>
        <v>70104</v>
      </c>
      <c r="F21" s="329">
        <f>F22</f>
        <v>30390</v>
      </c>
      <c r="G21" s="330">
        <f>G22</f>
        <v>306950</v>
      </c>
      <c r="H21" s="330">
        <f>H22</f>
        <v>706950</v>
      </c>
    </row>
    <row r="22" spans="1:8" ht="12.75">
      <c r="A22" s="366"/>
      <c r="B22" s="331"/>
      <c r="C22" s="331" t="s">
        <v>287</v>
      </c>
      <c r="D22" s="302" t="s">
        <v>288</v>
      </c>
      <c r="E22" s="283">
        <f>E23</f>
        <v>70104</v>
      </c>
      <c r="F22" s="283">
        <f>F23</f>
        <v>30390</v>
      </c>
      <c r="G22" s="284">
        <f>G23</f>
        <v>306950</v>
      </c>
      <c r="H22" s="284">
        <f>H23</f>
        <v>706950</v>
      </c>
    </row>
    <row r="23" spans="1:8" ht="12.75">
      <c r="A23" s="366"/>
      <c r="B23" s="331"/>
      <c r="C23" s="332"/>
      <c r="D23" s="300" t="s">
        <v>701</v>
      </c>
      <c r="E23" s="161">
        <v>70104</v>
      </c>
      <c r="F23" s="137">
        <v>30390</v>
      </c>
      <c r="G23" s="286">
        <v>306950</v>
      </c>
      <c r="H23" s="286">
        <v>706950</v>
      </c>
    </row>
    <row r="24" spans="1:8" ht="12.75">
      <c r="A24" s="366"/>
      <c r="B24" s="331"/>
      <c r="C24" s="326" t="s">
        <v>702</v>
      </c>
      <c r="D24" s="368" t="s">
        <v>18</v>
      </c>
      <c r="E24" s="41">
        <f>E25</f>
        <v>80620</v>
      </c>
      <c r="F24" s="51">
        <f>F25</f>
        <v>130000</v>
      </c>
      <c r="G24" s="330">
        <f>G25</f>
        <v>612974</v>
      </c>
      <c r="H24" s="330">
        <f>H25</f>
        <v>1781552</v>
      </c>
    </row>
    <row r="25" spans="1:8" ht="12.75">
      <c r="A25" s="366"/>
      <c r="B25" s="331"/>
      <c r="C25" s="331" t="s">
        <v>703</v>
      </c>
      <c r="D25" s="302" t="s">
        <v>704</v>
      </c>
      <c r="E25" s="148">
        <f>E26</f>
        <v>80620</v>
      </c>
      <c r="F25" s="138">
        <f>F26</f>
        <v>130000</v>
      </c>
      <c r="G25" s="284">
        <f>G26</f>
        <v>612974</v>
      </c>
      <c r="H25" s="284">
        <f>H26</f>
        <v>1781552</v>
      </c>
    </row>
    <row r="26" spans="1:8" ht="12.75">
      <c r="A26" s="366"/>
      <c r="B26" s="331"/>
      <c r="C26" s="332"/>
      <c r="D26" s="300" t="s">
        <v>705</v>
      </c>
      <c r="E26" s="161">
        <v>80620</v>
      </c>
      <c r="F26" s="137">
        <v>130000</v>
      </c>
      <c r="G26" s="286">
        <v>612974</v>
      </c>
      <c r="H26" s="286">
        <v>1781552</v>
      </c>
    </row>
    <row r="27" spans="1:8" ht="12.75">
      <c r="A27" s="366"/>
      <c r="B27" s="354" t="s">
        <v>706</v>
      </c>
      <c r="C27" s="326" t="s">
        <v>286</v>
      </c>
      <c r="D27" s="368" t="s">
        <v>6</v>
      </c>
      <c r="E27" s="51">
        <f>E28</f>
        <v>126995</v>
      </c>
      <c r="F27" s="51">
        <f>F28</f>
        <v>132000</v>
      </c>
      <c r="G27" s="330">
        <f>G28</f>
        <v>130000</v>
      </c>
      <c r="H27" s="330">
        <f>H28</f>
        <v>133000</v>
      </c>
    </row>
    <row r="28" spans="1:8" ht="12.75">
      <c r="A28" s="366"/>
      <c r="B28" s="369"/>
      <c r="C28" s="147">
        <v>640</v>
      </c>
      <c r="D28" s="148" t="s">
        <v>694</v>
      </c>
      <c r="E28" s="138">
        <f>E29</f>
        <v>126995</v>
      </c>
      <c r="F28" s="138">
        <f>F29</f>
        <v>132000</v>
      </c>
      <c r="G28" s="138">
        <f>G29</f>
        <v>130000</v>
      </c>
      <c r="H28" s="138">
        <f>H29</f>
        <v>133000</v>
      </c>
    </row>
    <row r="29" spans="1:8" ht="12.75">
      <c r="A29" s="366"/>
      <c r="B29" s="369"/>
      <c r="C29" s="158"/>
      <c r="D29" s="161" t="s">
        <v>707</v>
      </c>
      <c r="E29" s="137">
        <v>126995</v>
      </c>
      <c r="F29" s="137">
        <v>132000</v>
      </c>
      <c r="G29" s="137">
        <v>130000</v>
      </c>
      <c r="H29" s="137">
        <v>133000</v>
      </c>
    </row>
    <row r="30" spans="1:8" ht="12.75">
      <c r="A30" s="366"/>
      <c r="B30" s="370" t="s">
        <v>318</v>
      </c>
      <c r="C30" s="145">
        <v>600</v>
      </c>
      <c r="D30" s="41" t="s">
        <v>6</v>
      </c>
      <c r="E30" s="51">
        <f>E31</f>
        <v>515065</v>
      </c>
      <c r="F30" s="51">
        <f>F31</f>
        <v>473295</v>
      </c>
      <c r="G30" s="51">
        <f>G31</f>
        <v>515065</v>
      </c>
      <c r="H30" s="51">
        <f>H31</f>
        <v>515065</v>
      </c>
    </row>
    <row r="31" spans="1:8" ht="12.75">
      <c r="A31" s="366"/>
      <c r="B31" s="371"/>
      <c r="C31" s="153">
        <v>640</v>
      </c>
      <c r="D31" s="45" t="s">
        <v>694</v>
      </c>
      <c r="E31" s="46">
        <f>E32</f>
        <v>515065</v>
      </c>
      <c r="F31" s="46">
        <f>F32</f>
        <v>473295</v>
      </c>
      <c r="G31" s="46">
        <f>G32</f>
        <v>515065</v>
      </c>
      <c r="H31" s="46">
        <f>H32</f>
        <v>515065</v>
      </c>
    </row>
    <row r="32" spans="1:8" ht="12.75">
      <c r="A32" s="366"/>
      <c r="B32" s="371"/>
      <c r="C32" s="158"/>
      <c r="D32" s="161" t="s">
        <v>699</v>
      </c>
      <c r="E32" s="137">
        <v>515065</v>
      </c>
      <c r="F32" s="137">
        <v>473295</v>
      </c>
      <c r="G32" s="137">
        <v>515065</v>
      </c>
      <c r="H32" s="137">
        <v>515065</v>
      </c>
    </row>
    <row r="33" spans="1:8" ht="12.75">
      <c r="A33" s="366"/>
      <c r="B33" s="371"/>
      <c r="C33" s="326" t="s">
        <v>702</v>
      </c>
      <c r="D33" s="368" t="s">
        <v>18</v>
      </c>
      <c r="E33" s="329">
        <f>E34</f>
        <v>100000</v>
      </c>
      <c r="F33" s="329">
        <f>F34</f>
        <v>0</v>
      </c>
      <c r="G33" s="330">
        <f>G34</f>
        <v>0</v>
      </c>
      <c r="H33" s="330">
        <f>H34</f>
        <v>0</v>
      </c>
    </row>
    <row r="34" spans="1:8" ht="12.75">
      <c r="A34" s="366"/>
      <c r="B34" s="371"/>
      <c r="C34" s="331" t="s">
        <v>708</v>
      </c>
      <c r="D34" s="302" t="s">
        <v>709</v>
      </c>
      <c r="E34" s="283">
        <f>SUM(E35:E35)</f>
        <v>100000</v>
      </c>
      <c r="F34" s="283">
        <f>SUM(F35:F35)</f>
        <v>0</v>
      </c>
      <c r="G34" s="284">
        <f>SUM(G35:G35)</f>
        <v>0</v>
      </c>
      <c r="H34" s="284">
        <f>SUM(H35:H35)</f>
        <v>0</v>
      </c>
    </row>
    <row r="35" spans="1:8" ht="12.75">
      <c r="A35" s="366"/>
      <c r="B35" s="371"/>
      <c r="C35" s="331"/>
      <c r="D35" s="300" t="s">
        <v>710</v>
      </c>
      <c r="E35" s="293">
        <v>100000</v>
      </c>
      <c r="F35" s="293">
        <v>0</v>
      </c>
      <c r="G35" s="286">
        <v>0</v>
      </c>
      <c r="H35" s="286">
        <v>0</v>
      </c>
    </row>
    <row r="36" spans="1:8" ht="12.75">
      <c r="A36" s="318" t="s">
        <v>711</v>
      </c>
      <c r="B36" s="320" t="s">
        <v>712</v>
      </c>
      <c r="C36" s="320"/>
      <c r="D36" s="320"/>
      <c r="E36" s="322">
        <f>E37</f>
        <v>256962</v>
      </c>
      <c r="F36" s="322">
        <f>F37</f>
        <v>261406</v>
      </c>
      <c r="G36" s="323">
        <f>G37</f>
        <v>255536</v>
      </c>
      <c r="H36" s="323">
        <f>H37</f>
        <v>255536</v>
      </c>
    </row>
    <row r="37" spans="1:8" ht="12.75">
      <c r="A37" s="366"/>
      <c r="B37" s="354" t="s">
        <v>318</v>
      </c>
      <c r="C37" s="326" t="s">
        <v>286</v>
      </c>
      <c r="D37" s="353" t="s">
        <v>6</v>
      </c>
      <c r="E37" s="329">
        <f>E39</f>
        <v>256962</v>
      </c>
      <c r="F37" s="329">
        <f>F38</f>
        <v>261406</v>
      </c>
      <c r="G37" s="330">
        <f>G38</f>
        <v>255536</v>
      </c>
      <c r="H37" s="330">
        <f>H38</f>
        <v>255536</v>
      </c>
    </row>
    <row r="38" spans="1:8" ht="12.75">
      <c r="A38" s="366"/>
      <c r="B38" s="367"/>
      <c r="C38" s="331" t="s">
        <v>565</v>
      </c>
      <c r="D38" s="347" t="s">
        <v>694</v>
      </c>
      <c r="E38" s="283">
        <f>E39</f>
        <v>256962</v>
      </c>
      <c r="F38" s="283">
        <f>F39</f>
        <v>261406</v>
      </c>
      <c r="G38" s="284">
        <f>G39</f>
        <v>255536</v>
      </c>
      <c r="H38" s="284">
        <f>H39</f>
        <v>255536</v>
      </c>
    </row>
    <row r="39" spans="1:8" ht="12.75">
      <c r="A39" s="366"/>
      <c r="B39" s="367"/>
      <c r="C39" s="372"/>
      <c r="D39" s="345" t="s">
        <v>699</v>
      </c>
      <c r="E39" s="293">
        <v>256962</v>
      </c>
      <c r="F39" s="293">
        <v>261406</v>
      </c>
      <c r="G39" s="286">
        <v>255536</v>
      </c>
      <c r="H39" s="293">
        <v>255536</v>
      </c>
    </row>
    <row r="40" spans="1:8" ht="12.75">
      <c r="A40" s="318" t="s">
        <v>713</v>
      </c>
      <c r="B40" s="373" t="s">
        <v>714</v>
      </c>
      <c r="C40" s="373"/>
      <c r="D40" s="373"/>
      <c r="E40" s="322">
        <f>E43</f>
        <v>329988</v>
      </c>
      <c r="F40" s="322">
        <f>F43</f>
        <v>330488</v>
      </c>
      <c r="G40" s="323">
        <f>G43</f>
        <v>329988</v>
      </c>
      <c r="H40" s="323">
        <f>H43</f>
        <v>329988</v>
      </c>
    </row>
    <row r="41" spans="1:8" ht="12.75">
      <c r="A41" s="374"/>
      <c r="B41" s="354" t="s">
        <v>318</v>
      </c>
      <c r="C41" s="326" t="s">
        <v>286</v>
      </c>
      <c r="D41" s="353" t="s">
        <v>6</v>
      </c>
      <c r="E41" s="329">
        <f>E43</f>
        <v>329988</v>
      </c>
      <c r="F41" s="329">
        <f>F43</f>
        <v>330488</v>
      </c>
      <c r="G41" s="330">
        <f>G42</f>
        <v>329988</v>
      </c>
      <c r="H41" s="330">
        <f>H42</f>
        <v>329988</v>
      </c>
    </row>
    <row r="42" spans="1:8" ht="12.75">
      <c r="A42" s="374"/>
      <c r="B42" s="367"/>
      <c r="C42" s="331" t="s">
        <v>565</v>
      </c>
      <c r="D42" s="346" t="s">
        <v>694</v>
      </c>
      <c r="E42" s="283">
        <f>E43</f>
        <v>329988</v>
      </c>
      <c r="F42" s="283">
        <f>F43</f>
        <v>330488</v>
      </c>
      <c r="G42" s="284">
        <f>G43</f>
        <v>329988</v>
      </c>
      <c r="H42" s="284">
        <f>H43</f>
        <v>329988</v>
      </c>
    </row>
    <row r="43" spans="1:8" ht="12.75">
      <c r="A43" s="374"/>
      <c r="B43" s="367"/>
      <c r="C43" s="331"/>
      <c r="D43" s="345" t="s">
        <v>699</v>
      </c>
      <c r="E43" s="293">
        <v>329988</v>
      </c>
      <c r="F43" s="293">
        <v>330488</v>
      </c>
      <c r="G43" s="286">
        <v>329988</v>
      </c>
      <c r="H43" s="286">
        <v>329988</v>
      </c>
    </row>
    <row r="44" spans="1:8" ht="12.75">
      <c r="A44" s="172" t="s">
        <v>715</v>
      </c>
      <c r="B44" s="172"/>
      <c r="C44" s="172"/>
      <c r="D44" s="176" t="s">
        <v>716</v>
      </c>
      <c r="E44" s="175">
        <f>E8+E11+E15+E22+E27+E30+E37+E41</f>
        <v>2221913</v>
      </c>
      <c r="F44" s="175">
        <f>F8+F11+F15+F21+F27+F30+F37+F41</f>
        <v>2127972</v>
      </c>
      <c r="G44" s="175">
        <f>G8+G11+G15+G27+G30+G37+G41</f>
        <v>2122000</v>
      </c>
      <c r="H44" s="175">
        <f>H8+H11+H15+H27+H30+H37+H41</f>
        <v>2125000</v>
      </c>
    </row>
    <row r="45" spans="1:8" ht="12.75">
      <c r="A45" s="172"/>
      <c r="B45" s="172"/>
      <c r="C45" s="172"/>
      <c r="D45" s="176" t="s">
        <v>717</v>
      </c>
      <c r="E45" s="175">
        <f>E26+E35</f>
        <v>180620</v>
      </c>
      <c r="F45" s="175">
        <f>F24+F33</f>
        <v>130000</v>
      </c>
      <c r="G45" s="175">
        <f>G24+G33</f>
        <v>612974</v>
      </c>
      <c r="H45" s="175">
        <f>H24+H33</f>
        <v>1781552</v>
      </c>
    </row>
    <row r="46" spans="1:8" ht="12.75">
      <c r="A46" s="172"/>
      <c r="B46" s="172"/>
      <c r="C46" s="172"/>
      <c r="D46" s="176" t="s">
        <v>718</v>
      </c>
      <c r="E46" s="175">
        <f>E13+E19+E32+E35+E39+E43</f>
        <v>2108924</v>
      </c>
      <c r="F46" s="175">
        <v>1960000</v>
      </c>
      <c r="G46" s="175">
        <f>G13+G19+G32+G38+G42</f>
        <v>1992000</v>
      </c>
      <c r="H46" s="175">
        <f>H13+H19+H32+H38+H42</f>
        <v>1992000</v>
      </c>
    </row>
  </sheetData>
  <sheetProtection selectLockedCells="1" selectUnlockedCells="1"/>
  <mergeCells count="30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B7:D7"/>
    <mergeCell ref="A8:A13"/>
    <mergeCell ref="B9:B10"/>
    <mergeCell ref="B12:B13"/>
    <mergeCell ref="B14:D14"/>
    <mergeCell ref="A15:A19"/>
    <mergeCell ref="B16:B19"/>
    <mergeCell ref="B20:D20"/>
    <mergeCell ref="A21:A35"/>
    <mergeCell ref="B22:B26"/>
    <mergeCell ref="B28:B29"/>
    <mergeCell ref="B31:B35"/>
    <mergeCell ref="B36:D36"/>
    <mergeCell ref="A37:A39"/>
    <mergeCell ref="B38:B39"/>
    <mergeCell ref="B40:D40"/>
    <mergeCell ref="A41:A43"/>
    <mergeCell ref="B42:B43"/>
    <mergeCell ref="A44:C46"/>
  </mergeCells>
  <printOptions horizontalCentered="1"/>
  <pageMargins left="0.7875" right="0.7875" top="0.8993055555555556" bottom="0.8430555555555556" header="0.5118055555555555" footer="0.6763888888888889"/>
  <pageSetup firstPageNumber="69" useFirstPageNumber="1" horizontalDpi="300" verticalDpi="300" orientation="landscape" paperSize="9"/>
  <headerFooter alignWithMargins="0">
    <oddFooter>&amp;C&amp;"Times New Roman,Normálne"&amp;12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8" sqref="F8"/>
    </sheetView>
  </sheetViews>
  <sheetFormatPr defaultColWidth="12.57421875" defaultRowHeight="12.75"/>
  <cols>
    <col min="1" max="3" width="11.57421875" style="0" customWidth="1"/>
    <col min="4" max="4" width="48.140625" style="0" customWidth="1"/>
    <col min="5" max="8" width="11.57421875" style="0" customWidth="1"/>
    <col min="9" max="9" width="4.00390625" style="0" customWidth="1"/>
    <col min="10" max="16384" width="11.57421875" style="0" customWidth="1"/>
  </cols>
  <sheetData>
    <row r="1" spans="1:8" ht="15">
      <c r="A1" s="309" t="s">
        <v>719</v>
      </c>
      <c r="B1" s="309"/>
      <c r="C1" s="309" t="s">
        <v>0</v>
      </c>
      <c r="D1" s="309"/>
      <c r="E1" s="309"/>
      <c r="F1" s="309"/>
      <c r="G1" s="309"/>
      <c r="H1" s="309"/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182" t="s">
        <v>276</v>
      </c>
      <c r="B3" s="182" t="s">
        <v>433</v>
      </c>
      <c r="C3" s="375"/>
      <c r="D3" s="61" t="s">
        <v>720</v>
      </c>
      <c r="E3" s="61" t="s">
        <v>721</v>
      </c>
      <c r="F3" s="61"/>
      <c r="G3" s="61"/>
      <c r="H3" s="61"/>
    </row>
    <row r="4" spans="1:8" ht="12.75" customHeight="1">
      <c r="A4" s="182"/>
      <c r="B4" s="182"/>
      <c r="C4" s="184" t="s">
        <v>280</v>
      </c>
      <c r="D4" s="376" t="s">
        <v>281</v>
      </c>
      <c r="E4" s="186">
        <v>2010</v>
      </c>
      <c r="F4" s="186">
        <v>2011</v>
      </c>
      <c r="G4" s="185">
        <v>2012</v>
      </c>
      <c r="H4" s="185">
        <v>2013</v>
      </c>
    </row>
    <row r="5" spans="1:8" ht="12.75">
      <c r="A5" s="182"/>
      <c r="B5" s="182"/>
      <c r="C5" s="184"/>
      <c r="D5" s="376"/>
      <c r="E5" s="186"/>
      <c r="F5" s="186"/>
      <c r="G5" s="185"/>
      <c r="H5" s="185"/>
    </row>
    <row r="6" spans="1:8" ht="12.75">
      <c r="A6" s="316" t="s">
        <v>719</v>
      </c>
      <c r="B6" s="316"/>
      <c r="C6" s="316"/>
      <c r="D6" s="316"/>
      <c r="E6" s="377" t="s">
        <v>722</v>
      </c>
      <c r="F6" s="378" t="s">
        <v>723</v>
      </c>
      <c r="G6" s="317">
        <v>387688</v>
      </c>
      <c r="H6" s="317">
        <v>387688</v>
      </c>
    </row>
    <row r="7" spans="1:8" ht="12.75">
      <c r="A7" s="318" t="s">
        <v>231</v>
      </c>
      <c r="B7" s="318" t="s">
        <v>321</v>
      </c>
      <c r="C7" s="379" t="s">
        <v>724</v>
      </c>
      <c r="D7" s="379"/>
      <c r="E7" s="380"/>
      <c r="F7" s="381"/>
      <c r="G7" s="382"/>
      <c r="H7" s="383"/>
    </row>
    <row r="8" spans="1:8" ht="12.75">
      <c r="A8" s="384"/>
      <c r="B8" s="385"/>
      <c r="C8" s="326" t="s">
        <v>286</v>
      </c>
      <c r="D8" s="353" t="s">
        <v>6</v>
      </c>
      <c r="E8" s="329">
        <v>193000</v>
      </c>
      <c r="F8" s="386">
        <v>237000</v>
      </c>
      <c r="G8" s="329">
        <v>193000</v>
      </c>
      <c r="H8" s="387" t="s">
        <v>725</v>
      </c>
    </row>
    <row r="9" spans="1:8" ht="12.75">
      <c r="A9" s="384"/>
      <c r="B9" s="385"/>
      <c r="C9" s="331" t="s">
        <v>565</v>
      </c>
      <c r="D9" s="346" t="s">
        <v>694</v>
      </c>
      <c r="E9" s="283">
        <v>193000</v>
      </c>
      <c r="F9" s="388">
        <v>237000</v>
      </c>
      <c r="G9" s="158"/>
      <c r="H9" s="389"/>
    </row>
    <row r="10" spans="1:8" ht="12.75">
      <c r="A10" s="384"/>
      <c r="B10" s="385"/>
      <c r="C10" s="331"/>
      <c r="D10" s="390" t="s">
        <v>726</v>
      </c>
      <c r="E10" s="293">
        <v>193000</v>
      </c>
      <c r="F10" s="391">
        <v>237000</v>
      </c>
      <c r="G10" s="293"/>
      <c r="H10" s="392"/>
    </row>
    <row r="11" spans="1:8" ht="12.75">
      <c r="A11" s="384"/>
      <c r="B11" s="385"/>
      <c r="C11" s="326" t="s">
        <v>702</v>
      </c>
      <c r="D11" s="327" t="s">
        <v>18</v>
      </c>
      <c r="E11" s="328">
        <v>18000</v>
      </c>
      <c r="F11" s="393">
        <v>0</v>
      </c>
      <c r="G11" s="328"/>
      <c r="H11" s="394"/>
    </row>
    <row r="12" spans="1:8" ht="12.75">
      <c r="A12" s="384"/>
      <c r="B12" s="385"/>
      <c r="C12" s="331" t="s">
        <v>708</v>
      </c>
      <c r="D12" s="271" t="s">
        <v>727</v>
      </c>
      <c r="E12" s="285">
        <v>18000</v>
      </c>
      <c r="F12" s="395">
        <v>0</v>
      </c>
      <c r="G12" s="285"/>
      <c r="H12" s="389"/>
    </row>
    <row r="13" spans="1:8" ht="12.75">
      <c r="A13" s="384"/>
      <c r="B13" s="385"/>
      <c r="C13" s="331"/>
      <c r="D13" s="396" t="s">
        <v>728</v>
      </c>
      <c r="E13" s="287">
        <v>18000</v>
      </c>
      <c r="F13" s="397">
        <v>0</v>
      </c>
      <c r="G13" s="287"/>
      <c r="H13" s="392"/>
    </row>
    <row r="14" spans="1:8" ht="12.75">
      <c r="A14" s="318" t="s">
        <v>729</v>
      </c>
      <c r="B14" s="318" t="s">
        <v>730</v>
      </c>
      <c r="C14" s="320" t="s">
        <v>731</v>
      </c>
      <c r="D14" s="320"/>
      <c r="E14" s="321"/>
      <c r="F14" s="398"/>
      <c r="G14" s="321"/>
      <c r="H14" s="399"/>
    </row>
    <row r="15" spans="1:8" ht="12.75">
      <c r="A15" s="324"/>
      <c r="B15" s="352"/>
      <c r="C15" s="400" t="s">
        <v>286</v>
      </c>
      <c r="D15" s="353" t="s">
        <v>6</v>
      </c>
      <c r="E15" s="328">
        <v>50000</v>
      </c>
      <c r="F15" s="328">
        <v>61000</v>
      </c>
      <c r="G15" s="401">
        <v>50000</v>
      </c>
      <c r="H15" s="402">
        <v>50000</v>
      </c>
    </row>
    <row r="16" spans="1:8" ht="12.75">
      <c r="A16" s="324"/>
      <c r="B16" s="352"/>
      <c r="C16" s="403" t="s">
        <v>444</v>
      </c>
      <c r="D16" s="404" t="s">
        <v>732</v>
      </c>
      <c r="E16" s="405">
        <v>57</v>
      </c>
      <c r="F16" s="405">
        <v>50</v>
      </c>
      <c r="G16" s="405"/>
      <c r="H16" s="371"/>
    </row>
    <row r="17" spans="1:8" ht="12.75">
      <c r="A17" s="324"/>
      <c r="B17" s="352"/>
      <c r="C17" s="406"/>
      <c r="D17" s="407" t="s">
        <v>733</v>
      </c>
      <c r="E17" s="408">
        <v>57</v>
      </c>
      <c r="F17" s="408">
        <v>50</v>
      </c>
      <c r="G17" s="408"/>
      <c r="H17" s="409"/>
    </row>
    <row r="18" spans="1:8" ht="12.75">
      <c r="A18" s="324"/>
      <c r="B18" s="352"/>
      <c r="C18" s="331" t="s">
        <v>287</v>
      </c>
      <c r="D18" s="346" t="s">
        <v>288</v>
      </c>
      <c r="E18" s="164">
        <v>42343</v>
      </c>
      <c r="F18" s="410">
        <v>53850</v>
      </c>
      <c r="G18" s="285">
        <v>42350</v>
      </c>
      <c r="H18" s="371" t="s">
        <v>734</v>
      </c>
    </row>
    <row r="19" spans="1:8" ht="12.75">
      <c r="A19" s="324"/>
      <c r="B19" s="352"/>
      <c r="C19" s="331"/>
      <c r="D19" s="300" t="s">
        <v>735</v>
      </c>
      <c r="E19" s="293">
        <v>5278</v>
      </c>
      <c r="F19" s="293">
        <v>14000</v>
      </c>
      <c r="G19" s="411"/>
      <c r="H19" s="409"/>
    </row>
    <row r="20" spans="1:8" ht="12.75">
      <c r="A20" s="324"/>
      <c r="B20" s="352"/>
      <c r="C20" s="331"/>
      <c r="D20" s="300" t="s">
        <v>736</v>
      </c>
      <c r="E20" s="412">
        <v>172</v>
      </c>
      <c r="F20" s="412">
        <v>250</v>
      </c>
      <c r="G20" s="411"/>
      <c r="H20" s="409"/>
    </row>
    <row r="21" spans="1:8" ht="12.75">
      <c r="A21" s="324"/>
      <c r="B21" s="352"/>
      <c r="C21" s="331"/>
      <c r="D21" s="300" t="s">
        <v>737</v>
      </c>
      <c r="E21" s="282">
        <v>7000</v>
      </c>
      <c r="F21" s="282">
        <v>5000</v>
      </c>
      <c r="G21" s="278"/>
      <c r="H21" s="409"/>
    </row>
    <row r="22" spans="1:8" ht="12.75">
      <c r="A22" s="324"/>
      <c r="B22" s="352"/>
      <c r="C22" s="331"/>
      <c r="D22" s="300" t="s">
        <v>738</v>
      </c>
      <c r="E22" s="282">
        <v>200</v>
      </c>
      <c r="F22" s="282">
        <v>100</v>
      </c>
      <c r="G22" s="278"/>
      <c r="H22" s="409"/>
    </row>
    <row r="23" spans="1:8" ht="12.75">
      <c r="A23" s="324"/>
      <c r="B23" s="352"/>
      <c r="C23" s="331"/>
      <c r="D23" s="300" t="s">
        <v>739</v>
      </c>
      <c r="E23" s="282">
        <v>9080</v>
      </c>
      <c r="F23" s="282">
        <v>8100</v>
      </c>
      <c r="G23" s="278"/>
      <c r="H23" s="409"/>
    </row>
    <row r="24" spans="1:8" ht="12.75">
      <c r="A24" s="324"/>
      <c r="B24" s="352"/>
      <c r="C24" s="331"/>
      <c r="D24" s="300" t="s">
        <v>740</v>
      </c>
      <c r="E24" s="282">
        <v>5101</v>
      </c>
      <c r="F24" s="282">
        <v>12320</v>
      </c>
      <c r="G24" s="278"/>
      <c r="H24" s="409"/>
    </row>
    <row r="25" spans="1:8" ht="12.75">
      <c r="A25" s="324"/>
      <c r="B25" s="352"/>
      <c r="C25" s="331"/>
      <c r="D25" s="300" t="s">
        <v>741</v>
      </c>
      <c r="E25" s="282">
        <v>4500</v>
      </c>
      <c r="F25" s="282">
        <v>3780</v>
      </c>
      <c r="G25" s="278"/>
      <c r="H25" s="409"/>
    </row>
    <row r="26" spans="1:8" ht="12.75">
      <c r="A26" s="324"/>
      <c r="B26" s="352"/>
      <c r="C26" s="331"/>
      <c r="D26" s="300" t="s">
        <v>742</v>
      </c>
      <c r="E26" s="282">
        <v>4700</v>
      </c>
      <c r="F26" s="282">
        <v>4500</v>
      </c>
      <c r="G26" s="278"/>
      <c r="H26" s="409"/>
    </row>
    <row r="27" spans="1:8" ht="12.75">
      <c r="A27" s="324"/>
      <c r="B27" s="352"/>
      <c r="C27" s="331"/>
      <c r="D27" s="300" t="s">
        <v>743</v>
      </c>
      <c r="E27" s="282">
        <v>5300</v>
      </c>
      <c r="F27" s="282">
        <v>5300</v>
      </c>
      <c r="G27" s="278"/>
      <c r="H27" s="409"/>
    </row>
    <row r="28" spans="1:8" ht="12.75">
      <c r="A28" s="324"/>
      <c r="B28" s="352"/>
      <c r="C28" s="331"/>
      <c r="D28" s="407" t="s">
        <v>744</v>
      </c>
      <c r="E28" s="413">
        <v>1012</v>
      </c>
      <c r="F28" s="413">
        <v>500</v>
      </c>
      <c r="G28" s="414"/>
      <c r="H28" s="409"/>
    </row>
    <row r="29" spans="1:8" ht="12.75">
      <c r="A29" s="324"/>
      <c r="B29" s="352"/>
      <c r="C29" s="331" t="s">
        <v>565</v>
      </c>
      <c r="D29" s="302" t="s">
        <v>694</v>
      </c>
      <c r="E29" s="283">
        <v>7600</v>
      </c>
      <c r="F29" s="283">
        <v>7100</v>
      </c>
      <c r="G29" s="283">
        <v>7600</v>
      </c>
      <c r="H29" s="371" t="s">
        <v>745</v>
      </c>
    </row>
    <row r="30" spans="1:8" ht="12.75">
      <c r="A30" s="324"/>
      <c r="B30" s="352"/>
      <c r="C30" s="332"/>
      <c r="D30" s="300" t="s">
        <v>746</v>
      </c>
      <c r="E30" s="293">
        <v>600</v>
      </c>
      <c r="F30" s="293">
        <v>600</v>
      </c>
      <c r="G30" s="286"/>
      <c r="H30" s="409"/>
    </row>
    <row r="31" spans="1:8" ht="12.75">
      <c r="A31" s="324"/>
      <c r="B31" s="352"/>
      <c r="C31" s="332"/>
      <c r="D31" s="300" t="s">
        <v>747</v>
      </c>
      <c r="E31" s="293">
        <v>2000</v>
      </c>
      <c r="F31" s="293">
        <v>1500</v>
      </c>
      <c r="G31" s="286"/>
      <c r="H31" s="409"/>
    </row>
    <row r="32" spans="1:8" ht="12.75">
      <c r="A32" s="324"/>
      <c r="B32" s="352"/>
      <c r="C32" s="332"/>
      <c r="D32" s="300" t="s">
        <v>748</v>
      </c>
      <c r="E32" s="293">
        <v>0</v>
      </c>
      <c r="F32" s="293">
        <v>0</v>
      </c>
      <c r="G32" s="286"/>
      <c r="H32" s="409"/>
    </row>
    <row r="33" spans="1:8" ht="12.75">
      <c r="A33" s="324"/>
      <c r="B33" s="352"/>
      <c r="C33" s="332"/>
      <c r="D33" s="300" t="s">
        <v>749</v>
      </c>
      <c r="E33" s="293">
        <v>4000</v>
      </c>
      <c r="F33" s="293">
        <v>5000</v>
      </c>
      <c r="G33" s="286"/>
      <c r="H33" s="409"/>
    </row>
    <row r="34" spans="1:8" ht="12.75">
      <c r="A34" s="324"/>
      <c r="B34" s="352"/>
      <c r="C34" s="332"/>
      <c r="D34" s="300" t="s">
        <v>750</v>
      </c>
      <c r="E34" s="293">
        <v>1000</v>
      </c>
      <c r="F34" s="293">
        <v>0</v>
      </c>
      <c r="G34" s="286"/>
      <c r="H34" s="409"/>
    </row>
    <row r="35" spans="1:8" ht="12.75">
      <c r="A35" s="318" t="s">
        <v>751</v>
      </c>
      <c r="B35" s="318" t="s">
        <v>752</v>
      </c>
      <c r="C35" s="320" t="s">
        <v>753</v>
      </c>
      <c r="D35" s="320"/>
      <c r="E35" s="415"/>
      <c r="F35" s="415"/>
      <c r="G35" s="416"/>
      <c r="H35" s="417"/>
    </row>
    <row r="36" spans="1:8" ht="12.75">
      <c r="A36" s="158"/>
      <c r="B36" s="324"/>
      <c r="C36" s="326" t="s">
        <v>286</v>
      </c>
      <c r="D36" s="368" t="s">
        <v>6</v>
      </c>
      <c r="E36" s="329">
        <v>62000</v>
      </c>
      <c r="F36" s="329">
        <v>62000</v>
      </c>
      <c r="G36" s="330">
        <v>62000</v>
      </c>
      <c r="H36" s="418" t="s">
        <v>754</v>
      </c>
    </row>
    <row r="37" spans="1:8" ht="12.75">
      <c r="A37" s="158"/>
      <c r="B37" s="324"/>
      <c r="C37" s="403" t="s">
        <v>565</v>
      </c>
      <c r="D37" s="346" t="s">
        <v>469</v>
      </c>
      <c r="E37" s="419" t="s">
        <v>755</v>
      </c>
      <c r="F37" s="419" t="s">
        <v>755</v>
      </c>
      <c r="G37" s="420"/>
      <c r="H37" s="409"/>
    </row>
    <row r="38" spans="1:8" ht="12.75">
      <c r="A38" s="158"/>
      <c r="B38" s="324"/>
      <c r="C38" s="352"/>
      <c r="D38" s="345" t="s">
        <v>756</v>
      </c>
      <c r="E38" s="293">
        <v>62000</v>
      </c>
      <c r="F38" s="293">
        <v>62000</v>
      </c>
      <c r="G38" s="391"/>
      <c r="H38" s="409"/>
    </row>
    <row r="39" spans="1:8" ht="12.75">
      <c r="A39" s="318" t="s">
        <v>757</v>
      </c>
      <c r="B39" s="318" t="s">
        <v>758</v>
      </c>
      <c r="C39" s="320" t="s">
        <v>759</v>
      </c>
      <c r="D39" s="320"/>
      <c r="E39" s="421"/>
      <c r="F39" s="415"/>
      <c r="G39" s="416"/>
      <c r="H39" s="422"/>
    </row>
    <row r="40" spans="1:8" ht="12.75">
      <c r="A40" s="351"/>
      <c r="B40" s="352"/>
      <c r="C40" s="326" t="s">
        <v>286</v>
      </c>
      <c r="D40" s="353" t="s">
        <v>6</v>
      </c>
      <c r="E40" s="328">
        <v>161338</v>
      </c>
      <c r="F40" s="328">
        <v>120736</v>
      </c>
      <c r="G40" s="423">
        <v>77688</v>
      </c>
      <c r="H40" s="424" t="s">
        <v>760</v>
      </c>
    </row>
    <row r="41" spans="1:8" ht="12.75">
      <c r="A41" s="351"/>
      <c r="B41" s="352"/>
      <c r="C41" s="425" t="s">
        <v>565</v>
      </c>
      <c r="D41" s="271" t="s">
        <v>694</v>
      </c>
      <c r="E41" s="426">
        <v>161338</v>
      </c>
      <c r="F41" s="426">
        <v>120736</v>
      </c>
      <c r="G41" s="427"/>
      <c r="H41" s="428"/>
    </row>
    <row r="42" spans="1:8" ht="12.75">
      <c r="A42" s="351"/>
      <c r="B42" s="352"/>
      <c r="C42" s="429"/>
      <c r="D42" s="430" t="s">
        <v>761</v>
      </c>
      <c r="E42" s="408">
        <v>35478</v>
      </c>
      <c r="F42" s="408">
        <v>43736</v>
      </c>
      <c r="G42" s="431"/>
      <c r="H42" s="432"/>
    </row>
    <row r="43" spans="1:8" ht="12.75">
      <c r="A43" s="351"/>
      <c r="B43" s="352"/>
      <c r="C43" s="429"/>
      <c r="D43" s="430" t="s">
        <v>762</v>
      </c>
      <c r="E43" s="408">
        <v>33194</v>
      </c>
      <c r="F43" s="408">
        <v>33000</v>
      </c>
      <c r="G43" s="431"/>
      <c r="H43" s="432"/>
    </row>
    <row r="44" spans="1:8" ht="12.75">
      <c r="A44" s="351"/>
      <c r="B44" s="352"/>
      <c r="C44" s="429"/>
      <c r="D44" s="433" t="s">
        <v>763</v>
      </c>
      <c r="E44" s="408">
        <v>10000</v>
      </c>
      <c r="F44" s="408">
        <v>0</v>
      </c>
      <c r="G44" s="431"/>
      <c r="H44" s="432"/>
    </row>
    <row r="45" spans="1:8" ht="12.75">
      <c r="A45" s="351"/>
      <c r="B45" s="352"/>
      <c r="C45" s="429"/>
      <c r="D45" s="430" t="s">
        <v>764</v>
      </c>
      <c r="E45" s="408">
        <v>16000</v>
      </c>
      <c r="F45" s="408">
        <v>16000</v>
      </c>
      <c r="G45" s="431"/>
      <c r="H45" s="432"/>
    </row>
    <row r="46" spans="1:8" ht="12.75">
      <c r="A46" s="351"/>
      <c r="B46" s="352"/>
      <c r="C46" s="429"/>
      <c r="D46" s="430" t="s">
        <v>765</v>
      </c>
      <c r="E46" s="408">
        <v>66666</v>
      </c>
      <c r="F46" s="408">
        <v>28000</v>
      </c>
      <c r="G46" s="431"/>
      <c r="H46" s="432"/>
    </row>
    <row r="47" spans="1:8" ht="12.75">
      <c r="A47" s="318" t="s">
        <v>766</v>
      </c>
      <c r="B47" s="318" t="s">
        <v>730</v>
      </c>
      <c r="C47" s="335" t="s">
        <v>767</v>
      </c>
      <c r="D47" s="335"/>
      <c r="E47" s="434"/>
      <c r="F47" s="435"/>
      <c r="G47" s="436"/>
      <c r="H47" s="417"/>
    </row>
    <row r="48" spans="1:8" ht="12.75">
      <c r="A48" s="158"/>
      <c r="B48" s="437"/>
      <c r="C48" s="438" t="s">
        <v>286</v>
      </c>
      <c r="D48" s="341" t="s">
        <v>6</v>
      </c>
      <c r="E48" s="343">
        <v>5000</v>
      </c>
      <c r="F48" s="343">
        <v>5000</v>
      </c>
      <c r="G48" s="343">
        <v>5000</v>
      </c>
      <c r="H48" s="343">
        <v>5000</v>
      </c>
    </row>
    <row r="49" spans="1:8" ht="12.75">
      <c r="A49" s="158"/>
      <c r="B49" s="437"/>
      <c r="C49" s="439" t="s">
        <v>287</v>
      </c>
      <c r="D49" s="271" t="s">
        <v>456</v>
      </c>
      <c r="E49" s="419" t="s">
        <v>768</v>
      </c>
      <c r="F49" s="419" t="s">
        <v>769</v>
      </c>
      <c r="G49" s="371"/>
      <c r="H49" s="371"/>
    </row>
    <row r="50" spans="1:8" ht="12.75">
      <c r="A50" s="158"/>
      <c r="B50" s="437"/>
      <c r="C50" s="440"/>
      <c r="D50" s="281" t="s">
        <v>735</v>
      </c>
      <c r="E50" s="441">
        <v>235</v>
      </c>
      <c r="F50" s="441">
        <v>235</v>
      </c>
      <c r="G50" s="442"/>
      <c r="H50" s="409"/>
    </row>
    <row r="51" spans="1:8" ht="12.75">
      <c r="A51" s="158"/>
      <c r="B51" s="437"/>
      <c r="C51" s="440"/>
      <c r="D51" s="161" t="s">
        <v>770</v>
      </c>
      <c r="E51" s="443" t="s">
        <v>771</v>
      </c>
      <c r="F51" s="443" t="s">
        <v>771</v>
      </c>
      <c r="G51" s="444"/>
      <c r="H51" s="432"/>
    </row>
    <row r="52" spans="1:8" ht="12.75">
      <c r="A52" s="158"/>
      <c r="B52" s="437"/>
      <c r="C52" s="440"/>
      <c r="D52" s="161" t="s">
        <v>772</v>
      </c>
      <c r="E52" s="445">
        <v>1600</v>
      </c>
      <c r="F52" s="445">
        <v>1600</v>
      </c>
      <c r="G52" s="446"/>
      <c r="H52" s="432"/>
    </row>
    <row r="53" spans="1:8" ht="12.75">
      <c r="A53" s="158"/>
      <c r="B53" s="437"/>
      <c r="C53" s="440"/>
      <c r="D53" s="161" t="s">
        <v>773</v>
      </c>
      <c r="E53" s="445">
        <v>1165</v>
      </c>
      <c r="F53" s="445">
        <v>1165</v>
      </c>
      <c r="G53" s="446"/>
      <c r="H53" s="432"/>
    </row>
    <row r="54" spans="1:8" ht="12.75">
      <c r="A54" s="447" t="s">
        <v>774</v>
      </c>
      <c r="B54" s="447"/>
      <c r="C54" s="447"/>
      <c r="D54" s="448" t="s">
        <v>775</v>
      </c>
      <c r="E54" s="449" t="s">
        <v>776</v>
      </c>
      <c r="F54" s="449" t="s">
        <v>723</v>
      </c>
      <c r="G54" s="450">
        <v>387688</v>
      </c>
      <c r="H54" s="451" t="s">
        <v>777</v>
      </c>
    </row>
    <row r="55" spans="1:8" ht="12.75">
      <c r="A55" s="447"/>
      <c r="B55" s="447"/>
      <c r="C55" s="447"/>
      <c r="D55" s="448" t="s">
        <v>431</v>
      </c>
      <c r="E55" s="305">
        <v>18000</v>
      </c>
      <c r="F55" s="449" t="s">
        <v>778</v>
      </c>
      <c r="G55" s="450">
        <v>0</v>
      </c>
      <c r="H55" s="451" t="s">
        <v>779</v>
      </c>
    </row>
  </sheetData>
  <sheetProtection selectLockedCells="1" selectUnlockedCells="1"/>
  <mergeCells count="31">
    <mergeCell ref="A1:H1"/>
    <mergeCell ref="A3:A5"/>
    <mergeCell ref="B3:B5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13"/>
    <mergeCell ref="B8:B13"/>
    <mergeCell ref="C14:D14"/>
    <mergeCell ref="A15:A34"/>
    <mergeCell ref="B15:B34"/>
    <mergeCell ref="C19:C28"/>
    <mergeCell ref="C30:C34"/>
    <mergeCell ref="C35:D35"/>
    <mergeCell ref="A36:A38"/>
    <mergeCell ref="B36:B38"/>
    <mergeCell ref="C39:D39"/>
    <mergeCell ref="A40:A46"/>
    <mergeCell ref="B40:B46"/>
    <mergeCell ref="C42:C46"/>
    <mergeCell ref="C47:D47"/>
    <mergeCell ref="A48:A53"/>
    <mergeCell ref="B48:B53"/>
    <mergeCell ref="C50:C53"/>
    <mergeCell ref="A54:C55"/>
  </mergeCells>
  <printOptions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Roman,Normálne"&amp;12 72</oddFooter>
  </headerFooter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F8" sqref="F8"/>
    </sheetView>
  </sheetViews>
  <sheetFormatPr defaultColWidth="12.57421875" defaultRowHeight="12.75"/>
  <cols>
    <col min="1" max="2" width="11.57421875" style="0" customWidth="1"/>
    <col min="3" max="3" width="8.57421875" style="0" customWidth="1"/>
    <col min="4" max="4" width="42.421875" style="0" customWidth="1"/>
    <col min="5" max="5" width="11.57421875" style="0" customWidth="1"/>
    <col min="6" max="6" width="12.140625" style="0" customWidth="1"/>
    <col min="7" max="7" width="11.57421875" style="0" customWidth="1"/>
    <col min="8" max="8" width="12.421875" style="0" customWidth="1"/>
    <col min="9" max="16384" width="11.57421875" style="0" customWidth="1"/>
  </cols>
  <sheetData>
    <row r="2" spans="1:4" ht="15">
      <c r="A2" s="309" t="s">
        <v>780</v>
      </c>
      <c r="B2" s="309"/>
      <c r="C2" s="309"/>
      <c r="D2" s="309"/>
    </row>
    <row r="3" spans="1:8" ht="12.75">
      <c r="A3" s="180"/>
      <c r="B3" s="180"/>
      <c r="C3" s="180"/>
      <c r="D3" s="180"/>
      <c r="E3" s="180"/>
      <c r="F3" s="180"/>
      <c r="G3" s="180"/>
      <c r="H3" s="181" t="s">
        <v>1</v>
      </c>
    </row>
    <row r="4" spans="1:8" ht="12.75" customHeight="1">
      <c r="A4" s="182" t="s">
        <v>276</v>
      </c>
      <c r="B4" s="182" t="s">
        <v>781</v>
      </c>
      <c r="C4" s="182"/>
      <c r="D4" s="182" t="s">
        <v>278</v>
      </c>
      <c r="E4" s="182" t="s">
        <v>690</v>
      </c>
      <c r="F4" s="182"/>
      <c r="G4" s="182"/>
      <c r="H4" s="182"/>
    </row>
    <row r="5" spans="1:8" ht="12.75" customHeight="1">
      <c r="A5" s="182"/>
      <c r="B5" s="182"/>
      <c r="C5" s="452" t="s">
        <v>280</v>
      </c>
      <c r="D5" s="185" t="s">
        <v>281</v>
      </c>
      <c r="E5" s="185">
        <v>2010</v>
      </c>
      <c r="F5" s="185">
        <v>2011</v>
      </c>
      <c r="G5" s="185">
        <v>2012</v>
      </c>
      <c r="H5" s="185">
        <v>2013</v>
      </c>
    </row>
    <row r="6" spans="1:8" ht="12.75">
      <c r="A6" s="182"/>
      <c r="B6" s="182"/>
      <c r="C6" s="452"/>
      <c r="D6" s="185"/>
      <c r="E6" s="185"/>
      <c r="F6" s="185"/>
      <c r="G6" s="185"/>
      <c r="H6" s="185"/>
    </row>
    <row r="7" spans="1:8" ht="12.75">
      <c r="A7" s="316" t="s">
        <v>780</v>
      </c>
      <c r="B7" s="316"/>
      <c r="C7" s="316"/>
      <c r="D7" s="316"/>
      <c r="E7" s="317">
        <f>E8+E15</f>
        <v>795216</v>
      </c>
      <c r="F7" s="317">
        <v>736000</v>
      </c>
      <c r="G7" s="317">
        <f>G11+G17</f>
        <v>795216</v>
      </c>
      <c r="H7" s="317">
        <f>H11+H17</f>
        <v>795216</v>
      </c>
    </row>
    <row r="8" spans="1:8" ht="12.75">
      <c r="A8" s="453" t="s">
        <v>782</v>
      </c>
      <c r="B8" s="318" t="s">
        <v>758</v>
      </c>
      <c r="C8" s="454" t="s">
        <v>783</v>
      </c>
      <c r="D8" s="454"/>
      <c r="E8" s="455">
        <f>E9+E12</f>
        <v>676450</v>
      </c>
      <c r="F8" s="455">
        <f>F9+F15</f>
        <v>736000</v>
      </c>
      <c r="G8" s="455">
        <f>G9+G15</f>
        <v>795216</v>
      </c>
      <c r="H8" s="455">
        <f>H9+H15</f>
        <v>795216</v>
      </c>
    </row>
    <row r="9" spans="1:8" ht="12.75">
      <c r="A9" s="366"/>
      <c r="B9" s="367"/>
      <c r="C9" s="326" t="s">
        <v>286</v>
      </c>
      <c r="D9" s="353" t="s">
        <v>6</v>
      </c>
      <c r="E9" s="329">
        <v>663608</v>
      </c>
      <c r="F9" s="329">
        <v>590377</v>
      </c>
      <c r="G9" s="330">
        <v>672000</v>
      </c>
      <c r="H9" s="330">
        <v>672000</v>
      </c>
    </row>
    <row r="10" spans="1:8" ht="12.75">
      <c r="A10" s="366"/>
      <c r="B10" s="367"/>
      <c r="C10" s="331" t="s">
        <v>565</v>
      </c>
      <c r="D10" s="346" t="s">
        <v>694</v>
      </c>
      <c r="E10" s="283">
        <v>663608</v>
      </c>
      <c r="F10" s="283">
        <v>590377</v>
      </c>
      <c r="G10" s="284">
        <v>672000</v>
      </c>
      <c r="H10" s="284">
        <v>672000</v>
      </c>
    </row>
    <row r="11" spans="1:8" ht="12.75">
      <c r="A11" s="366"/>
      <c r="B11" s="367"/>
      <c r="C11" s="331"/>
      <c r="D11" s="345" t="s">
        <v>784</v>
      </c>
      <c r="E11" s="293">
        <v>663608</v>
      </c>
      <c r="F11" s="293">
        <v>590377</v>
      </c>
      <c r="G11" s="286">
        <v>672000</v>
      </c>
      <c r="H11" s="293">
        <v>672000</v>
      </c>
    </row>
    <row r="12" spans="1:8" ht="12.75">
      <c r="A12" s="366"/>
      <c r="B12" s="367"/>
      <c r="C12" s="326" t="s">
        <v>702</v>
      </c>
      <c r="D12" s="368" t="s">
        <v>18</v>
      </c>
      <c r="E12" s="329">
        <f>E13</f>
        <v>12842</v>
      </c>
      <c r="F12" s="329">
        <f>F13</f>
        <v>0</v>
      </c>
      <c r="G12" s="330">
        <f>G13</f>
        <v>0</v>
      </c>
      <c r="H12" s="330">
        <f>H13</f>
        <v>0</v>
      </c>
    </row>
    <row r="13" spans="1:8" ht="12.75">
      <c r="A13" s="366"/>
      <c r="B13" s="367"/>
      <c r="C13" s="331" t="s">
        <v>708</v>
      </c>
      <c r="D13" s="302" t="s">
        <v>709</v>
      </c>
      <c r="E13" s="283">
        <v>12842</v>
      </c>
      <c r="F13" s="283">
        <f>SUM(F14:F14)</f>
        <v>0</v>
      </c>
      <c r="G13" s="284">
        <f>SUM(G14:G14)</f>
        <v>0</v>
      </c>
      <c r="H13" s="284">
        <f>SUM(H14:H14)</f>
        <v>0</v>
      </c>
    </row>
    <row r="14" spans="1:8" ht="12.75">
      <c r="A14" s="366"/>
      <c r="B14" s="367"/>
      <c r="C14" s="331"/>
      <c r="D14" s="300" t="s">
        <v>710</v>
      </c>
      <c r="E14" s="293">
        <v>12842</v>
      </c>
      <c r="F14" s="293">
        <v>0</v>
      </c>
      <c r="G14" s="286">
        <v>0</v>
      </c>
      <c r="H14" s="286">
        <v>0</v>
      </c>
    </row>
    <row r="15" spans="1:8" ht="12.75">
      <c r="A15" s="456" t="s">
        <v>245</v>
      </c>
      <c r="B15" s="318" t="s">
        <v>758</v>
      </c>
      <c r="C15" s="320" t="s">
        <v>286</v>
      </c>
      <c r="D15" s="350" t="s">
        <v>6</v>
      </c>
      <c r="E15" s="322">
        <v>118766</v>
      </c>
      <c r="F15" s="322">
        <v>145623</v>
      </c>
      <c r="G15" s="323">
        <v>123216</v>
      </c>
      <c r="H15" s="322">
        <v>123216</v>
      </c>
    </row>
    <row r="16" spans="1:8" ht="12.75">
      <c r="A16" s="366"/>
      <c r="B16" s="367"/>
      <c r="C16" s="331" t="s">
        <v>565</v>
      </c>
      <c r="D16" s="346" t="s">
        <v>694</v>
      </c>
      <c r="E16" s="283">
        <v>118766</v>
      </c>
      <c r="F16" s="283">
        <v>145623</v>
      </c>
      <c r="G16" s="284">
        <v>123216</v>
      </c>
      <c r="H16" s="283">
        <v>123216</v>
      </c>
    </row>
    <row r="17" spans="1:8" ht="12.75">
      <c r="A17" s="366"/>
      <c r="B17" s="367"/>
      <c r="C17" s="367"/>
      <c r="D17" s="161" t="s">
        <v>785</v>
      </c>
      <c r="E17" s="137">
        <v>118766</v>
      </c>
      <c r="F17" s="137">
        <v>145623</v>
      </c>
      <c r="G17" s="137">
        <v>123216</v>
      </c>
      <c r="H17" s="137">
        <v>123216</v>
      </c>
    </row>
    <row r="18" spans="1:8" ht="12.75">
      <c r="A18" s="172" t="s">
        <v>786</v>
      </c>
      <c r="B18" s="172"/>
      <c r="C18" s="172"/>
      <c r="D18" s="176" t="s">
        <v>430</v>
      </c>
      <c r="E18" s="175">
        <f>E9+E15</f>
        <v>782374</v>
      </c>
      <c r="F18" s="175">
        <f>F9+F15</f>
        <v>736000</v>
      </c>
      <c r="G18" s="175">
        <f>G9+G15</f>
        <v>795216</v>
      </c>
      <c r="H18" s="175">
        <f>H9+H15</f>
        <v>795216</v>
      </c>
    </row>
    <row r="19" spans="1:8" ht="12.75">
      <c r="A19" s="172"/>
      <c r="B19" s="172"/>
      <c r="C19" s="172"/>
      <c r="D19" s="448" t="s">
        <v>431</v>
      </c>
      <c r="E19" s="175">
        <f>E12</f>
        <v>12842</v>
      </c>
      <c r="F19" s="175">
        <f>F12</f>
        <v>0</v>
      </c>
      <c r="G19" s="175">
        <f>G12</f>
        <v>0</v>
      </c>
      <c r="H19" s="175">
        <f>H12</f>
        <v>0</v>
      </c>
    </row>
  </sheetData>
  <sheetProtection selectLockedCells="1" selectUnlockedCells="1"/>
  <mergeCells count="17">
    <mergeCell ref="A2:D2"/>
    <mergeCell ref="A4:A6"/>
    <mergeCell ref="B4:B6"/>
    <mergeCell ref="E4:H4"/>
    <mergeCell ref="C5:C6"/>
    <mergeCell ref="D5:D6"/>
    <mergeCell ref="E5:E6"/>
    <mergeCell ref="F5:F6"/>
    <mergeCell ref="G5:G6"/>
    <mergeCell ref="H5:H6"/>
    <mergeCell ref="A7:D7"/>
    <mergeCell ref="C8:D8"/>
    <mergeCell ref="A9:A14"/>
    <mergeCell ref="B9:B14"/>
    <mergeCell ref="A16:A17"/>
    <mergeCell ref="B16:B17"/>
    <mergeCell ref="A18:C19"/>
  </mergeCells>
  <printOptions horizontalCentered="1"/>
  <pageMargins left="0.7875" right="0.7875" top="0.7875" bottom="1.1194444444444445" header="0.5118055555555555" footer="0.9541666666666667"/>
  <pageSetup firstPageNumber="72" useFirstPageNumber="1" horizontalDpi="300" verticalDpi="300" orientation="landscape" paperSize="9"/>
  <headerFooter alignWithMargins="0">
    <oddFooter>&amp;C&amp;"Times New Roman,Normálne"&amp;12 73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J1352"/>
  <sheetViews>
    <sheetView tabSelected="1" workbookViewId="0" topLeftCell="A4">
      <selection activeCell="F1312" sqref="F1312"/>
    </sheetView>
  </sheetViews>
  <sheetFormatPr defaultColWidth="12.57421875" defaultRowHeight="12.75"/>
  <cols>
    <col min="1" max="1" width="7.7109375" style="0" customWidth="1"/>
    <col min="2" max="2" width="10.140625" style="0" customWidth="1"/>
    <col min="3" max="3" width="9.7109375" style="0" customWidth="1"/>
    <col min="4" max="4" width="43.8515625" style="0" customWidth="1"/>
    <col min="5" max="5" width="12.57421875" style="0" customWidth="1"/>
    <col min="6" max="6" width="14.421875" style="0" customWidth="1"/>
    <col min="7" max="8" width="12.7109375" style="0" customWidth="1"/>
    <col min="9" max="16384" width="11.57421875" style="0" customWidth="1"/>
  </cols>
  <sheetData>
    <row r="3" spans="1:4" ht="15">
      <c r="A3" s="309" t="s">
        <v>787</v>
      </c>
      <c r="B3" s="309"/>
      <c r="C3" s="309"/>
      <c r="D3" s="309"/>
    </row>
    <row r="4" spans="1:8" ht="12.75">
      <c r="A4" s="180"/>
      <c r="B4" s="180"/>
      <c r="C4" s="180"/>
      <c r="D4" s="180"/>
      <c r="E4" s="180"/>
      <c r="F4" s="180"/>
      <c r="G4" s="180"/>
      <c r="H4" s="181" t="s">
        <v>1</v>
      </c>
    </row>
    <row r="5" spans="1:8" ht="12.75" customHeight="1">
      <c r="A5" s="182" t="s">
        <v>276</v>
      </c>
      <c r="B5" s="113" t="s">
        <v>781</v>
      </c>
      <c r="C5" s="457" t="s">
        <v>278</v>
      </c>
      <c r="D5" s="457"/>
      <c r="E5" s="182" t="s">
        <v>434</v>
      </c>
      <c r="F5" s="182"/>
      <c r="G5" s="182"/>
      <c r="H5" s="182"/>
    </row>
    <row r="6" spans="1:8" ht="12.75" customHeight="1">
      <c r="A6" s="182"/>
      <c r="B6" s="113"/>
      <c r="C6" s="458" t="s">
        <v>280</v>
      </c>
      <c r="D6" s="459" t="s">
        <v>281</v>
      </c>
      <c r="E6" s="460" t="s">
        <v>585</v>
      </c>
      <c r="F6" s="461" t="s">
        <v>586</v>
      </c>
      <c r="G6" s="460" t="s">
        <v>587</v>
      </c>
      <c r="H6" s="460" t="s">
        <v>588</v>
      </c>
    </row>
    <row r="7" spans="1:8" ht="12.75">
      <c r="A7" s="182"/>
      <c r="B7" s="113"/>
      <c r="C7" s="458"/>
      <c r="D7" s="459"/>
      <c r="E7" s="460"/>
      <c r="F7" s="461"/>
      <c r="G7" s="460"/>
      <c r="H7" s="460"/>
    </row>
    <row r="8" spans="1:8" ht="12.75">
      <c r="A8" s="316" t="s">
        <v>788</v>
      </c>
      <c r="B8" s="316"/>
      <c r="C8" s="316"/>
      <c r="D8" s="316"/>
      <c r="E8" s="462">
        <f>SUM(E9+E163+E551+E908+E936+E1346)</f>
        <v>8784273</v>
      </c>
      <c r="F8" s="462">
        <f>SUM(F9+F163+F551+F908+F936+F1346)</f>
        <v>8263501</v>
      </c>
      <c r="G8" s="462">
        <f>SUM(G9+G163+G551+G908+G936+G1346)</f>
        <v>8072198</v>
      </c>
      <c r="H8" s="462">
        <f>SUM(H9+H163+H551+H908+H936+H1346)</f>
        <v>7872160.9399999995</v>
      </c>
    </row>
    <row r="9" spans="1:8" ht="12.75">
      <c r="A9" s="318" t="s">
        <v>249</v>
      </c>
      <c r="B9" s="319" t="s">
        <v>789</v>
      </c>
      <c r="C9" s="320" t="s">
        <v>790</v>
      </c>
      <c r="D9" s="320"/>
      <c r="E9" s="321">
        <f>SUM(E10+E54+E59+E102+E131)</f>
        <v>1687237</v>
      </c>
      <c r="F9" s="321">
        <f>SUM(F10+F54+F59+F102+F131)</f>
        <v>1788537</v>
      </c>
      <c r="G9" s="321">
        <f>SUM(G10+G54+G59+G102+G131)</f>
        <v>1577500</v>
      </c>
      <c r="H9" s="321">
        <f>SUM(H10+H54+H59+H102+H131)</f>
        <v>1441627</v>
      </c>
    </row>
    <row r="10" spans="1:8" ht="12.75">
      <c r="A10" s="463"/>
      <c r="B10" s="352"/>
      <c r="C10" s="464" t="s">
        <v>791</v>
      </c>
      <c r="D10" s="465"/>
      <c r="E10" s="466">
        <f>SUM(E11)</f>
        <v>1072513</v>
      </c>
      <c r="F10" s="466">
        <f>SUM(F11)</f>
        <v>1193333</v>
      </c>
      <c r="G10" s="466">
        <f>SUM(G11)</f>
        <v>1007061</v>
      </c>
      <c r="H10" s="466">
        <f>SUM(H11)</f>
        <v>892190</v>
      </c>
    </row>
    <row r="11" spans="1:8" ht="12.75">
      <c r="A11" s="463"/>
      <c r="B11" s="352"/>
      <c r="C11" s="326" t="s">
        <v>286</v>
      </c>
      <c r="D11" s="327" t="s">
        <v>6</v>
      </c>
      <c r="E11" s="328">
        <f>SUM(E12+E16+E21+E49)</f>
        <v>1072513</v>
      </c>
      <c r="F11" s="328">
        <f>SUM(F12+F16+F21+F49)</f>
        <v>1193333</v>
      </c>
      <c r="G11" s="328">
        <f>SUM(G12+G16+G21+G49)</f>
        <v>1007061</v>
      </c>
      <c r="H11" s="328">
        <f>SUM(H12+H16+H21+H49)</f>
        <v>892190</v>
      </c>
    </row>
    <row r="12" spans="1:10" ht="12.75">
      <c r="A12" s="463"/>
      <c r="B12" s="352"/>
      <c r="C12" s="331" t="s">
        <v>440</v>
      </c>
      <c r="D12" s="271" t="s">
        <v>592</v>
      </c>
      <c r="E12" s="274">
        <f>SUM(E13:E15)</f>
        <v>623195</v>
      </c>
      <c r="F12" s="274">
        <f>SUM(F13:F15)</f>
        <v>614470</v>
      </c>
      <c r="G12" s="274">
        <v>559523</v>
      </c>
      <c r="H12" s="274">
        <v>531118</v>
      </c>
      <c r="J12" s="247"/>
    </row>
    <row r="13" spans="1:10" ht="12.75">
      <c r="A13" s="463"/>
      <c r="B13" s="352"/>
      <c r="C13" s="331"/>
      <c r="D13" s="281" t="s">
        <v>593</v>
      </c>
      <c r="E13" s="279">
        <v>580304</v>
      </c>
      <c r="F13" s="282">
        <v>567245</v>
      </c>
      <c r="G13" s="274"/>
      <c r="H13" s="274"/>
      <c r="J13" s="247"/>
    </row>
    <row r="14" spans="1:10" ht="12.75">
      <c r="A14" s="463"/>
      <c r="B14" s="352"/>
      <c r="C14" s="331"/>
      <c r="D14" s="467" t="s">
        <v>792</v>
      </c>
      <c r="E14" s="279">
        <v>37075</v>
      </c>
      <c r="F14" s="282">
        <v>46090</v>
      </c>
      <c r="G14" s="274"/>
      <c r="H14" s="274"/>
      <c r="J14" s="247"/>
    </row>
    <row r="15" spans="1:10" ht="12.75">
      <c r="A15" s="463"/>
      <c r="B15" s="352"/>
      <c r="C15" s="331"/>
      <c r="D15" s="467" t="s">
        <v>666</v>
      </c>
      <c r="E15" s="279">
        <v>5816</v>
      </c>
      <c r="F15" s="282">
        <v>1135</v>
      </c>
      <c r="G15" s="274"/>
      <c r="H15" s="274"/>
      <c r="J15" s="247"/>
    </row>
    <row r="16" spans="1:8" ht="12.75">
      <c r="A16" s="463"/>
      <c r="B16" s="352"/>
      <c r="C16" s="331" t="s">
        <v>444</v>
      </c>
      <c r="D16" s="271" t="s">
        <v>598</v>
      </c>
      <c r="E16" s="285">
        <f>SUM(E17:E19)</f>
        <v>213282</v>
      </c>
      <c r="F16" s="285">
        <f>SUM(F17:F20)</f>
        <v>251625</v>
      </c>
      <c r="G16" s="274">
        <v>195553</v>
      </c>
      <c r="H16" s="274">
        <v>168072</v>
      </c>
    </row>
    <row r="17" spans="1:8" ht="12.75">
      <c r="A17" s="463"/>
      <c r="B17" s="352"/>
      <c r="C17" s="331"/>
      <c r="D17" s="467" t="s">
        <v>793</v>
      </c>
      <c r="E17" s="287">
        <v>39481</v>
      </c>
      <c r="F17" s="293">
        <v>57945</v>
      </c>
      <c r="G17" s="274"/>
      <c r="H17" s="274"/>
    </row>
    <row r="18" spans="1:8" ht="12.75">
      <c r="A18" s="463"/>
      <c r="B18" s="352"/>
      <c r="C18" s="331"/>
      <c r="D18" s="281" t="s">
        <v>794</v>
      </c>
      <c r="E18" s="287">
        <v>20988</v>
      </c>
      <c r="F18" s="293">
        <v>3502</v>
      </c>
      <c r="G18" s="274"/>
      <c r="H18" s="274"/>
    </row>
    <row r="19" spans="1:8" ht="12.75">
      <c r="A19" s="463"/>
      <c r="B19" s="352"/>
      <c r="C19" s="331"/>
      <c r="D19" s="296" t="s">
        <v>602</v>
      </c>
      <c r="E19" s="293">
        <v>152813</v>
      </c>
      <c r="F19" s="293">
        <v>153310</v>
      </c>
      <c r="G19" s="274"/>
      <c r="H19" s="274"/>
    </row>
    <row r="20" spans="1:8" ht="12.75">
      <c r="A20" s="463"/>
      <c r="B20" s="352"/>
      <c r="C20" s="331"/>
      <c r="D20" s="296" t="s">
        <v>795</v>
      </c>
      <c r="E20" s="293"/>
      <c r="F20" s="293">
        <v>36868</v>
      </c>
      <c r="G20" s="274"/>
      <c r="H20" s="274"/>
    </row>
    <row r="21" spans="1:8" ht="12.75">
      <c r="A21" s="463"/>
      <c r="B21" s="352"/>
      <c r="C21" s="331" t="s">
        <v>287</v>
      </c>
      <c r="D21" s="271" t="s">
        <v>288</v>
      </c>
      <c r="E21" s="285">
        <f>SUM(E22:E48)</f>
        <v>231668</v>
      </c>
      <c r="F21" s="285">
        <f>SUM(F22:F48)</f>
        <v>324838</v>
      </c>
      <c r="G21" s="274">
        <v>243985</v>
      </c>
      <c r="H21" s="274">
        <v>193000</v>
      </c>
    </row>
    <row r="22" spans="1:8" ht="12.75">
      <c r="A22" s="463"/>
      <c r="B22" s="352"/>
      <c r="C22" s="331"/>
      <c r="D22" s="467" t="s">
        <v>796</v>
      </c>
      <c r="E22" s="279">
        <v>37</v>
      </c>
      <c r="F22" s="279">
        <v>0</v>
      </c>
      <c r="G22" s="274"/>
      <c r="H22" s="274"/>
    </row>
    <row r="23" spans="1:8" ht="12.75">
      <c r="A23" s="463"/>
      <c r="B23" s="352"/>
      <c r="C23" s="331"/>
      <c r="D23" s="296" t="s">
        <v>480</v>
      </c>
      <c r="E23" s="279">
        <v>161376</v>
      </c>
      <c r="F23" s="282">
        <v>110000</v>
      </c>
      <c r="G23" s="274"/>
      <c r="H23" s="274"/>
    </row>
    <row r="24" spans="1:8" ht="12.75">
      <c r="A24" s="463"/>
      <c r="B24" s="352"/>
      <c r="C24" s="331"/>
      <c r="D24" s="296" t="s">
        <v>797</v>
      </c>
      <c r="E24" s="279">
        <v>13618</v>
      </c>
      <c r="F24" s="282">
        <v>12000</v>
      </c>
      <c r="G24" s="274"/>
      <c r="H24" s="274"/>
    </row>
    <row r="25" spans="1:8" ht="12.75">
      <c r="A25" s="463"/>
      <c r="B25" s="352"/>
      <c r="C25" s="331"/>
      <c r="D25" s="296" t="s">
        <v>482</v>
      </c>
      <c r="E25" s="279">
        <v>5373</v>
      </c>
      <c r="F25" s="282">
        <v>4000</v>
      </c>
      <c r="G25" s="274"/>
      <c r="H25" s="274"/>
    </row>
    <row r="26" spans="1:8" ht="12.75">
      <c r="A26" s="463"/>
      <c r="B26" s="352"/>
      <c r="C26" s="331"/>
      <c r="D26" s="296" t="s">
        <v>484</v>
      </c>
      <c r="E26" s="282"/>
      <c r="F26" s="279"/>
      <c r="G26" s="274"/>
      <c r="H26" s="274"/>
    </row>
    <row r="27" spans="1:8" ht="12.75">
      <c r="A27" s="463"/>
      <c r="B27" s="352"/>
      <c r="C27" s="331"/>
      <c r="D27" s="296" t="s">
        <v>485</v>
      </c>
      <c r="E27" s="282"/>
      <c r="F27" s="279"/>
      <c r="G27" s="274"/>
      <c r="H27" s="274"/>
    </row>
    <row r="28" spans="1:8" ht="12.75">
      <c r="A28" s="463"/>
      <c r="B28" s="352"/>
      <c r="C28" s="331"/>
      <c r="D28" s="296" t="s">
        <v>798</v>
      </c>
      <c r="E28" s="279">
        <v>519</v>
      </c>
      <c r="F28" s="282"/>
      <c r="G28" s="274"/>
      <c r="H28" s="274"/>
    </row>
    <row r="29" spans="1:8" ht="12.75">
      <c r="A29" s="463"/>
      <c r="B29" s="352"/>
      <c r="C29" s="331"/>
      <c r="D29" s="296" t="s">
        <v>488</v>
      </c>
      <c r="E29" s="279">
        <v>4401</v>
      </c>
      <c r="F29" s="282">
        <v>4000</v>
      </c>
      <c r="G29" s="274"/>
      <c r="H29" s="274"/>
    </row>
    <row r="30" spans="1:8" ht="12.75">
      <c r="A30" s="463"/>
      <c r="B30" s="352"/>
      <c r="C30" s="331"/>
      <c r="D30" s="296" t="s">
        <v>799</v>
      </c>
      <c r="E30" s="279">
        <v>5385</v>
      </c>
      <c r="F30" s="282">
        <v>500</v>
      </c>
      <c r="G30" s="274"/>
      <c r="H30" s="274"/>
    </row>
    <row r="31" spans="1:8" ht="12.75">
      <c r="A31" s="463"/>
      <c r="B31" s="352"/>
      <c r="C31" s="331"/>
      <c r="D31" s="296" t="s">
        <v>800</v>
      </c>
      <c r="E31" s="279">
        <v>0</v>
      </c>
      <c r="F31" s="282">
        <v>500</v>
      </c>
      <c r="G31" s="274"/>
      <c r="H31" s="274"/>
    </row>
    <row r="32" spans="1:8" ht="12.75">
      <c r="A32" s="463"/>
      <c r="B32" s="352"/>
      <c r="C32" s="331"/>
      <c r="D32" s="296" t="s">
        <v>801</v>
      </c>
      <c r="E32" s="282"/>
      <c r="F32" s="279"/>
      <c r="G32" s="274"/>
      <c r="H32" s="274"/>
    </row>
    <row r="33" spans="1:8" ht="12.75">
      <c r="A33" s="463"/>
      <c r="B33" s="352"/>
      <c r="C33" s="331"/>
      <c r="D33" s="296" t="s">
        <v>802</v>
      </c>
      <c r="E33" s="282">
        <v>2130</v>
      </c>
      <c r="F33" s="282">
        <v>2000</v>
      </c>
      <c r="G33" s="274"/>
      <c r="H33" s="274"/>
    </row>
    <row r="34" spans="1:8" ht="12.75">
      <c r="A34" s="463"/>
      <c r="B34" s="352"/>
      <c r="C34" s="331"/>
      <c r="D34" s="296" t="s">
        <v>803</v>
      </c>
      <c r="E34" s="282">
        <v>0</v>
      </c>
      <c r="F34" s="282">
        <v>200</v>
      </c>
      <c r="G34" s="274"/>
      <c r="H34" s="274"/>
    </row>
    <row r="35" spans="1:8" ht="12.75">
      <c r="A35" s="463"/>
      <c r="B35" s="352"/>
      <c r="C35" s="331"/>
      <c r="D35" s="296" t="s">
        <v>804</v>
      </c>
      <c r="E35" s="279">
        <v>254</v>
      </c>
      <c r="F35" s="282">
        <v>300</v>
      </c>
      <c r="G35" s="274"/>
      <c r="H35" s="274"/>
    </row>
    <row r="36" spans="1:8" ht="12.75">
      <c r="A36" s="463"/>
      <c r="B36" s="352"/>
      <c r="C36" s="331"/>
      <c r="D36" s="296" t="s">
        <v>805</v>
      </c>
      <c r="E36" s="279">
        <v>8801</v>
      </c>
      <c r="F36" s="282">
        <v>1000</v>
      </c>
      <c r="G36" s="274"/>
      <c r="H36" s="274"/>
    </row>
    <row r="37" spans="1:8" ht="12.75">
      <c r="A37" s="463"/>
      <c r="B37" s="352"/>
      <c r="C37" s="331"/>
      <c r="D37" s="296" t="s">
        <v>806</v>
      </c>
      <c r="E37" s="282">
        <v>0</v>
      </c>
      <c r="F37" s="279">
        <v>168459</v>
      </c>
      <c r="G37" s="274"/>
      <c r="H37" s="274"/>
    </row>
    <row r="38" spans="1:8" ht="12.75">
      <c r="A38" s="463"/>
      <c r="B38" s="352"/>
      <c r="C38" s="331"/>
      <c r="D38" s="296" t="s">
        <v>807</v>
      </c>
      <c r="E38" s="282">
        <v>380</v>
      </c>
      <c r="F38" s="279"/>
      <c r="G38" s="274"/>
      <c r="H38" s="274"/>
    </row>
    <row r="39" spans="1:8" ht="12.75">
      <c r="A39" s="463"/>
      <c r="B39" s="352"/>
      <c r="C39" s="331"/>
      <c r="D39" s="296" t="s">
        <v>808</v>
      </c>
      <c r="E39" s="279">
        <v>0</v>
      </c>
      <c r="F39" s="282"/>
      <c r="G39" s="274"/>
      <c r="H39" s="274"/>
    </row>
    <row r="40" spans="1:8" ht="12.75">
      <c r="A40" s="463"/>
      <c r="B40" s="352"/>
      <c r="C40" s="331"/>
      <c r="D40" s="296" t="s">
        <v>509</v>
      </c>
      <c r="E40" s="279">
        <v>0</v>
      </c>
      <c r="F40" s="282"/>
      <c r="G40" s="274"/>
      <c r="H40" s="274"/>
    </row>
    <row r="41" spans="1:8" ht="12.75">
      <c r="A41" s="463"/>
      <c r="B41" s="352"/>
      <c r="C41" s="331"/>
      <c r="D41" s="296" t="s">
        <v>510</v>
      </c>
      <c r="E41" s="279">
        <v>19432</v>
      </c>
      <c r="F41" s="282">
        <v>13944</v>
      </c>
      <c r="G41" s="274"/>
      <c r="H41" s="274"/>
    </row>
    <row r="42" spans="1:8" ht="12.75">
      <c r="A42" s="463"/>
      <c r="B42" s="352"/>
      <c r="C42" s="331"/>
      <c r="D42" s="296" t="s">
        <v>511</v>
      </c>
      <c r="E42" s="279">
        <v>120</v>
      </c>
      <c r="F42" s="279"/>
      <c r="G42" s="274"/>
      <c r="H42" s="274"/>
    </row>
    <row r="43" spans="1:8" ht="12.75">
      <c r="A43" s="463"/>
      <c r="B43" s="352"/>
      <c r="C43" s="331"/>
      <c r="D43" s="296" t="s">
        <v>809</v>
      </c>
      <c r="E43" s="279">
        <v>1660</v>
      </c>
      <c r="F43" s="279"/>
      <c r="G43" s="274"/>
      <c r="H43" s="274"/>
    </row>
    <row r="44" spans="1:8" ht="12.75">
      <c r="A44" s="463"/>
      <c r="B44" s="352"/>
      <c r="C44" s="331"/>
      <c r="D44" s="296" t="s">
        <v>810</v>
      </c>
      <c r="E44" s="279">
        <v>79</v>
      </c>
      <c r="F44" s="279">
        <v>50</v>
      </c>
      <c r="G44" s="274"/>
      <c r="H44" s="274"/>
    </row>
    <row r="45" spans="1:8" ht="12.75">
      <c r="A45" s="463"/>
      <c r="B45" s="352"/>
      <c r="C45" s="331"/>
      <c r="D45" s="296" t="s">
        <v>513</v>
      </c>
      <c r="E45" s="282">
        <v>1088</v>
      </c>
      <c r="F45" s="282">
        <v>1100</v>
      </c>
      <c r="G45" s="274"/>
      <c r="H45" s="274"/>
    </row>
    <row r="46" spans="1:8" ht="12.75">
      <c r="A46" s="463"/>
      <c r="B46" s="352"/>
      <c r="C46" s="331"/>
      <c r="D46" s="296" t="s">
        <v>514</v>
      </c>
      <c r="E46" s="282">
        <v>6472</v>
      </c>
      <c r="F46" s="282">
        <v>6500</v>
      </c>
      <c r="G46" s="274"/>
      <c r="H46" s="274"/>
    </row>
    <row r="47" spans="1:8" ht="12.75">
      <c r="A47" s="463"/>
      <c r="B47" s="352"/>
      <c r="C47" s="331"/>
      <c r="D47" s="296" t="s">
        <v>811</v>
      </c>
      <c r="E47" s="282">
        <v>464</v>
      </c>
      <c r="F47" s="282"/>
      <c r="G47" s="274"/>
      <c r="H47" s="274"/>
    </row>
    <row r="48" spans="1:8" ht="12.75">
      <c r="A48" s="463"/>
      <c r="B48" s="352"/>
      <c r="C48" s="331"/>
      <c r="D48" s="296" t="s">
        <v>519</v>
      </c>
      <c r="E48" s="282">
        <v>79</v>
      </c>
      <c r="F48" s="282">
        <v>285</v>
      </c>
      <c r="G48" s="274"/>
      <c r="H48" s="274"/>
    </row>
    <row r="49" spans="1:8" ht="12.75">
      <c r="A49" s="463"/>
      <c r="B49" s="352"/>
      <c r="C49" s="468" t="s">
        <v>565</v>
      </c>
      <c r="D49" s="288" t="s">
        <v>812</v>
      </c>
      <c r="E49" s="274">
        <f>SUM(E50:E53)</f>
        <v>4368</v>
      </c>
      <c r="F49" s="274">
        <f>SUM(F50:F53)</f>
        <v>2400</v>
      </c>
      <c r="G49" s="274">
        <v>8000</v>
      </c>
      <c r="H49" s="274"/>
    </row>
    <row r="50" spans="1:8" ht="12.75">
      <c r="A50" s="463"/>
      <c r="B50" s="352"/>
      <c r="C50" s="333"/>
      <c r="D50" s="296" t="s">
        <v>813</v>
      </c>
      <c r="E50" s="279">
        <v>717</v>
      </c>
      <c r="F50" s="279"/>
      <c r="G50" s="274"/>
      <c r="H50" s="274"/>
    </row>
    <row r="51" spans="1:8" ht="12.75">
      <c r="A51" s="463"/>
      <c r="B51" s="352"/>
      <c r="C51" s="333"/>
      <c r="D51" s="296" t="s">
        <v>814</v>
      </c>
      <c r="E51" s="279">
        <v>1240</v>
      </c>
      <c r="F51" s="279"/>
      <c r="G51" s="274"/>
      <c r="H51" s="274"/>
    </row>
    <row r="52" spans="1:8" ht="12.75">
      <c r="A52" s="463"/>
      <c r="B52" s="352"/>
      <c r="C52" s="333"/>
      <c r="D52" s="296" t="s">
        <v>525</v>
      </c>
      <c r="E52" s="279">
        <v>2411</v>
      </c>
      <c r="F52" s="279">
        <v>2400</v>
      </c>
      <c r="G52" s="274"/>
      <c r="H52" s="274"/>
    </row>
    <row r="53" spans="1:8" ht="12.75">
      <c r="A53" s="463"/>
      <c r="B53" s="352"/>
      <c r="C53" s="333"/>
      <c r="D53" s="469" t="s">
        <v>815</v>
      </c>
      <c r="E53" s="279">
        <v>0</v>
      </c>
      <c r="F53" s="470"/>
      <c r="G53" s="274"/>
      <c r="H53" s="274"/>
    </row>
    <row r="54" spans="1:8" ht="12.75">
      <c r="A54" s="463"/>
      <c r="B54" s="352"/>
      <c r="C54" s="471" t="s">
        <v>816</v>
      </c>
      <c r="D54" s="471"/>
      <c r="E54" s="472">
        <f>SUM(E55)</f>
        <v>203452</v>
      </c>
      <c r="F54" s="472">
        <f>SUM(F55)</f>
        <v>210657</v>
      </c>
      <c r="G54" s="472">
        <f>SUM(G55)</f>
        <v>170000</v>
      </c>
      <c r="H54" s="472">
        <f>SUM(H55)</f>
        <v>140000</v>
      </c>
    </row>
    <row r="55" spans="1:8" ht="12.75">
      <c r="A55" s="463"/>
      <c r="B55" s="352"/>
      <c r="C55" s="340" t="s">
        <v>817</v>
      </c>
      <c r="D55" s="341" t="s">
        <v>812</v>
      </c>
      <c r="E55" s="473">
        <f>SUM(E56:E58)</f>
        <v>203452</v>
      </c>
      <c r="F55" s="473">
        <f>SUM(F56:F58)</f>
        <v>210657</v>
      </c>
      <c r="G55" s="473">
        <f>SUM(G56:G58)</f>
        <v>170000</v>
      </c>
      <c r="H55" s="473">
        <f>SUM(H56:H58)</f>
        <v>140000</v>
      </c>
    </row>
    <row r="56" spans="1:8" ht="12.75">
      <c r="A56" s="463"/>
      <c r="B56" s="352"/>
      <c r="C56" s="333"/>
      <c r="D56" s="296" t="s">
        <v>818</v>
      </c>
      <c r="E56" s="282">
        <v>119308</v>
      </c>
      <c r="F56" s="282">
        <v>103733</v>
      </c>
      <c r="G56" s="278">
        <v>100000</v>
      </c>
      <c r="H56" s="279">
        <v>80000</v>
      </c>
    </row>
    <row r="57" spans="1:8" ht="12.75">
      <c r="A57" s="463"/>
      <c r="B57" s="352"/>
      <c r="C57" s="333"/>
      <c r="D57" s="296" t="s">
        <v>819</v>
      </c>
      <c r="E57" s="282">
        <v>31397</v>
      </c>
      <c r="F57" s="282">
        <v>39897</v>
      </c>
      <c r="G57" s="278">
        <v>26000</v>
      </c>
      <c r="H57" s="279">
        <v>20000</v>
      </c>
    </row>
    <row r="58" spans="1:8" ht="12.75">
      <c r="A58" s="463"/>
      <c r="B58" s="352"/>
      <c r="C58" s="333"/>
      <c r="D58" s="296" t="s">
        <v>820</v>
      </c>
      <c r="E58" s="282">
        <v>52747</v>
      </c>
      <c r="F58" s="282">
        <v>67027</v>
      </c>
      <c r="G58" s="278">
        <v>44000</v>
      </c>
      <c r="H58" s="279">
        <v>40000</v>
      </c>
    </row>
    <row r="59" spans="1:8" ht="12.75">
      <c r="A59" s="463"/>
      <c r="B59" s="352"/>
      <c r="C59" s="465" t="s">
        <v>821</v>
      </c>
      <c r="D59" s="465"/>
      <c r="E59" s="466">
        <f>SUM(E60)</f>
        <v>345505</v>
      </c>
      <c r="F59" s="466">
        <f>SUM(F60)</f>
        <v>311444</v>
      </c>
      <c r="G59" s="466">
        <f>SUM(G60)</f>
        <v>337191</v>
      </c>
      <c r="H59" s="466">
        <f>SUM(H60)</f>
        <v>345198</v>
      </c>
    </row>
    <row r="60" spans="1:8" ht="12.75">
      <c r="A60" s="463"/>
      <c r="B60" s="352"/>
      <c r="C60" s="326" t="s">
        <v>286</v>
      </c>
      <c r="D60" s="327" t="s">
        <v>6</v>
      </c>
      <c r="E60" s="328">
        <f>SUM(E61+E65+E69+E97)</f>
        <v>345505</v>
      </c>
      <c r="F60" s="328">
        <f>SUM(F61+F65+F69+F97)</f>
        <v>311444</v>
      </c>
      <c r="G60" s="328">
        <f>SUM(G61+G65+G69+G97)</f>
        <v>337191</v>
      </c>
      <c r="H60" s="328">
        <f>SUM(H61+H65+H69+H97)</f>
        <v>345198</v>
      </c>
    </row>
    <row r="61" spans="1:8" ht="12.75">
      <c r="A61" s="463"/>
      <c r="B61" s="352"/>
      <c r="C61" s="331" t="s">
        <v>440</v>
      </c>
      <c r="D61" s="271" t="s">
        <v>592</v>
      </c>
      <c r="E61" s="274">
        <f>SUM(E62:E64)</f>
        <v>185495</v>
      </c>
      <c r="F61" s="274">
        <f>SUM(F62:F64)</f>
        <v>182970</v>
      </c>
      <c r="G61" s="274">
        <v>184610</v>
      </c>
      <c r="H61" s="274">
        <v>188460</v>
      </c>
    </row>
    <row r="62" spans="1:8" ht="12.75">
      <c r="A62" s="463"/>
      <c r="B62" s="352"/>
      <c r="C62" s="331"/>
      <c r="D62" s="281" t="s">
        <v>593</v>
      </c>
      <c r="E62" s="282">
        <v>161318</v>
      </c>
      <c r="F62" s="282">
        <v>169040</v>
      </c>
      <c r="G62" s="278"/>
      <c r="H62" s="279"/>
    </row>
    <row r="63" spans="1:8" ht="12.75">
      <c r="A63" s="463"/>
      <c r="B63" s="352"/>
      <c r="C63" s="331"/>
      <c r="D63" s="467" t="s">
        <v>822</v>
      </c>
      <c r="E63" s="282">
        <v>19617</v>
      </c>
      <c r="F63" s="282">
        <v>13620</v>
      </c>
      <c r="G63" s="278"/>
      <c r="H63" s="279"/>
    </row>
    <row r="64" spans="1:8" ht="12.75">
      <c r="A64" s="463"/>
      <c r="B64" s="352"/>
      <c r="C64" s="331"/>
      <c r="D64" s="467" t="s">
        <v>666</v>
      </c>
      <c r="E64" s="282">
        <v>4560</v>
      </c>
      <c r="F64" s="282">
        <v>310</v>
      </c>
      <c r="G64" s="278"/>
      <c r="H64" s="279"/>
    </row>
    <row r="65" spans="1:8" ht="12.75">
      <c r="A65" s="463"/>
      <c r="B65" s="352"/>
      <c r="C65" s="331" t="s">
        <v>444</v>
      </c>
      <c r="D65" s="271" t="s">
        <v>598</v>
      </c>
      <c r="E65" s="285">
        <f>SUM(E66:E68)</f>
        <v>64212</v>
      </c>
      <c r="F65" s="285">
        <f>SUM(F66:F68)</f>
        <v>65105</v>
      </c>
      <c r="G65" s="285">
        <v>64981</v>
      </c>
      <c r="H65" s="285">
        <v>66338</v>
      </c>
    </row>
    <row r="66" spans="1:8" ht="12.75">
      <c r="A66" s="463"/>
      <c r="B66" s="352"/>
      <c r="C66" s="331"/>
      <c r="D66" s="467" t="s">
        <v>793</v>
      </c>
      <c r="E66" s="293">
        <v>12826</v>
      </c>
      <c r="F66" s="293">
        <v>13654</v>
      </c>
      <c r="G66" s="286"/>
      <c r="H66" s="287"/>
    </row>
    <row r="67" spans="1:8" ht="12.75">
      <c r="A67" s="463"/>
      <c r="B67" s="352"/>
      <c r="C67" s="331"/>
      <c r="D67" s="281" t="s">
        <v>823</v>
      </c>
      <c r="E67" s="293">
        <v>5551</v>
      </c>
      <c r="F67" s="293">
        <v>5343</v>
      </c>
      <c r="G67" s="286"/>
      <c r="H67" s="287"/>
    </row>
    <row r="68" spans="1:8" ht="12.75">
      <c r="A68" s="463"/>
      <c r="B68" s="352"/>
      <c r="C68" s="331"/>
      <c r="D68" s="296" t="s">
        <v>602</v>
      </c>
      <c r="E68" s="293">
        <v>45835</v>
      </c>
      <c r="F68" s="293">
        <v>46108</v>
      </c>
      <c r="G68" s="289"/>
      <c r="H68" s="293"/>
    </row>
    <row r="69" spans="1:8" ht="12.75">
      <c r="A69" s="463"/>
      <c r="B69" s="352"/>
      <c r="C69" s="331" t="s">
        <v>287</v>
      </c>
      <c r="D69" s="271" t="s">
        <v>288</v>
      </c>
      <c r="E69" s="285">
        <f>SUM(E70:E96)</f>
        <v>91957</v>
      </c>
      <c r="F69" s="285">
        <f>SUM(F70:F96)</f>
        <v>60365</v>
      </c>
      <c r="G69" s="285">
        <v>87200</v>
      </c>
      <c r="H69" s="285">
        <v>90000</v>
      </c>
    </row>
    <row r="70" spans="1:8" ht="12.75">
      <c r="A70" s="463"/>
      <c r="B70" s="352"/>
      <c r="C70" s="468"/>
      <c r="D70" s="474" t="s">
        <v>824</v>
      </c>
      <c r="E70" s="279">
        <v>54</v>
      </c>
      <c r="F70" s="279">
        <v>30</v>
      </c>
      <c r="G70" s="274"/>
      <c r="H70" s="274"/>
    </row>
    <row r="71" spans="1:8" ht="12.75">
      <c r="A71" s="463"/>
      <c r="B71" s="352"/>
      <c r="C71" s="468"/>
      <c r="D71" s="296" t="s">
        <v>480</v>
      </c>
      <c r="E71" s="282">
        <v>32998</v>
      </c>
      <c r="F71" s="282">
        <v>36200</v>
      </c>
      <c r="G71" s="278"/>
      <c r="H71" s="279"/>
    </row>
    <row r="72" spans="1:8" ht="12.75">
      <c r="A72" s="463"/>
      <c r="B72" s="352"/>
      <c r="C72" s="468"/>
      <c r="D72" s="296" t="s">
        <v>797</v>
      </c>
      <c r="E72" s="282">
        <v>2131</v>
      </c>
      <c r="F72" s="282">
        <v>2000</v>
      </c>
      <c r="G72" s="278"/>
      <c r="H72" s="279"/>
    </row>
    <row r="73" spans="1:8" ht="12.75">
      <c r="A73" s="463"/>
      <c r="B73" s="352"/>
      <c r="C73" s="468"/>
      <c r="D73" s="296" t="s">
        <v>482</v>
      </c>
      <c r="E73" s="282">
        <v>466</v>
      </c>
      <c r="F73" s="282">
        <v>500</v>
      </c>
      <c r="G73" s="278"/>
      <c r="H73" s="279"/>
    </row>
    <row r="74" spans="1:8" ht="12.75">
      <c r="A74" s="463"/>
      <c r="B74" s="352"/>
      <c r="C74" s="468"/>
      <c r="D74" s="296" t="s">
        <v>484</v>
      </c>
      <c r="E74" s="282">
        <v>701</v>
      </c>
      <c r="F74" s="282">
        <v>1150</v>
      </c>
      <c r="G74" s="278"/>
      <c r="H74" s="279"/>
    </row>
    <row r="75" spans="1:8" ht="12.75">
      <c r="A75" s="463"/>
      <c r="B75" s="352"/>
      <c r="C75" s="468"/>
      <c r="D75" s="296" t="s">
        <v>485</v>
      </c>
      <c r="E75" s="282">
        <v>511</v>
      </c>
      <c r="F75" s="282">
        <v>125</v>
      </c>
      <c r="G75" s="278"/>
      <c r="H75" s="279"/>
    </row>
    <row r="76" spans="1:8" ht="12.75">
      <c r="A76" s="463"/>
      <c r="B76" s="352"/>
      <c r="C76" s="468"/>
      <c r="D76" s="296" t="s">
        <v>825</v>
      </c>
      <c r="E76" s="282">
        <v>0</v>
      </c>
      <c r="F76" s="282">
        <v>50</v>
      </c>
      <c r="G76" s="278"/>
      <c r="H76" s="279"/>
    </row>
    <row r="77" spans="1:8" ht="12.75">
      <c r="A77" s="463"/>
      <c r="B77" s="352"/>
      <c r="C77" s="468"/>
      <c r="D77" s="296" t="s">
        <v>798</v>
      </c>
      <c r="E77" s="282">
        <v>1187</v>
      </c>
      <c r="F77" s="282">
        <v>100</v>
      </c>
      <c r="G77" s="278"/>
      <c r="H77" s="279"/>
    </row>
    <row r="78" spans="1:8" ht="12.75">
      <c r="A78" s="463"/>
      <c r="B78" s="352"/>
      <c r="C78" s="468"/>
      <c r="D78" s="296" t="s">
        <v>488</v>
      </c>
      <c r="E78" s="282">
        <v>2079</v>
      </c>
      <c r="F78" s="282">
        <v>1800</v>
      </c>
      <c r="G78" s="278"/>
      <c r="H78" s="279"/>
    </row>
    <row r="79" spans="1:8" ht="12.75">
      <c r="A79" s="463"/>
      <c r="B79" s="352"/>
      <c r="C79" s="468"/>
      <c r="D79" s="296" t="s">
        <v>799</v>
      </c>
      <c r="E79" s="282">
        <v>15182</v>
      </c>
      <c r="F79" s="282">
        <v>5000</v>
      </c>
      <c r="G79" s="278"/>
      <c r="H79" s="279"/>
    </row>
    <row r="80" spans="1:8" ht="12.75">
      <c r="A80" s="463"/>
      <c r="B80" s="352"/>
      <c r="C80" s="468"/>
      <c r="D80" s="296" t="s">
        <v>800</v>
      </c>
      <c r="E80" s="282">
        <v>991</v>
      </c>
      <c r="F80" s="282">
        <v>300</v>
      </c>
      <c r="G80" s="278"/>
      <c r="H80" s="279"/>
    </row>
    <row r="81" spans="1:8" ht="12.75">
      <c r="A81" s="463"/>
      <c r="B81" s="352"/>
      <c r="C81" s="468"/>
      <c r="D81" s="296" t="s">
        <v>826</v>
      </c>
      <c r="E81" s="282">
        <v>266</v>
      </c>
      <c r="F81" s="282">
        <v>50</v>
      </c>
      <c r="G81" s="278"/>
      <c r="H81" s="279"/>
    </row>
    <row r="82" spans="1:8" ht="12.75">
      <c r="A82" s="463"/>
      <c r="B82" s="352"/>
      <c r="C82" s="468"/>
      <c r="D82" s="296" t="s">
        <v>827</v>
      </c>
      <c r="E82" s="282">
        <v>34</v>
      </c>
      <c r="F82" s="282">
        <v>40</v>
      </c>
      <c r="G82" s="278"/>
      <c r="H82" s="279"/>
    </row>
    <row r="83" spans="1:8" ht="12.75">
      <c r="A83" s="463"/>
      <c r="B83" s="352"/>
      <c r="C83" s="468"/>
      <c r="D83" s="296" t="s">
        <v>802</v>
      </c>
      <c r="E83" s="282">
        <v>0</v>
      </c>
      <c r="F83" s="282">
        <v>0</v>
      </c>
      <c r="G83" s="278"/>
      <c r="H83" s="279"/>
    </row>
    <row r="84" spans="1:8" ht="12.75">
      <c r="A84" s="463"/>
      <c r="B84" s="352"/>
      <c r="C84" s="468"/>
      <c r="D84" s="296" t="s">
        <v>803</v>
      </c>
      <c r="E84" s="282">
        <v>0</v>
      </c>
      <c r="F84" s="282">
        <v>50</v>
      </c>
      <c r="G84" s="278"/>
      <c r="H84" s="279"/>
    </row>
    <row r="85" spans="1:8" ht="12.75">
      <c r="A85" s="463"/>
      <c r="B85" s="352"/>
      <c r="C85" s="468"/>
      <c r="D85" s="296" t="s">
        <v>828</v>
      </c>
      <c r="E85" s="282">
        <v>0</v>
      </c>
      <c r="F85" s="282">
        <v>20</v>
      </c>
      <c r="G85" s="278"/>
      <c r="H85" s="279"/>
    </row>
    <row r="86" spans="1:8" ht="12.75">
      <c r="A86" s="463"/>
      <c r="B86" s="352"/>
      <c r="C86" s="468"/>
      <c r="D86" s="296" t="s">
        <v>804</v>
      </c>
      <c r="E86" s="282">
        <v>2670</v>
      </c>
      <c r="F86" s="282">
        <v>100</v>
      </c>
      <c r="G86" s="278"/>
      <c r="H86" s="279"/>
    </row>
    <row r="87" spans="1:8" ht="12.75">
      <c r="A87" s="463"/>
      <c r="B87" s="352"/>
      <c r="C87" s="468"/>
      <c r="D87" s="296" t="s">
        <v>805</v>
      </c>
      <c r="E87" s="282">
        <v>22214</v>
      </c>
      <c r="F87" s="282">
        <v>4000</v>
      </c>
      <c r="G87" s="278"/>
      <c r="H87" s="279"/>
    </row>
    <row r="88" spans="1:8" ht="12.75">
      <c r="A88" s="463"/>
      <c r="B88" s="352"/>
      <c r="C88" s="468"/>
      <c r="D88" s="296" t="s">
        <v>829</v>
      </c>
      <c r="E88" s="282">
        <v>0</v>
      </c>
      <c r="F88" s="282">
        <v>20</v>
      </c>
      <c r="G88" s="278"/>
      <c r="H88" s="279"/>
    </row>
    <row r="89" spans="1:8" ht="12.75">
      <c r="A89" s="463"/>
      <c r="B89" s="352"/>
      <c r="C89" s="468"/>
      <c r="D89" s="296" t="s">
        <v>808</v>
      </c>
      <c r="E89" s="282">
        <v>35</v>
      </c>
      <c r="F89" s="282">
        <v>30</v>
      </c>
      <c r="G89" s="278"/>
      <c r="H89" s="279"/>
    </row>
    <row r="90" spans="1:8" ht="12.75">
      <c r="A90" s="463"/>
      <c r="B90" s="352"/>
      <c r="C90" s="468"/>
      <c r="D90" s="296" t="s">
        <v>509</v>
      </c>
      <c r="E90" s="282">
        <v>0</v>
      </c>
      <c r="F90" s="282">
        <v>20</v>
      </c>
      <c r="G90" s="278"/>
      <c r="H90" s="279"/>
    </row>
    <row r="91" spans="1:8" ht="12.75">
      <c r="A91" s="463"/>
      <c r="B91" s="352"/>
      <c r="C91" s="468"/>
      <c r="D91" s="296" t="s">
        <v>510</v>
      </c>
      <c r="E91" s="282">
        <v>1518</v>
      </c>
      <c r="F91" s="282">
        <v>1500</v>
      </c>
      <c r="G91" s="278"/>
      <c r="H91" s="279"/>
    </row>
    <row r="92" spans="1:8" ht="12.75">
      <c r="A92" s="463"/>
      <c r="B92" s="352"/>
      <c r="C92" s="468"/>
      <c r="D92" s="296" t="s">
        <v>810</v>
      </c>
      <c r="E92" s="282">
        <v>1044</v>
      </c>
      <c r="F92" s="282">
        <v>900</v>
      </c>
      <c r="G92" s="278"/>
      <c r="H92" s="279"/>
    </row>
    <row r="93" spans="1:8" ht="12.75">
      <c r="A93" s="463"/>
      <c r="B93" s="352"/>
      <c r="C93" s="468"/>
      <c r="D93" s="296" t="s">
        <v>467</v>
      </c>
      <c r="E93" s="282">
        <v>4445</v>
      </c>
      <c r="F93" s="282">
        <v>3280</v>
      </c>
      <c r="G93" s="278"/>
      <c r="H93" s="279"/>
    </row>
    <row r="94" spans="1:8" ht="12.75">
      <c r="A94" s="463"/>
      <c r="B94" s="352"/>
      <c r="C94" s="468"/>
      <c r="D94" s="296" t="s">
        <v>513</v>
      </c>
      <c r="E94" s="282">
        <v>492</v>
      </c>
      <c r="F94" s="282">
        <v>800</v>
      </c>
      <c r="G94" s="278"/>
      <c r="H94" s="279"/>
    </row>
    <row r="95" spans="1:8" ht="12.75">
      <c r="A95" s="463"/>
      <c r="B95" s="352"/>
      <c r="C95" s="468"/>
      <c r="D95" s="296" t="s">
        <v>514</v>
      </c>
      <c r="E95" s="282">
        <v>1944</v>
      </c>
      <c r="F95" s="282">
        <v>1600</v>
      </c>
      <c r="G95" s="278"/>
      <c r="H95" s="279"/>
    </row>
    <row r="96" spans="1:8" ht="12.75">
      <c r="A96" s="463"/>
      <c r="B96" s="352"/>
      <c r="C96" s="468"/>
      <c r="D96" s="296" t="s">
        <v>811</v>
      </c>
      <c r="E96" s="282">
        <v>995</v>
      </c>
      <c r="F96" s="282">
        <v>700</v>
      </c>
      <c r="G96" s="278"/>
      <c r="H96" s="279"/>
    </row>
    <row r="97" spans="1:8" ht="12.75">
      <c r="A97" s="463"/>
      <c r="B97" s="352"/>
      <c r="C97" s="468" t="s">
        <v>565</v>
      </c>
      <c r="D97" s="288" t="s">
        <v>812</v>
      </c>
      <c r="E97" s="274">
        <f>SUM(E98:E101)</f>
        <v>3841</v>
      </c>
      <c r="F97" s="274">
        <f>SUM(F98:F101)</f>
        <v>3004</v>
      </c>
      <c r="G97" s="274">
        <v>400</v>
      </c>
      <c r="H97" s="274">
        <v>400</v>
      </c>
    </row>
    <row r="98" spans="1:8" ht="12.75">
      <c r="A98" s="463"/>
      <c r="B98" s="352"/>
      <c r="C98" s="468"/>
      <c r="D98" s="296" t="s">
        <v>830</v>
      </c>
      <c r="E98" s="279">
        <v>2492</v>
      </c>
      <c r="F98" s="279"/>
      <c r="G98" s="274"/>
      <c r="H98" s="274"/>
    </row>
    <row r="99" spans="1:8" ht="12.75">
      <c r="A99" s="463"/>
      <c r="B99" s="352"/>
      <c r="C99" s="468"/>
      <c r="D99" s="296" t="s">
        <v>814</v>
      </c>
      <c r="E99" s="282">
        <v>1246</v>
      </c>
      <c r="F99" s="282">
        <v>2604</v>
      </c>
      <c r="G99" s="278"/>
      <c r="H99" s="279"/>
    </row>
    <row r="100" spans="1:8" ht="12.75">
      <c r="A100" s="463"/>
      <c r="B100" s="352"/>
      <c r="C100" s="468"/>
      <c r="D100" s="296" t="s">
        <v>525</v>
      </c>
      <c r="E100" s="282">
        <v>103</v>
      </c>
      <c r="F100" s="282">
        <v>300</v>
      </c>
      <c r="G100" s="278"/>
      <c r="H100" s="279"/>
    </row>
    <row r="101" spans="1:8" ht="12.75">
      <c r="A101" s="463"/>
      <c r="B101" s="352"/>
      <c r="C101" s="468"/>
      <c r="D101" s="296" t="s">
        <v>815</v>
      </c>
      <c r="E101" s="282">
        <v>0</v>
      </c>
      <c r="F101" s="282">
        <v>100</v>
      </c>
      <c r="G101" s="278"/>
      <c r="H101" s="279"/>
    </row>
    <row r="102" spans="1:8" ht="12.75">
      <c r="A102" s="463"/>
      <c r="B102" s="352"/>
      <c r="C102" s="464" t="s">
        <v>831</v>
      </c>
      <c r="D102" s="464"/>
      <c r="E102" s="466">
        <f>SUM(E103)</f>
        <v>23278</v>
      </c>
      <c r="F102" s="466">
        <f>SUM(F103)</f>
        <v>29579</v>
      </c>
      <c r="G102" s="466">
        <f>SUM(G103)</f>
        <v>23044</v>
      </c>
      <c r="H102" s="466">
        <f>SUM(H103)</f>
        <v>22961</v>
      </c>
    </row>
    <row r="103" spans="1:8" ht="12.75">
      <c r="A103" s="463"/>
      <c r="B103" s="352"/>
      <c r="C103" s="326" t="s">
        <v>286</v>
      </c>
      <c r="D103" s="327" t="s">
        <v>6</v>
      </c>
      <c r="E103" s="328">
        <f>SUM(E104+E108+E112+E129)</f>
        <v>23278</v>
      </c>
      <c r="F103" s="328">
        <f>SUM(F104+F108+F112+F129)</f>
        <v>29579</v>
      </c>
      <c r="G103" s="328">
        <f>SUM(G104+G108+G112+G129)</f>
        <v>23044</v>
      </c>
      <c r="H103" s="328">
        <f>SUM(H104+H108+H112+H129)</f>
        <v>22961</v>
      </c>
    </row>
    <row r="104" spans="1:8" ht="12.75">
      <c r="A104" s="463"/>
      <c r="B104" s="352"/>
      <c r="C104" s="331" t="s">
        <v>440</v>
      </c>
      <c r="D104" s="271" t="s">
        <v>592</v>
      </c>
      <c r="E104" s="274">
        <f>SUM(E105:E107)</f>
        <v>14973</v>
      </c>
      <c r="F104" s="274">
        <f>SUM(F105:F107)</f>
        <v>15203</v>
      </c>
      <c r="G104" s="274">
        <v>15709</v>
      </c>
      <c r="H104" s="274">
        <v>15866</v>
      </c>
    </row>
    <row r="105" spans="1:8" ht="12.75">
      <c r="A105" s="463"/>
      <c r="B105" s="352"/>
      <c r="C105" s="331"/>
      <c r="D105" s="281" t="s">
        <v>593</v>
      </c>
      <c r="E105" s="282">
        <v>14123</v>
      </c>
      <c r="F105" s="282">
        <v>14831</v>
      </c>
      <c r="G105" s="278"/>
      <c r="H105" s="279"/>
    </row>
    <row r="106" spans="1:8" ht="12.75">
      <c r="A106" s="463"/>
      <c r="B106" s="352"/>
      <c r="C106" s="331"/>
      <c r="D106" s="281" t="s">
        <v>822</v>
      </c>
      <c r="E106" s="282">
        <v>850</v>
      </c>
      <c r="F106" s="282">
        <v>372</v>
      </c>
      <c r="G106" s="278"/>
      <c r="H106" s="279"/>
    </row>
    <row r="107" spans="1:8" ht="12.75">
      <c r="A107" s="463"/>
      <c r="B107" s="352"/>
      <c r="C107" s="331"/>
      <c r="D107" s="467" t="s">
        <v>666</v>
      </c>
      <c r="E107" s="282"/>
      <c r="F107" s="282"/>
      <c r="G107" s="278"/>
      <c r="H107" s="279"/>
    </row>
    <row r="108" spans="1:8" ht="12.75">
      <c r="A108" s="463"/>
      <c r="B108" s="352"/>
      <c r="C108" s="331" t="s">
        <v>444</v>
      </c>
      <c r="D108" s="271" t="s">
        <v>598</v>
      </c>
      <c r="E108" s="285">
        <f>SUM(E109:E111)</f>
        <v>5248</v>
      </c>
      <c r="F108" s="285">
        <f>SUM(F109:F111)</f>
        <v>5352</v>
      </c>
      <c r="G108" s="285">
        <v>5530</v>
      </c>
      <c r="H108" s="285">
        <v>5585</v>
      </c>
    </row>
    <row r="109" spans="1:8" ht="12.75">
      <c r="A109" s="463"/>
      <c r="B109" s="352"/>
      <c r="C109" s="331"/>
      <c r="D109" s="467" t="s">
        <v>793</v>
      </c>
      <c r="E109" s="293">
        <v>813</v>
      </c>
      <c r="F109" s="293">
        <v>1700</v>
      </c>
      <c r="G109" s="286"/>
      <c r="H109" s="287"/>
    </row>
    <row r="110" spans="1:8" ht="12.75">
      <c r="A110" s="463"/>
      <c r="B110" s="352"/>
      <c r="C110" s="331"/>
      <c r="D110" s="281" t="s">
        <v>823</v>
      </c>
      <c r="E110" s="293">
        <v>672</v>
      </c>
      <c r="F110" s="293">
        <v>500</v>
      </c>
      <c r="G110" s="286"/>
      <c r="H110" s="287"/>
    </row>
    <row r="111" spans="1:8" ht="12.75">
      <c r="A111" s="463"/>
      <c r="B111" s="352"/>
      <c r="C111" s="331"/>
      <c r="D111" s="296" t="s">
        <v>602</v>
      </c>
      <c r="E111" s="293">
        <v>3763</v>
      </c>
      <c r="F111" s="293">
        <v>3152</v>
      </c>
      <c r="G111" s="289"/>
      <c r="H111" s="293"/>
    </row>
    <row r="112" spans="1:8" ht="12.75">
      <c r="A112" s="463"/>
      <c r="B112" s="352"/>
      <c r="C112" s="331" t="s">
        <v>287</v>
      </c>
      <c r="D112" s="271" t="s">
        <v>288</v>
      </c>
      <c r="E112" s="285">
        <f>SUM(E113:E128)</f>
        <v>3057</v>
      </c>
      <c r="F112" s="285">
        <f>SUM(F113:F128)</f>
        <v>8994</v>
      </c>
      <c r="G112" s="285">
        <v>1805</v>
      </c>
      <c r="H112" s="285">
        <v>1510</v>
      </c>
    </row>
    <row r="113" spans="1:8" ht="12.75">
      <c r="A113" s="463"/>
      <c r="B113" s="352"/>
      <c r="C113" s="333"/>
      <c r="D113" s="296" t="s">
        <v>480</v>
      </c>
      <c r="E113" s="282">
        <v>1698</v>
      </c>
      <c r="F113" s="282">
        <v>4330</v>
      </c>
      <c r="G113" s="278"/>
      <c r="H113" s="279"/>
    </row>
    <row r="114" spans="1:8" ht="12.75">
      <c r="A114" s="463"/>
      <c r="B114" s="352"/>
      <c r="C114" s="333"/>
      <c r="D114" s="296" t="s">
        <v>797</v>
      </c>
      <c r="E114" s="282">
        <v>100</v>
      </c>
      <c r="F114" s="282">
        <v>2144</v>
      </c>
      <c r="G114" s="278"/>
      <c r="H114" s="279"/>
    </row>
    <row r="115" spans="1:8" ht="12.75">
      <c r="A115" s="463"/>
      <c r="B115" s="352"/>
      <c r="C115" s="333"/>
      <c r="D115" s="296" t="s">
        <v>482</v>
      </c>
      <c r="E115" s="282"/>
      <c r="F115" s="282">
        <v>10</v>
      </c>
      <c r="G115" s="278"/>
      <c r="H115" s="279"/>
    </row>
    <row r="116" spans="1:8" ht="12.75">
      <c r="A116" s="463"/>
      <c r="B116" s="352"/>
      <c r="C116" s="333"/>
      <c r="D116" s="296" t="s">
        <v>484</v>
      </c>
      <c r="E116" s="282"/>
      <c r="F116" s="282">
        <v>193</v>
      </c>
      <c r="G116" s="278"/>
      <c r="H116" s="279"/>
    </row>
    <row r="117" spans="1:8" ht="12.75">
      <c r="A117" s="463"/>
      <c r="B117" s="352"/>
      <c r="C117" s="333"/>
      <c r="D117" s="296" t="s">
        <v>825</v>
      </c>
      <c r="E117" s="282"/>
      <c r="F117" s="282">
        <v>10</v>
      </c>
      <c r="G117" s="278"/>
      <c r="H117" s="279"/>
    </row>
    <row r="118" spans="1:8" ht="12.75">
      <c r="A118" s="463"/>
      <c r="B118" s="352"/>
      <c r="C118" s="333"/>
      <c r="D118" s="296" t="s">
        <v>488</v>
      </c>
      <c r="E118" s="282">
        <v>5</v>
      </c>
      <c r="F118" s="282">
        <v>1000</v>
      </c>
      <c r="G118" s="278"/>
      <c r="H118" s="279"/>
    </row>
    <row r="119" spans="1:8" ht="12.75">
      <c r="A119" s="463"/>
      <c r="B119" s="352"/>
      <c r="C119" s="333"/>
      <c r="D119" s="296" t="s">
        <v>799</v>
      </c>
      <c r="E119" s="282">
        <v>361</v>
      </c>
      <c r="F119" s="282">
        <v>10</v>
      </c>
      <c r="G119" s="278"/>
      <c r="H119" s="279"/>
    </row>
    <row r="120" spans="1:8" ht="12.75">
      <c r="A120" s="463"/>
      <c r="B120" s="352"/>
      <c r="C120" s="333"/>
      <c r="D120" s="296" t="s">
        <v>800</v>
      </c>
      <c r="E120" s="282">
        <v>299</v>
      </c>
      <c r="F120" s="282">
        <v>57</v>
      </c>
      <c r="G120" s="278"/>
      <c r="H120" s="279"/>
    </row>
    <row r="121" spans="1:8" ht="12.75">
      <c r="A121" s="463"/>
      <c r="B121" s="352"/>
      <c r="C121" s="333"/>
      <c r="D121" s="296" t="s">
        <v>827</v>
      </c>
      <c r="E121" s="282"/>
      <c r="F121" s="282"/>
      <c r="G121" s="278"/>
      <c r="H121" s="279"/>
    </row>
    <row r="122" spans="1:8" ht="12.75">
      <c r="A122" s="463"/>
      <c r="B122" s="352"/>
      <c r="C122" s="333"/>
      <c r="D122" s="296" t="s">
        <v>829</v>
      </c>
      <c r="E122" s="282"/>
      <c r="F122" s="282">
        <v>10</v>
      </c>
      <c r="G122" s="278"/>
      <c r="H122" s="279"/>
    </row>
    <row r="123" spans="1:8" ht="12.75">
      <c r="A123" s="463"/>
      <c r="B123" s="352"/>
      <c r="C123" s="333"/>
      <c r="D123" s="296" t="s">
        <v>808</v>
      </c>
      <c r="E123" s="282"/>
      <c r="F123" s="282">
        <v>15</v>
      </c>
      <c r="G123" s="278"/>
      <c r="H123" s="279"/>
    </row>
    <row r="124" spans="1:8" ht="12.75">
      <c r="A124" s="463"/>
      <c r="B124" s="352"/>
      <c r="C124" s="333"/>
      <c r="D124" s="296" t="s">
        <v>509</v>
      </c>
      <c r="E124" s="282"/>
      <c r="F124" s="282">
        <v>15</v>
      </c>
      <c r="G124" s="278"/>
      <c r="H124" s="279"/>
    </row>
    <row r="125" spans="1:8" ht="12.75">
      <c r="A125" s="463"/>
      <c r="B125" s="352"/>
      <c r="C125" s="333"/>
      <c r="D125" s="296" t="s">
        <v>510</v>
      </c>
      <c r="E125" s="282">
        <v>7</v>
      </c>
      <c r="F125" s="282">
        <v>300</v>
      </c>
      <c r="G125" s="278"/>
      <c r="H125" s="279"/>
    </row>
    <row r="126" spans="1:8" ht="12.75">
      <c r="A126" s="463"/>
      <c r="B126" s="352"/>
      <c r="C126" s="333"/>
      <c r="D126" s="296" t="s">
        <v>467</v>
      </c>
      <c r="E126" s="282">
        <v>429</v>
      </c>
      <c r="F126" s="282">
        <v>350</v>
      </c>
      <c r="G126" s="278"/>
      <c r="H126" s="279"/>
    </row>
    <row r="127" spans="1:8" ht="12.75">
      <c r="A127" s="463"/>
      <c r="B127" s="352"/>
      <c r="C127" s="333"/>
      <c r="D127" s="296" t="s">
        <v>513</v>
      </c>
      <c r="E127" s="282"/>
      <c r="F127" s="282">
        <v>300</v>
      </c>
      <c r="G127" s="278"/>
      <c r="H127" s="279"/>
    </row>
    <row r="128" spans="1:8" ht="12.75">
      <c r="A128" s="463"/>
      <c r="B128" s="352"/>
      <c r="C128" s="333"/>
      <c r="D128" s="296" t="s">
        <v>514</v>
      </c>
      <c r="E128" s="282">
        <v>158</v>
      </c>
      <c r="F128" s="282">
        <v>250</v>
      </c>
      <c r="G128" s="278"/>
      <c r="H128" s="279"/>
    </row>
    <row r="129" spans="1:8" ht="12.75">
      <c r="A129" s="463"/>
      <c r="B129" s="352"/>
      <c r="C129" s="468" t="s">
        <v>565</v>
      </c>
      <c r="D129" s="288" t="s">
        <v>812</v>
      </c>
      <c r="E129" s="274">
        <f>SUM(E130:E130)</f>
        <v>0</v>
      </c>
      <c r="F129" s="274">
        <f>SUM(F130:F130)</f>
        <v>30</v>
      </c>
      <c r="G129" s="274">
        <v>0</v>
      </c>
      <c r="H129" s="274">
        <v>0</v>
      </c>
    </row>
    <row r="130" spans="1:8" ht="12.75">
      <c r="A130" s="463"/>
      <c r="B130" s="352"/>
      <c r="C130" s="333"/>
      <c r="D130" s="296" t="s">
        <v>525</v>
      </c>
      <c r="E130" s="282"/>
      <c r="F130" s="282">
        <v>30</v>
      </c>
      <c r="G130" s="278"/>
      <c r="H130" s="279"/>
    </row>
    <row r="131" spans="1:8" ht="12.75">
      <c r="A131" s="463"/>
      <c r="B131" s="352"/>
      <c r="C131" s="464" t="s">
        <v>832</v>
      </c>
      <c r="D131" s="464"/>
      <c r="E131" s="466">
        <f>SUM(E132)</f>
        <v>42489</v>
      </c>
      <c r="F131" s="466">
        <f>SUM(F132)</f>
        <v>43524</v>
      </c>
      <c r="G131" s="466">
        <f>SUM(G132)</f>
        <v>40204</v>
      </c>
      <c r="H131" s="466">
        <f>SUM(H132)</f>
        <v>41278</v>
      </c>
    </row>
    <row r="132" spans="1:8" ht="12.75">
      <c r="A132" s="463"/>
      <c r="B132" s="352"/>
      <c r="C132" s="326" t="s">
        <v>286</v>
      </c>
      <c r="D132" s="327" t="s">
        <v>6</v>
      </c>
      <c r="E132" s="328">
        <f>SUM(E133+E137+E140+E161)</f>
        <v>42489</v>
      </c>
      <c r="F132" s="328">
        <f>SUM(F133+F137+F140+F161)</f>
        <v>43524</v>
      </c>
      <c r="G132" s="328">
        <f>SUM(G133+G137+G140+G161)</f>
        <v>40204</v>
      </c>
      <c r="H132" s="328">
        <f>SUM(H133+H137+H140+H161)</f>
        <v>41278</v>
      </c>
    </row>
    <row r="133" spans="1:8" ht="12.75">
      <c r="A133" s="463"/>
      <c r="B133" s="352"/>
      <c r="C133" s="331" t="s">
        <v>440</v>
      </c>
      <c r="D133" s="271" t="s">
        <v>592</v>
      </c>
      <c r="E133" s="274">
        <f>SUM(E134:E136)</f>
        <v>24414</v>
      </c>
      <c r="F133" s="274">
        <f>SUM(F134:F136)</f>
        <v>23700</v>
      </c>
      <c r="G133" s="274">
        <v>25447</v>
      </c>
      <c r="H133" s="274">
        <v>26167</v>
      </c>
    </row>
    <row r="134" spans="1:8" ht="12.75">
      <c r="A134" s="463"/>
      <c r="B134" s="352"/>
      <c r="C134" s="331"/>
      <c r="D134" s="281" t="s">
        <v>593</v>
      </c>
      <c r="E134" s="279">
        <v>17417</v>
      </c>
      <c r="F134" s="279">
        <v>18700</v>
      </c>
      <c r="G134" s="278"/>
      <c r="H134" s="279"/>
    </row>
    <row r="135" spans="1:8" ht="12.75">
      <c r="A135" s="463"/>
      <c r="B135" s="352"/>
      <c r="C135" s="331"/>
      <c r="D135" s="467" t="s">
        <v>822</v>
      </c>
      <c r="E135" s="279">
        <v>4637</v>
      </c>
      <c r="F135" s="279">
        <v>4500</v>
      </c>
      <c r="G135" s="278"/>
      <c r="H135" s="279"/>
    </row>
    <row r="136" spans="1:8" ht="12.75">
      <c r="A136" s="463"/>
      <c r="B136" s="352"/>
      <c r="C136" s="331"/>
      <c r="D136" s="467" t="s">
        <v>666</v>
      </c>
      <c r="E136" s="279">
        <v>2360</v>
      </c>
      <c r="F136" s="279">
        <v>500</v>
      </c>
      <c r="G136" s="278"/>
      <c r="H136" s="279"/>
    </row>
    <row r="137" spans="1:8" ht="12.75">
      <c r="A137" s="463"/>
      <c r="B137" s="352"/>
      <c r="C137" s="331" t="s">
        <v>444</v>
      </c>
      <c r="D137" s="271" t="s">
        <v>598</v>
      </c>
      <c r="E137" s="285">
        <f>SUM(E138:E139)</f>
        <v>7961</v>
      </c>
      <c r="F137" s="285">
        <f>SUM(F138:F139)</f>
        <v>8342</v>
      </c>
      <c r="G137" s="285">
        <v>8957</v>
      </c>
      <c r="H137" s="285">
        <v>9211</v>
      </c>
    </row>
    <row r="138" spans="1:8" ht="12.75">
      <c r="A138" s="463"/>
      <c r="B138" s="352"/>
      <c r="C138" s="332"/>
      <c r="D138" s="281" t="s">
        <v>823</v>
      </c>
      <c r="E138" s="287">
        <v>2368</v>
      </c>
      <c r="F138" s="287">
        <v>2370</v>
      </c>
      <c r="G138" s="286"/>
      <c r="H138" s="287"/>
    </row>
    <row r="139" spans="1:8" ht="12.75">
      <c r="A139" s="463"/>
      <c r="B139" s="352"/>
      <c r="C139" s="332"/>
      <c r="D139" s="296" t="s">
        <v>602</v>
      </c>
      <c r="E139" s="293">
        <v>5593</v>
      </c>
      <c r="F139" s="293">
        <v>5972</v>
      </c>
      <c r="G139" s="289"/>
      <c r="H139" s="293"/>
    </row>
    <row r="140" spans="1:8" ht="12.75">
      <c r="A140" s="463"/>
      <c r="B140" s="352"/>
      <c r="C140" s="331" t="s">
        <v>287</v>
      </c>
      <c r="D140" s="271" t="s">
        <v>288</v>
      </c>
      <c r="E140" s="285">
        <f>SUM(E141:E160)</f>
        <v>10004</v>
      </c>
      <c r="F140" s="285">
        <f>SUM(F141:F160)</f>
        <v>11382</v>
      </c>
      <c r="G140" s="285">
        <v>5700</v>
      </c>
      <c r="H140" s="285">
        <v>5800</v>
      </c>
    </row>
    <row r="141" spans="1:8" ht="12.75">
      <c r="A141" s="463"/>
      <c r="B141" s="352"/>
      <c r="C141" s="468"/>
      <c r="D141" s="474" t="s">
        <v>833</v>
      </c>
      <c r="E141" s="274"/>
      <c r="F141" s="274"/>
      <c r="G141" s="274"/>
      <c r="H141" s="279"/>
    </row>
    <row r="142" spans="1:8" ht="12.75">
      <c r="A142" s="463"/>
      <c r="B142" s="352"/>
      <c r="C142" s="468"/>
      <c r="D142" s="296" t="s">
        <v>480</v>
      </c>
      <c r="E142" s="279"/>
      <c r="F142" s="279">
        <v>1000</v>
      </c>
      <c r="G142" s="278"/>
      <c r="H142" s="279"/>
    </row>
    <row r="143" spans="1:8" ht="12.75">
      <c r="A143" s="463"/>
      <c r="B143" s="352"/>
      <c r="C143" s="468"/>
      <c r="D143" s="296" t="s">
        <v>797</v>
      </c>
      <c r="E143" s="279">
        <v>381</v>
      </c>
      <c r="F143" s="279">
        <v>150</v>
      </c>
      <c r="G143" s="278"/>
      <c r="H143" s="279"/>
    </row>
    <row r="144" spans="1:8" ht="12.75">
      <c r="A144" s="463"/>
      <c r="B144" s="352"/>
      <c r="C144" s="468"/>
      <c r="D144" s="296" t="s">
        <v>482</v>
      </c>
      <c r="E144" s="279">
        <v>177</v>
      </c>
      <c r="F144" s="279">
        <v>150</v>
      </c>
      <c r="G144" s="278"/>
      <c r="H144" s="279"/>
    </row>
    <row r="145" spans="1:8" ht="12.75">
      <c r="A145" s="463"/>
      <c r="B145" s="352"/>
      <c r="C145" s="468"/>
      <c r="D145" s="296" t="s">
        <v>484</v>
      </c>
      <c r="E145" s="279">
        <v>864</v>
      </c>
      <c r="F145" s="279">
        <v>100</v>
      </c>
      <c r="G145" s="278"/>
      <c r="H145" s="279"/>
    </row>
    <row r="146" spans="1:8" ht="12.75">
      <c r="A146" s="463"/>
      <c r="B146" s="352"/>
      <c r="C146" s="468"/>
      <c r="D146" s="296" t="s">
        <v>485</v>
      </c>
      <c r="E146" s="279">
        <v>704</v>
      </c>
      <c r="F146" s="279"/>
      <c r="G146" s="278"/>
      <c r="H146" s="279"/>
    </row>
    <row r="147" spans="1:8" ht="12.75">
      <c r="A147" s="463"/>
      <c r="B147" s="352"/>
      <c r="C147" s="468"/>
      <c r="D147" s="296" t="s">
        <v>798</v>
      </c>
      <c r="E147" s="279"/>
      <c r="F147" s="279">
        <v>100</v>
      </c>
      <c r="G147" s="278"/>
      <c r="H147" s="279"/>
    </row>
    <row r="148" spans="1:8" ht="12.75">
      <c r="A148" s="463"/>
      <c r="B148" s="352"/>
      <c r="C148" s="468"/>
      <c r="D148" s="296" t="s">
        <v>488</v>
      </c>
      <c r="E148" s="279">
        <v>435</v>
      </c>
      <c r="F148" s="279">
        <v>300</v>
      </c>
      <c r="G148" s="278"/>
      <c r="H148" s="279"/>
    </row>
    <row r="149" spans="1:8" ht="12.75">
      <c r="A149" s="463"/>
      <c r="B149" s="352"/>
      <c r="C149" s="468"/>
      <c r="D149" s="296" t="s">
        <v>799</v>
      </c>
      <c r="E149" s="279">
        <v>162</v>
      </c>
      <c r="F149" s="279">
        <v>100</v>
      </c>
      <c r="G149" s="278"/>
      <c r="H149" s="279"/>
    </row>
    <row r="150" spans="1:8" ht="12.75">
      <c r="A150" s="463"/>
      <c r="B150" s="352"/>
      <c r="C150" s="468"/>
      <c r="D150" s="296" t="s">
        <v>800</v>
      </c>
      <c r="E150" s="279"/>
      <c r="F150" s="279">
        <v>100</v>
      </c>
      <c r="G150" s="278"/>
      <c r="H150" s="279"/>
    </row>
    <row r="151" spans="1:8" ht="12.75">
      <c r="A151" s="463"/>
      <c r="B151" s="352"/>
      <c r="C151" s="468"/>
      <c r="D151" s="296" t="s">
        <v>802</v>
      </c>
      <c r="E151" s="282">
        <v>777</v>
      </c>
      <c r="F151" s="279">
        <v>600</v>
      </c>
      <c r="G151" s="278"/>
      <c r="H151" s="279"/>
    </row>
    <row r="152" spans="1:8" ht="12.75">
      <c r="A152" s="463"/>
      <c r="B152" s="352"/>
      <c r="C152" s="468"/>
      <c r="D152" s="296" t="s">
        <v>803</v>
      </c>
      <c r="E152" s="282">
        <v>137</v>
      </c>
      <c r="F152" s="279">
        <v>200</v>
      </c>
      <c r="G152" s="278"/>
      <c r="H152" s="279"/>
    </row>
    <row r="153" spans="1:8" ht="12.75">
      <c r="A153" s="463"/>
      <c r="B153" s="352"/>
      <c r="C153" s="468"/>
      <c r="D153" s="296" t="s">
        <v>804</v>
      </c>
      <c r="E153" s="282">
        <v>163</v>
      </c>
      <c r="F153" s="279">
        <v>300</v>
      </c>
      <c r="G153" s="278"/>
      <c r="H153" s="279"/>
    </row>
    <row r="154" spans="1:8" ht="12.75">
      <c r="A154" s="463"/>
      <c r="B154" s="352"/>
      <c r="C154" s="468"/>
      <c r="D154" s="296" t="s">
        <v>805</v>
      </c>
      <c r="E154" s="282">
        <v>2960</v>
      </c>
      <c r="F154" s="279">
        <v>300</v>
      </c>
      <c r="G154" s="278"/>
      <c r="H154" s="279"/>
    </row>
    <row r="155" spans="1:8" ht="12.75">
      <c r="A155" s="463"/>
      <c r="B155" s="352"/>
      <c r="C155" s="468"/>
      <c r="D155" s="296" t="s">
        <v>808</v>
      </c>
      <c r="E155" s="282">
        <v>30</v>
      </c>
      <c r="F155" s="282">
        <v>120</v>
      </c>
      <c r="G155" s="278"/>
      <c r="H155" s="279"/>
    </row>
    <row r="156" spans="1:8" ht="12.75">
      <c r="A156" s="463"/>
      <c r="B156" s="352"/>
      <c r="C156" s="468"/>
      <c r="D156" s="296" t="s">
        <v>510</v>
      </c>
      <c r="E156" s="282">
        <v>1041</v>
      </c>
      <c r="F156" s="282">
        <v>300</v>
      </c>
      <c r="G156" s="278"/>
      <c r="H156" s="279"/>
    </row>
    <row r="157" spans="1:8" ht="12.75">
      <c r="A157" s="463"/>
      <c r="B157" s="352"/>
      <c r="C157" s="468"/>
      <c r="D157" s="296" t="s">
        <v>467</v>
      </c>
      <c r="E157" s="282">
        <v>772</v>
      </c>
      <c r="F157" s="282">
        <v>7092</v>
      </c>
      <c r="G157" s="278"/>
      <c r="H157" s="279"/>
    </row>
    <row r="158" spans="1:8" ht="12.75">
      <c r="A158" s="463"/>
      <c r="B158" s="352"/>
      <c r="C158" s="468"/>
      <c r="D158" s="296" t="s">
        <v>513</v>
      </c>
      <c r="E158" s="282"/>
      <c r="F158" s="282">
        <v>100</v>
      </c>
      <c r="G158" s="278"/>
      <c r="H158" s="279"/>
    </row>
    <row r="159" spans="1:8" ht="12.75">
      <c r="A159" s="463"/>
      <c r="B159" s="352"/>
      <c r="C159" s="468"/>
      <c r="D159" s="296" t="s">
        <v>514</v>
      </c>
      <c r="E159" s="282">
        <v>251</v>
      </c>
      <c r="F159" s="282">
        <v>270</v>
      </c>
      <c r="G159" s="278"/>
      <c r="H159" s="279"/>
    </row>
    <row r="160" spans="1:8" ht="12.75">
      <c r="A160" s="463"/>
      <c r="B160" s="352"/>
      <c r="C160" s="468"/>
      <c r="D160" s="296" t="s">
        <v>811</v>
      </c>
      <c r="E160" s="282">
        <v>1150</v>
      </c>
      <c r="F160" s="282">
        <v>100</v>
      </c>
      <c r="G160" s="278"/>
      <c r="H160" s="279"/>
    </row>
    <row r="161" spans="1:8" ht="12.75">
      <c r="A161" s="463"/>
      <c r="B161" s="352"/>
      <c r="C161" s="468" t="s">
        <v>565</v>
      </c>
      <c r="D161" s="288" t="s">
        <v>812</v>
      </c>
      <c r="E161" s="274">
        <f>SUM(E162:E162)</f>
        <v>110</v>
      </c>
      <c r="F161" s="274">
        <f>SUM(F162:F162)</f>
        <v>100</v>
      </c>
      <c r="G161" s="274">
        <v>100</v>
      </c>
      <c r="H161" s="274">
        <v>100</v>
      </c>
    </row>
    <row r="162" spans="1:8" ht="12.75">
      <c r="A162" s="463"/>
      <c r="B162" s="352"/>
      <c r="C162" s="475"/>
      <c r="D162" s="296" t="s">
        <v>525</v>
      </c>
      <c r="E162" s="282">
        <v>110</v>
      </c>
      <c r="F162" s="282">
        <v>100</v>
      </c>
      <c r="G162" s="278"/>
      <c r="H162" s="279"/>
    </row>
    <row r="163" spans="1:8" ht="12.75">
      <c r="A163" s="318" t="s">
        <v>834</v>
      </c>
      <c r="B163" s="319" t="s">
        <v>323</v>
      </c>
      <c r="C163" s="320" t="s">
        <v>835</v>
      </c>
      <c r="D163" s="320"/>
      <c r="E163" s="321">
        <f>SUM(E164+E209+E253+E296+E340+E379+E423+E461+E506)</f>
        <v>4713575</v>
      </c>
      <c r="F163" s="321">
        <f>SUM(F164+F209+F253+F296+F340+F379+F423+F461+F506)</f>
        <v>4002600</v>
      </c>
      <c r="G163" s="321">
        <f>SUM(G164+G209+G253+G296+G340+G379+G423+G461+G506)</f>
        <v>4190588</v>
      </c>
      <c r="H163" s="321">
        <f>SUM(H164+H209+H253+H296+H340+H379+H423+H461+H506)</f>
        <v>4133706</v>
      </c>
    </row>
    <row r="164" spans="1:8" ht="12.75">
      <c r="A164" s="351"/>
      <c r="B164" s="325"/>
      <c r="C164" s="464" t="s">
        <v>836</v>
      </c>
      <c r="D164" s="464"/>
      <c r="E164" s="466">
        <f>SUM(E165)</f>
        <v>836655</v>
      </c>
      <c r="F164" s="466">
        <f>SUM(F165)</f>
        <v>743441</v>
      </c>
      <c r="G164" s="466">
        <f>SUM(G165)</f>
        <v>754179</v>
      </c>
      <c r="H164" s="466">
        <f>SUM(H165)</f>
        <v>761736</v>
      </c>
    </row>
    <row r="165" spans="1:8" ht="12.75">
      <c r="A165" s="351"/>
      <c r="B165" s="325"/>
      <c r="C165" s="326" t="s">
        <v>286</v>
      </c>
      <c r="D165" s="327" t="s">
        <v>6</v>
      </c>
      <c r="E165" s="328">
        <f>SUM(E166+E170+E174+E204)</f>
        <v>836655</v>
      </c>
      <c r="F165" s="328">
        <f>SUM(F166+F170+F174+F204)</f>
        <v>743441</v>
      </c>
      <c r="G165" s="328">
        <f>SUM(G166+G170+G174+G204)</f>
        <v>754179</v>
      </c>
      <c r="H165" s="328">
        <f>SUM(H166+H170+H174+H204)</f>
        <v>761736</v>
      </c>
    </row>
    <row r="166" spans="1:10" ht="12.75">
      <c r="A166" s="351"/>
      <c r="B166" s="325"/>
      <c r="C166" s="331" t="s">
        <v>440</v>
      </c>
      <c r="D166" s="271" t="s">
        <v>592</v>
      </c>
      <c r="E166" s="274">
        <f>SUM(E167:E169)</f>
        <v>485801</v>
      </c>
      <c r="F166" s="274">
        <f>SUM(F167:F169)</f>
        <v>477479</v>
      </c>
      <c r="G166" s="274">
        <v>463990</v>
      </c>
      <c r="H166" s="274">
        <v>468630</v>
      </c>
      <c r="J166" s="247"/>
    </row>
    <row r="167" spans="1:10" ht="12.75">
      <c r="A167" s="351"/>
      <c r="B167" s="325"/>
      <c r="C167" s="331"/>
      <c r="D167" s="281" t="s">
        <v>593</v>
      </c>
      <c r="E167" s="282">
        <v>431828</v>
      </c>
      <c r="F167" s="282">
        <v>429743</v>
      </c>
      <c r="G167" s="278"/>
      <c r="H167" s="279"/>
      <c r="J167" s="247"/>
    </row>
    <row r="168" spans="1:10" ht="12.75">
      <c r="A168" s="351"/>
      <c r="B168" s="325"/>
      <c r="C168" s="331"/>
      <c r="D168" s="467" t="s">
        <v>822</v>
      </c>
      <c r="E168" s="282">
        <v>52416</v>
      </c>
      <c r="F168" s="282">
        <v>46104</v>
      </c>
      <c r="G168" s="278"/>
      <c r="H168" s="279"/>
      <c r="J168" s="247"/>
    </row>
    <row r="169" spans="1:10" ht="12.75">
      <c r="A169" s="351"/>
      <c r="B169" s="325"/>
      <c r="C169" s="331"/>
      <c r="D169" s="467" t="s">
        <v>666</v>
      </c>
      <c r="E169" s="282">
        <v>1557</v>
      </c>
      <c r="F169" s="282">
        <v>1632</v>
      </c>
      <c r="G169" s="278"/>
      <c r="H169" s="279"/>
      <c r="J169" s="247"/>
    </row>
    <row r="170" spans="1:8" ht="12.75">
      <c r="A170" s="351"/>
      <c r="B170" s="325"/>
      <c r="C170" s="331" t="s">
        <v>444</v>
      </c>
      <c r="D170" s="271" t="s">
        <v>667</v>
      </c>
      <c r="E170" s="285">
        <f>SUM(E171,E172,E173)</f>
        <v>167922</v>
      </c>
      <c r="F170" s="285">
        <f>SUM(F171,F172,F173)</f>
        <v>168072</v>
      </c>
      <c r="G170" s="285">
        <v>163324</v>
      </c>
      <c r="H170" s="285">
        <v>164957</v>
      </c>
    </row>
    <row r="171" spans="1:8" ht="12.75">
      <c r="A171" s="351"/>
      <c r="B171" s="325"/>
      <c r="C171" s="331"/>
      <c r="D171" s="467" t="s">
        <v>793</v>
      </c>
      <c r="E171" s="293">
        <v>40175</v>
      </c>
      <c r="F171" s="293">
        <v>34401</v>
      </c>
      <c r="G171" s="286"/>
      <c r="H171" s="287"/>
    </row>
    <row r="172" spans="1:8" ht="12.75">
      <c r="A172" s="351"/>
      <c r="B172" s="325"/>
      <c r="C172" s="331"/>
      <c r="D172" s="281" t="s">
        <v>823</v>
      </c>
      <c r="E172" s="293">
        <v>7702</v>
      </c>
      <c r="F172" s="293">
        <v>17644</v>
      </c>
      <c r="G172" s="286"/>
      <c r="H172" s="287"/>
    </row>
    <row r="173" spans="1:8" ht="12.75">
      <c r="A173" s="351"/>
      <c r="B173" s="325"/>
      <c r="C173" s="331"/>
      <c r="D173" s="296" t="s">
        <v>602</v>
      </c>
      <c r="E173" s="293">
        <v>120045</v>
      </c>
      <c r="F173" s="293">
        <v>116027</v>
      </c>
      <c r="G173" s="289"/>
      <c r="H173" s="293"/>
    </row>
    <row r="174" spans="1:8" ht="12.75">
      <c r="A174" s="351"/>
      <c r="B174" s="325"/>
      <c r="C174" s="331" t="s">
        <v>287</v>
      </c>
      <c r="D174" s="271" t="s">
        <v>288</v>
      </c>
      <c r="E174" s="285">
        <f>SUM(E175:E203)</f>
        <v>170940</v>
      </c>
      <c r="F174" s="285">
        <f>SUM(F175:F203)</f>
        <v>96569</v>
      </c>
      <c r="G174" s="284">
        <v>126365</v>
      </c>
      <c r="H174" s="285">
        <v>127629</v>
      </c>
    </row>
    <row r="175" spans="1:8" ht="12.75">
      <c r="A175" s="351"/>
      <c r="B175" s="325"/>
      <c r="C175" s="468"/>
      <c r="D175" s="474" t="s">
        <v>837</v>
      </c>
      <c r="E175" s="282">
        <v>204</v>
      </c>
      <c r="F175" s="282">
        <v>100</v>
      </c>
      <c r="G175" s="278"/>
      <c r="H175" s="279"/>
    </row>
    <row r="176" spans="1:8" ht="12.75">
      <c r="A176" s="351"/>
      <c r="B176" s="325"/>
      <c r="C176" s="468"/>
      <c r="D176" s="296" t="s">
        <v>480</v>
      </c>
      <c r="E176" s="282">
        <v>54831</v>
      </c>
      <c r="F176" s="282">
        <v>44869</v>
      </c>
      <c r="G176" s="278"/>
      <c r="H176" s="279"/>
    </row>
    <row r="177" spans="1:8" ht="12.75">
      <c r="A177" s="351"/>
      <c r="B177" s="325"/>
      <c r="C177" s="468"/>
      <c r="D177" s="296" t="s">
        <v>797</v>
      </c>
      <c r="E177" s="282">
        <v>6609</v>
      </c>
      <c r="F177" s="282">
        <v>3000</v>
      </c>
      <c r="G177" s="278"/>
      <c r="H177" s="279"/>
    </row>
    <row r="178" spans="1:8" ht="12.75">
      <c r="A178" s="351"/>
      <c r="B178" s="325"/>
      <c r="C178" s="468"/>
      <c r="D178" s="296" t="s">
        <v>482</v>
      </c>
      <c r="E178" s="282">
        <v>801</v>
      </c>
      <c r="F178" s="282">
        <v>800</v>
      </c>
      <c r="G178" s="278"/>
      <c r="H178" s="279"/>
    </row>
    <row r="179" spans="1:8" ht="12.75">
      <c r="A179" s="351"/>
      <c r="B179" s="325"/>
      <c r="C179" s="468"/>
      <c r="D179" s="296" t="s">
        <v>484</v>
      </c>
      <c r="E179" s="282">
        <v>16774</v>
      </c>
      <c r="F179" s="282">
        <v>3000</v>
      </c>
      <c r="G179" s="278"/>
      <c r="H179" s="279"/>
    </row>
    <row r="180" spans="1:8" ht="12.75">
      <c r="A180" s="351"/>
      <c r="B180" s="325"/>
      <c r="C180" s="468"/>
      <c r="D180" s="296" t="s">
        <v>485</v>
      </c>
      <c r="E180" s="282">
        <v>100</v>
      </c>
      <c r="F180" s="282">
        <v>2000</v>
      </c>
      <c r="G180" s="278"/>
      <c r="H180" s="279"/>
    </row>
    <row r="181" spans="1:8" ht="12.75">
      <c r="A181" s="351"/>
      <c r="B181" s="325"/>
      <c r="C181" s="468"/>
      <c r="D181" s="296" t="s">
        <v>825</v>
      </c>
      <c r="E181" s="282">
        <v>0</v>
      </c>
      <c r="F181" s="282">
        <v>0</v>
      </c>
      <c r="G181" s="278"/>
      <c r="H181" s="279"/>
    </row>
    <row r="182" spans="1:8" ht="12.75">
      <c r="A182" s="351"/>
      <c r="B182" s="325"/>
      <c r="C182" s="468"/>
      <c r="D182" s="296" t="s">
        <v>798</v>
      </c>
      <c r="E182" s="282">
        <v>1307</v>
      </c>
      <c r="F182" s="282">
        <v>1000</v>
      </c>
      <c r="G182" s="278"/>
      <c r="H182" s="279"/>
    </row>
    <row r="183" spans="1:8" ht="12.75">
      <c r="A183" s="351"/>
      <c r="B183" s="325"/>
      <c r="C183" s="468"/>
      <c r="D183" s="296" t="s">
        <v>488</v>
      </c>
      <c r="E183" s="282">
        <v>10895</v>
      </c>
      <c r="F183" s="282">
        <v>5000</v>
      </c>
      <c r="G183" s="278"/>
      <c r="H183" s="279"/>
    </row>
    <row r="184" spans="1:8" ht="12.75">
      <c r="A184" s="351"/>
      <c r="B184" s="325"/>
      <c r="C184" s="468"/>
      <c r="D184" s="296" t="s">
        <v>799</v>
      </c>
      <c r="E184" s="282">
        <v>7963</v>
      </c>
      <c r="F184" s="282">
        <v>3000</v>
      </c>
      <c r="G184" s="278"/>
      <c r="H184" s="279"/>
    </row>
    <row r="185" spans="1:8" ht="12.75">
      <c r="A185" s="351"/>
      <c r="B185" s="325"/>
      <c r="C185" s="468"/>
      <c r="D185" s="296" t="s">
        <v>800</v>
      </c>
      <c r="E185" s="282">
        <v>315</v>
      </c>
      <c r="F185" s="282">
        <v>300</v>
      </c>
      <c r="G185" s="278"/>
      <c r="H185" s="279"/>
    </row>
    <row r="186" spans="1:8" ht="12.75">
      <c r="A186" s="351"/>
      <c r="B186" s="325"/>
      <c r="C186" s="468"/>
      <c r="D186" s="296" t="s">
        <v>826</v>
      </c>
      <c r="E186" s="282">
        <v>483</v>
      </c>
      <c r="F186" s="282">
        <v>1000</v>
      </c>
      <c r="G186" s="278"/>
      <c r="H186" s="279"/>
    </row>
    <row r="187" spans="1:8" ht="12.75">
      <c r="A187" s="351"/>
      <c r="B187" s="325"/>
      <c r="C187" s="468"/>
      <c r="D187" s="296" t="s">
        <v>827</v>
      </c>
      <c r="E187" s="282">
        <v>107</v>
      </c>
      <c r="F187" s="292">
        <v>100</v>
      </c>
      <c r="G187" s="278"/>
      <c r="H187" s="279"/>
    </row>
    <row r="188" spans="1:8" ht="12.75">
      <c r="A188" s="351"/>
      <c r="B188" s="325"/>
      <c r="C188" s="468"/>
      <c r="D188" s="296" t="s">
        <v>802</v>
      </c>
      <c r="E188" s="282">
        <v>0</v>
      </c>
      <c r="F188" s="293">
        <v>0</v>
      </c>
      <c r="G188" s="278"/>
      <c r="H188" s="279"/>
    </row>
    <row r="189" spans="1:8" ht="12.75">
      <c r="A189" s="351"/>
      <c r="B189" s="325"/>
      <c r="C189" s="468"/>
      <c r="D189" s="296" t="s">
        <v>803</v>
      </c>
      <c r="E189" s="282">
        <v>474</v>
      </c>
      <c r="F189" s="293">
        <v>300</v>
      </c>
      <c r="G189" s="278"/>
      <c r="H189" s="279"/>
    </row>
    <row r="190" spans="1:8" ht="12.75">
      <c r="A190" s="351"/>
      <c r="B190" s="325"/>
      <c r="C190" s="468"/>
      <c r="D190" s="297" t="s">
        <v>828</v>
      </c>
      <c r="E190" s="292">
        <v>177</v>
      </c>
      <c r="F190" s="292">
        <v>0</v>
      </c>
      <c r="G190" s="298"/>
      <c r="H190" s="299"/>
    </row>
    <row r="191" spans="1:8" ht="12.75">
      <c r="A191" s="351"/>
      <c r="B191" s="325"/>
      <c r="C191" s="468"/>
      <c r="D191" s="281" t="s">
        <v>804</v>
      </c>
      <c r="E191" s="293">
        <v>7656</v>
      </c>
      <c r="F191" s="293">
        <v>100</v>
      </c>
      <c r="G191" s="286"/>
      <c r="H191" s="287"/>
    </row>
    <row r="192" spans="1:8" ht="12.75">
      <c r="A192" s="351"/>
      <c r="B192" s="325"/>
      <c r="C192" s="468"/>
      <c r="D192" s="281" t="s">
        <v>805</v>
      </c>
      <c r="E192" s="293">
        <v>33932</v>
      </c>
      <c r="F192" s="293">
        <v>7100</v>
      </c>
      <c r="G192" s="286"/>
      <c r="H192" s="287"/>
    </row>
    <row r="193" spans="1:8" ht="12.75">
      <c r="A193" s="351"/>
      <c r="B193" s="325"/>
      <c r="C193" s="468"/>
      <c r="D193" s="281" t="s">
        <v>838</v>
      </c>
      <c r="E193" s="293">
        <v>24</v>
      </c>
      <c r="F193" s="282"/>
      <c r="G193" s="286"/>
      <c r="H193" s="287"/>
    </row>
    <row r="194" spans="1:8" ht="12.75">
      <c r="A194" s="351"/>
      <c r="B194" s="325"/>
      <c r="C194" s="468"/>
      <c r="D194" s="296" t="s">
        <v>839</v>
      </c>
      <c r="E194" s="282">
        <v>24</v>
      </c>
      <c r="F194" s="282">
        <v>50</v>
      </c>
      <c r="G194" s="278"/>
      <c r="H194" s="279"/>
    </row>
    <row r="195" spans="1:8" ht="12.75">
      <c r="A195" s="351"/>
      <c r="B195" s="325"/>
      <c r="C195" s="468"/>
      <c r="D195" s="296" t="s">
        <v>808</v>
      </c>
      <c r="E195" s="282">
        <v>96</v>
      </c>
      <c r="F195" s="282">
        <v>50</v>
      </c>
      <c r="G195" s="278"/>
      <c r="H195" s="279"/>
    </row>
    <row r="196" spans="1:8" ht="12.75">
      <c r="A196" s="351"/>
      <c r="B196" s="325"/>
      <c r="C196" s="468"/>
      <c r="D196" s="296" t="s">
        <v>509</v>
      </c>
      <c r="E196" s="282">
        <v>164</v>
      </c>
      <c r="F196" s="282">
        <v>150</v>
      </c>
      <c r="G196" s="278"/>
      <c r="H196" s="279"/>
    </row>
    <row r="197" spans="1:8" ht="12.75">
      <c r="A197" s="351"/>
      <c r="B197" s="325"/>
      <c r="C197" s="468"/>
      <c r="D197" s="296" t="s">
        <v>510</v>
      </c>
      <c r="E197" s="282">
        <v>3000</v>
      </c>
      <c r="F197" s="282">
        <v>4000</v>
      </c>
      <c r="G197" s="278"/>
      <c r="H197" s="279"/>
    </row>
    <row r="198" spans="1:8" ht="12.75">
      <c r="A198" s="351"/>
      <c r="B198" s="325"/>
      <c r="C198" s="468"/>
      <c r="D198" s="296" t="s">
        <v>840</v>
      </c>
      <c r="E198" s="282">
        <v>195</v>
      </c>
      <c r="F198" s="282"/>
      <c r="G198" s="278"/>
      <c r="H198" s="279"/>
    </row>
    <row r="199" spans="1:8" ht="12.75">
      <c r="A199" s="351"/>
      <c r="B199" s="325"/>
      <c r="C199" s="468"/>
      <c r="D199" s="296" t="s">
        <v>810</v>
      </c>
      <c r="E199" s="282">
        <v>115</v>
      </c>
      <c r="F199" s="282">
        <v>150</v>
      </c>
      <c r="G199" s="278"/>
      <c r="H199" s="279"/>
    </row>
    <row r="200" spans="1:8" ht="12.75">
      <c r="A200" s="351"/>
      <c r="B200" s="325"/>
      <c r="C200" s="468"/>
      <c r="D200" s="296" t="s">
        <v>467</v>
      </c>
      <c r="E200" s="282">
        <v>9915</v>
      </c>
      <c r="F200" s="282">
        <v>8000</v>
      </c>
      <c r="G200" s="278"/>
      <c r="H200" s="279"/>
    </row>
    <row r="201" spans="1:8" ht="12.75">
      <c r="A201" s="351"/>
      <c r="B201" s="325"/>
      <c r="C201" s="468"/>
      <c r="D201" s="296" t="s">
        <v>513</v>
      </c>
      <c r="E201" s="282">
        <v>1672</v>
      </c>
      <c r="F201" s="282">
        <v>2000</v>
      </c>
      <c r="G201" s="278"/>
      <c r="H201" s="279"/>
    </row>
    <row r="202" spans="1:8" ht="12.75">
      <c r="A202" s="351"/>
      <c r="B202" s="325"/>
      <c r="C202" s="468"/>
      <c r="D202" s="296" t="s">
        <v>514</v>
      </c>
      <c r="E202" s="282">
        <v>5637</v>
      </c>
      <c r="F202" s="282">
        <v>4500</v>
      </c>
      <c r="G202" s="278"/>
      <c r="H202" s="279"/>
    </row>
    <row r="203" spans="1:8" ht="12.75">
      <c r="A203" s="351"/>
      <c r="B203" s="325"/>
      <c r="C203" s="468"/>
      <c r="D203" s="296" t="s">
        <v>811</v>
      </c>
      <c r="E203" s="282">
        <v>7470</v>
      </c>
      <c r="F203" s="282">
        <v>6000</v>
      </c>
      <c r="G203" s="278"/>
      <c r="H203" s="279"/>
    </row>
    <row r="204" spans="1:8" ht="12.75">
      <c r="A204" s="351"/>
      <c r="B204" s="325"/>
      <c r="C204" s="468" t="s">
        <v>565</v>
      </c>
      <c r="D204" s="288" t="s">
        <v>812</v>
      </c>
      <c r="E204" s="274">
        <f>SUM(E205:E208)</f>
        <v>11992</v>
      </c>
      <c r="F204" s="274">
        <f>SUM(F205:F208)</f>
        <v>1321</v>
      </c>
      <c r="G204" s="274">
        <v>500</v>
      </c>
      <c r="H204" s="274">
        <v>520</v>
      </c>
    </row>
    <row r="205" spans="1:8" ht="12.75">
      <c r="A205" s="351"/>
      <c r="B205" s="325"/>
      <c r="C205" s="468"/>
      <c r="D205" s="296" t="s">
        <v>814</v>
      </c>
      <c r="E205" s="282">
        <v>8086</v>
      </c>
      <c r="F205" s="282"/>
      <c r="G205" s="273"/>
      <c r="H205" s="274"/>
    </row>
    <row r="206" spans="1:8" ht="12.75">
      <c r="A206" s="351"/>
      <c r="B206" s="325"/>
      <c r="C206" s="468"/>
      <c r="D206" s="296" t="s">
        <v>841</v>
      </c>
      <c r="E206" s="282">
        <v>3288</v>
      </c>
      <c r="F206" s="282">
        <v>821</v>
      </c>
      <c r="G206" s="273"/>
      <c r="H206" s="274"/>
    </row>
    <row r="207" spans="1:8" ht="12.75">
      <c r="A207" s="351"/>
      <c r="B207" s="325"/>
      <c r="C207" s="468"/>
      <c r="D207" s="296" t="s">
        <v>525</v>
      </c>
      <c r="E207" s="282">
        <v>618</v>
      </c>
      <c r="F207" s="282">
        <v>500</v>
      </c>
      <c r="G207" s="278"/>
      <c r="H207" s="279"/>
    </row>
    <row r="208" spans="1:8" ht="12.75">
      <c r="A208" s="351"/>
      <c r="B208" s="325"/>
      <c r="C208" s="468"/>
      <c r="D208" s="296" t="s">
        <v>815</v>
      </c>
      <c r="E208" s="282">
        <v>0</v>
      </c>
      <c r="F208" s="282"/>
      <c r="G208" s="278"/>
      <c r="H208" s="279"/>
    </row>
    <row r="209" spans="1:8" ht="12.75">
      <c r="A209" s="351"/>
      <c r="B209" s="325"/>
      <c r="C209" s="464" t="s">
        <v>842</v>
      </c>
      <c r="D209" s="464"/>
      <c r="E209" s="466">
        <f>SUM(E210)</f>
        <v>576342</v>
      </c>
      <c r="F209" s="466">
        <f>SUM(F210)</f>
        <v>478430</v>
      </c>
      <c r="G209" s="466">
        <f>SUM(G210)</f>
        <v>490200</v>
      </c>
      <c r="H209" s="466">
        <f>SUM(H210)</f>
        <v>490200</v>
      </c>
    </row>
    <row r="210" spans="1:8" ht="12.75">
      <c r="A210" s="351"/>
      <c r="B210" s="325"/>
      <c r="C210" s="326" t="s">
        <v>286</v>
      </c>
      <c r="D210" s="327" t="s">
        <v>6</v>
      </c>
      <c r="E210" s="328">
        <f>SUM(E211+E215+E219+E248)</f>
        <v>576342</v>
      </c>
      <c r="F210" s="328">
        <f>SUM(F211+F215+F219+F248)</f>
        <v>478430</v>
      </c>
      <c r="G210" s="328">
        <f>SUM(G211+G215+G219+G248)</f>
        <v>490200</v>
      </c>
      <c r="H210" s="328">
        <f>SUM(H211+H215+H219+H248)</f>
        <v>490200</v>
      </c>
    </row>
    <row r="211" spans="1:10" ht="12.75">
      <c r="A211" s="351"/>
      <c r="B211" s="325"/>
      <c r="C211" s="331" t="s">
        <v>440</v>
      </c>
      <c r="D211" s="271" t="s">
        <v>592</v>
      </c>
      <c r="E211" s="274">
        <f>SUM(E212:E214)</f>
        <v>322272</v>
      </c>
      <c r="F211" s="274">
        <f>SUM(F212:F214)</f>
        <v>307752</v>
      </c>
      <c r="G211" s="274">
        <v>328054</v>
      </c>
      <c r="H211" s="274">
        <v>328054</v>
      </c>
      <c r="J211" s="247"/>
    </row>
    <row r="212" spans="1:10" ht="12.75">
      <c r="A212" s="351"/>
      <c r="B212" s="325"/>
      <c r="C212" s="331"/>
      <c r="D212" s="281" t="s">
        <v>593</v>
      </c>
      <c r="E212" s="279">
        <v>296916</v>
      </c>
      <c r="F212" s="279">
        <v>301296</v>
      </c>
      <c r="G212" s="273"/>
      <c r="H212" s="274"/>
      <c r="J212" s="247"/>
    </row>
    <row r="213" spans="1:10" ht="12.75">
      <c r="A213" s="351"/>
      <c r="B213" s="325"/>
      <c r="C213" s="331"/>
      <c r="D213" s="467" t="s">
        <v>822</v>
      </c>
      <c r="E213" s="279">
        <v>22233</v>
      </c>
      <c r="F213" s="279">
        <v>5718</v>
      </c>
      <c r="G213" s="278"/>
      <c r="H213" s="279"/>
      <c r="J213" s="247"/>
    </row>
    <row r="214" spans="1:10" ht="12.75">
      <c r="A214" s="351"/>
      <c r="B214" s="325"/>
      <c r="C214" s="331"/>
      <c r="D214" s="467" t="s">
        <v>666</v>
      </c>
      <c r="E214" s="279">
        <v>3123</v>
      </c>
      <c r="F214" s="279">
        <v>738</v>
      </c>
      <c r="G214" s="278"/>
      <c r="H214" s="279"/>
      <c r="J214" s="247"/>
    </row>
    <row r="215" spans="1:8" ht="12.75">
      <c r="A215" s="351"/>
      <c r="B215" s="325"/>
      <c r="C215" s="331" t="s">
        <v>444</v>
      </c>
      <c r="D215" s="271" t="s">
        <v>598</v>
      </c>
      <c r="E215" s="285">
        <f>SUM(E216:E218)</f>
        <v>111953</v>
      </c>
      <c r="F215" s="285">
        <f>SUM(F216:F218)</f>
        <v>108328</v>
      </c>
      <c r="G215" s="285">
        <v>115475</v>
      </c>
      <c r="H215" s="285">
        <v>115475</v>
      </c>
    </row>
    <row r="216" spans="1:8" ht="12.75">
      <c r="A216" s="351"/>
      <c r="B216" s="325"/>
      <c r="C216" s="331"/>
      <c r="D216" s="467" t="s">
        <v>793</v>
      </c>
      <c r="E216" s="287">
        <v>20981</v>
      </c>
      <c r="F216" s="287">
        <v>20500</v>
      </c>
      <c r="G216" s="286"/>
      <c r="H216" s="287"/>
    </row>
    <row r="217" spans="1:8" ht="12.75">
      <c r="A217" s="351"/>
      <c r="B217" s="325"/>
      <c r="C217" s="331"/>
      <c r="D217" s="281" t="s">
        <v>823</v>
      </c>
      <c r="E217" s="287">
        <v>10979</v>
      </c>
      <c r="F217" s="287">
        <v>10275</v>
      </c>
      <c r="G217" s="286"/>
      <c r="H217" s="287"/>
    </row>
    <row r="218" spans="1:8" ht="12.75">
      <c r="A218" s="351"/>
      <c r="B218" s="325"/>
      <c r="C218" s="331"/>
      <c r="D218" s="296" t="s">
        <v>602</v>
      </c>
      <c r="E218" s="293">
        <v>79993</v>
      </c>
      <c r="F218" s="293">
        <v>77553</v>
      </c>
      <c r="G218" s="289"/>
      <c r="H218" s="293"/>
    </row>
    <row r="219" spans="1:8" ht="12.75">
      <c r="A219" s="351"/>
      <c r="B219" s="325"/>
      <c r="C219" s="331" t="s">
        <v>287</v>
      </c>
      <c r="D219" s="271" t="s">
        <v>288</v>
      </c>
      <c r="E219" s="285">
        <f>SUM(E220:E247)</f>
        <v>133907</v>
      </c>
      <c r="F219" s="285">
        <f>SUM(F220:F247)</f>
        <v>61210</v>
      </c>
      <c r="G219" s="284">
        <v>46171</v>
      </c>
      <c r="H219" s="285">
        <v>46171</v>
      </c>
    </row>
    <row r="220" spans="1:8" ht="12.75">
      <c r="A220" s="351"/>
      <c r="B220" s="325"/>
      <c r="C220" s="468"/>
      <c r="D220" s="474" t="s">
        <v>843</v>
      </c>
      <c r="E220" s="279">
        <v>161</v>
      </c>
      <c r="F220" s="279">
        <v>490</v>
      </c>
      <c r="G220" s="273"/>
      <c r="H220" s="274"/>
    </row>
    <row r="221" spans="1:8" ht="12.75">
      <c r="A221" s="351"/>
      <c r="B221" s="325"/>
      <c r="C221" s="468"/>
      <c r="D221" s="296" t="s">
        <v>480</v>
      </c>
      <c r="E221" s="279">
        <v>43698</v>
      </c>
      <c r="F221" s="279">
        <v>37210</v>
      </c>
      <c r="G221" s="278"/>
      <c r="H221" s="279"/>
    </row>
    <row r="222" spans="1:8" ht="12.75">
      <c r="A222" s="351"/>
      <c r="B222" s="325"/>
      <c r="C222" s="468"/>
      <c r="D222" s="296" t="s">
        <v>797</v>
      </c>
      <c r="E222" s="279">
        <v>2530</v>
      </c>
      <c r="F222" s="279">
        <v>4200</v>
      </c>
      <c r="G222" s="278"/>
      <c r="H222" s="279"/>
    </row>
    <row r="223" spans="1:8" ht="12.75">
      <c r="A223" s="351"/>
      <c r="B223" s="325"/>
      <c r="C223" s="468"/>
      <c r="D223" s="296" t="s">
        <v>482</v>
      </c>
      <c r="E223" s="279">
        <v>1377</v>
      </c>
      <c r="F223" s="279">
        <v>1020</v>
      </c>
      <c r="G223" s="278"/>
      <c r="H223" s="279"/>
    </row>
    <row r="224" spans="1:8" ht="12.75">
      <c r="A224" s="351"/>
      <c r="B224" s="325"/>
      <c r="C224" s="468"/>
      <c r="D224" s="296" t="s">
        <v>484</v>
      </c>
      <c r="E224" s="279">
        <v>2361</v>
      </c>
      <c r="F224" s="279"/>
      <c r="G224" s="278"/>
      <c r="H224" s="279"/>
    </row>
    <row r="225" spans="1:8" ht="12.75">
      <c r="A225" s="351"/>
      <c r="B225" s="325"/>
      <c r="C225" s="468"/>
      <c r="D225" s="296" t="s">
        <v>485</v>
      </c>
      <c r="E225" s="279">
        <v>11082</v>
      </c>
      <c r="F225" s="279"/>
      <c r="G225" s="278"/>
      <c r="H225" s="279"/>
    </row>
    <row r="226" spans="1:8" ht="12.75">
      <c r="A226" s="351"/>
      <c r="B226" s="325"/>
      <c r="C226" s="468"/>
      <c r="D226" s="296" t="s">
        <v>825</v>
      </c>
      <c r="E226" s="279">
        <v>0</v>
      </c>
      <c r="F226" s="279"/>
      <c r="G226" s="278"/>
      <c r="H226" s="279"/>
    </row>
    <row r="227" spans="1:8" ht="12.75">
      <c r="A227" s="351"/>
      <c r="B227" s="325"/>
      <c r="C227" s="468"/>
      <c r="D227" s="296" t="s">
        <v>798</v>
      </c>
      <c r="E227" s="279">
        <v>1007</v>
      </c>
      <c r="F227" s="279"/>
      <c r="G227" s="278"/>
      <c r="H227" s="279"/>
    </row>
    <row r="228" spans="1:8" ht="12.75">
      <c r="A228" s="351"/>
      <c r="B228" s="325"/>
      <c r="C228" s="468"/>
      <c r="D228" s="296" t="s">
        <v>488</v>
      </c>
      <c r="E228" s="279">
        <v>3837</v>
      </c>
      <c r="F228" s="279">
        <v>2900</v>
      </c>
      <c r="G228" s="278"/>
      <c r="H228" s="279"/>
    </row>
    <row r="229" spans="1:8" ht="12.75">
      <c r="A229" s="351"/>
      <c r="B229" s="325"/>
      <c r="C229" s="468"/>
      <c r="D229" s="296" t="s">
        <v>799</v>
      </c>
      <c r="E229" s="279">
        <v>11479</v>
      </c>
      <c r="F229" s="279">
        <v>500</v>
      </c>
      <c r="G229" s="278"/>
      <c r="H229" s="279"/>
    </row>
    <row r="230" spans="1:8" ht="12.75">
      <c r="A230" s="351"/>
      <c r="B230" s="325"/>
      <c r="C230" s="468"/>
      <c r="D230" s="296" t="s">
        <v>800</v>
      </c>
      <c r="E230" s="279">
        <v>183</v>
      </c>
      <c r="F230" s="279">
        <v>330</v>
      </c>
      <c r="G230" s="278"/>
      <c r="H230" s="279"/>
    </row>
    <row r="231" spans="1:8" ht="12.75">
      <c r="A231" s="351"/>
      <c r="B231" s="325"/>
      <c r="C231" s="468"/>
      <c r="D231" s="296" t="s">
        <v>826</v>
      </c>
      <c r="E231" s="279">
        <v>243</v>
      </c>
      <c r="F231" s="279"/>
      <c r="G231" s="278"/>
      <c r="H231" s="279"/>
    </row>
    <row r="232" spans="1:8" ht="12.75">
      <c r="A232" s="351"/>
      <c r="B232" s="325"/>
      <c r="C232" s="468"/>
      <c r="D232" s="296" t="s">
        <v>827</v>
      </c>
      <c r="E232" s="279">
        <v>53</v>
      </c>
      <c r="F232" s="279">
        <v>40</v>
      </c>
      <c r="G232" s="278"/>
      <c r="H232" s="279"/>
    </row>
    <row r="233" spans="1:8" ht="12.75">
      <c r="A233" s="351"/>
      <c r="B233" s="325"/>
      <c r="C233" s="468"/>
      <c r="D233" s="296" t="s">
        <v>844</v>
      </c>
      <c r="E233" s="279">
        <v>171</v>
      </c>
      <c r="F233" s="279"/>
      <c r="G233" s="278"/>
      <c r="H233" s="279"/>
    </row>
    <row r="234" spans="1:8" ht="12.75">
      <c r="A234" s="351"/>
      <c r="B234" s="325"/>
      <c r="C234" s="468"/>
      <c r="D234" s="296" t="s">
        <v>803</v>
      </c>
      <c r="E234" s="279">
        <v>412</v>
      </c>
      <c r="F234" s="279">
        <v>100</v>
      </c>
      <c r="G234" s="278"/>
      <c r="H234" s="279"/>
    </row>
    <row r="235" spans="1:8" ht="12.75">
      <c r="A235" s="351"/>
      <c r="B235" s="325"/>
      <c r="C235" s="468"/>
      <c r="D235" s="296" t="s">
        <v>828</v>
      </c>
      <c r="E235" s="299"/>
      <c r="F235" s="299">
        <v>50</v>
      </c>
      <c r="G235" s="278"/>
      <c r="H235" s="279"/>
    </row>
    <row r="236" spans="1:8" ht="12.75">
      <c r="A236" s="351"/>
      <c r="B236" s="325"/>
      <c r="C236" s="468"/>
      <c r="D236" s="296" t="s">
        <v>804</v>
      </c>
      <c r="E236" s="287">
        <v>588</v>
      </c>
      <c r="F236" s="287">
        <v>1000</v>
      </c>
      <c r="G236" s="278"/>
      <c r="H236" s="279"/>
    </row>
    <row r="237" spans="1:8" ht="12.75">
      <c r="A237" s="351"/>
      <c r="B237" s="325"/>
      <c r="C237" s="468"/>
      <c r="D237" s="296" t="s">
        <v>805</v>
      </c>
      <c r="E237" s="287">
        <v>31500</v>
      </c>
      <c r="F237" s="287"/>
      <c r="G237" s="278"/>
      <c r="H237" s="279"/>
    </row>
    <row r="238" spans="1:8" ht="12.75">
      <c r="A238" s="351"/>
      <c r="B238" s="325"/>
      <c r="C238" s="468"/>
      <c r="D238" s="296" t="s">
        <v>829</v>
      </c>
      <c r="E238" s="279">
        <v>44</v>
      </c>
      <c r="F238" s="279">
        <v>30</v>
      </c>
      <c r="G238" s="278"/>
      <c r="H238" s="279"/>
    </row>
    <row r="239" spans="1:8" ht="12.75">
      <c r="A239" s="351"/>
      <c r="B239" s="325"/>
      <c r="C239" s="468"/>
      <c r="D239" s="296" t="s">
        <v>845</v>
      </c>
      <c r="E239" s="279">
        <v>171</v>
      </c>
      <c r="F239" s="279">
        <v>50</v>
      </c>
      <c r="G239" s="278"/>
      <c r="H239" s="279"/>
    </row>
    <row r="240" spans="1:8" ht="12.75">
      <c r="A240" s="351"/>
      <c r="B240" s="325"/>
      <c r="C240" s="468"/>
      <c r="D240" s="296" t="s">
        <v>808</v>
      </c>
      <c r="E240" s="279">
        <v>90</v>
      </c>
      <c r="F240" s="279">
        <v>100</v>
      </c>
      <c r="G240" s="278"/>
      <c r="H240" s="279"/>
    </row>
    <row r="241" spans="1:8" ht="12.75">
      <c r="A241" s="351"/>
      <c r="B241" s="325"/>
      <c r="C241" s="468"/>
      <c r="D241" s="296" t="s">
        <v>509</v>
      </c>
      <c r="E241" s="279">
        <v>10</v>
      </c>
      <c r="F241" s="279">
        <v>50</v>
      </c>
      <c r="G241" s="278"/>
      <c r="H241" s="279"/>
    </row>
    <row r="242" spans="1:8" ht="12.75">
      <c r="A242" s="351"/>
      <c r="B242" s="325"/>
      <c r="C242" s="468"/>
      <c r="D242" s="296" t="s">
        <v>510</v>
      </c>
      <c r="E242" s="279">
        <v>3678</v>
      </c>
      <c r="F242" s="279">
        <v>2400</v>
      </c>
      <c r="G242" s="278"/>
      <c r="H242" s="279"/>
    </row>
    <row r="243" spans="1:8" ht="12.75">
      <c r="A243" s="351"/>
      <c r="B243" s="325"/>
      <c r="C243" s="468"/>
      <c r="D243" s="296" t="s">
        <v>810</v>
      </c>
      <c r="E243" s="279">
        <v>112</v>
      </c>
      <c r="F243" s="279">
        <v>50</v>
      </c>
      <c r="G243" s="278"/>
      <c r="H243" s="279"/>
    </row>
    <row r="244" spans="1:8" ht="12.75">
      <c r="A244" s="351"/>
      <c r="B244" s="325"/>
      <c r="C244" s="468"/>
      <c r="D244" s="296" t="s">
        <v>467</v>
      </c>
      <c r="E244" s="279">
        <v>7270</v>
      </c>
      <c r="F244" s="279">
        <v>5500</v>
      </c>
      <c r="G244" s="278"/>
      <c r="H244" s="279"/>
    </row>
    <row r="245" spans="1:8" ht="12.75">
      <c r="A245" s="351"/>
      <c r="B245" s="325"/>
      <c r="C245" s="468"/>
      <c r="D245" s="296" t="s">
        <v>513</v>
      </c>
      <c r="E245" s="279">
        <v>1442</v>
      </c>
      <c r="F245" s="279">
        <v>1260</v>
      </c>
      <c r="G245" s="278"/>
      <c r="H245" s="279"/>
    </row>
    <row r="246" spans="1:8" ht="12.75">
      <c r="A246" s="351"/>
      <c r="B246" s="325"/>
      <c r="C246" s="468"/>
      <c r="D246" s="296" t="s">
        <v>514</v>
      </c>
      <c r="E246" s="279">
        <v>3304</v>
      </c>
      <c r="F246" s="279">
        <v>3430</v>
      </c>
      <c r="G246" s="278"/>
      <c r="H246" s="279"/>
    </row>
    <row r="247" spans="1:8" ht="12.75">
      <c r="A247" s="351"/>
      <c r="B247" s="325"/>
      <c r="C247" s="468"/>
      <c r="D247" s="296" t="s">
        <v>811</v>
      </c>
      <c r="E247" s="279">
        <v>7104</v>
      </c>
      <c r="F247" s="279">
        <v>500</v>
      </c>
      <c r="G247" s="278"/>
      <c r="H247" s="279"/>
    </row>
    <row r="248" spans="1:8" ht="12.75">
      <c r="A248" s="351"/>
      <c r="B248" s="325"/>
      <c r="C248" s="468" t="s">
        <v>817</v>
      </c>
      <c r="D248" s="288" t="s">
        <v>694</v>
      </c>
      <c r="E248" s="274">
        <f>SUM(E249:E252)</f>
        <v>8210</v>
      </c>
      <c r="F248" s="274">
        <f>SUM(F249:F252)</f>
        <v>1140</v>
      </c>
      <c r="G248" s="273">
        <v>500</v>
      </c>
      <c r="H248" s="274">
        <v>500</v>
      </c>
    </row>
    <row r="249" spans="1:8" ht="12.75">
      <c r="A249" s="351"/>
      <c r="B249" s="325"/>
      <c r="C249" s="333"/>
      <c r="D249" s="296" t="s">
        <v>813</v>
      </c>
      <c r="E249" s="279"/>
      <c r="F249" s="279"/>
      <c r="G249" s="278"/>
      <c r="H249" s="279"/>
    </row>
    <row r="250" spans="1:8" ht="12.75">
      <c r="A250" s="351"/>
      <c r="B250" s="325"/>
      <c r="C250" s="333"/>
      <c r="D250" s="296" t="s">
        <v>814</v>
      </c>
      <c r="E250" s="279"/>
      <c r="F250" s="279"/>
      <c r="G250" s="278"/>
      <c r="H250" s="279"/>
    </row>
    <row r="251" spans="1:8" ht="12.75">
      <c r="A251" s="351"/>
      <c r="B251" s="325"/>
      <c r="C251" s="333"/>
      <c r="D251" s="296" t="s">
        <v>846</v>
      </c>
      <c r="E251" s="279">
        <v>7358</v>
      </c>
      <c r="F251" s="279">
        <v>640</v>
      </c>
      <c r="G251" s="278"/>
      <c r="H251" s="279"/>
    </row>
    <row r="252" spans="1:8" ht="12.75">
      <c r="A252" s="351"/>
      <c r="B252" s="325"/>
      <c r="C252" s="333"/>
      <c r="D252" s="296" t="s">
        <v>525</v>
      </c>
      <c r="E252" s="279">
        <v>852</v>
      </c>
      <c r="F252" s="279">
        <v>500</v>
      </c>
      <c r="G252" s="278"/>
      <c r="H252" s="279"/>
    </row>
    <row r="253" spans="1:8" ht="12.75">
      <c r="A253" s="351"/>
      <c r="B253" s="325"/>
      <c r="C253" s="464" t="s">
        <v>847</v>
      </c>
      <c r="D253" s="464"/>
      <c r="E253" s="466">
        <f>SUM(E254)</f>
        <v>669040</v>
      </c>
      <c r="F253" s="466">
        <f>SUM(F254)</f>
        <v>602549</v>
      </c>
      <c r="G253" s="466">
        <f>SUM(G254)</f>
        <v>606690</v>
      </c>
      <c r="H253" s="466">
        <f>SUM(H254)</f>
        <v>648246</v>
      </c>
    </row>
    <row r="254" spans="1:8" ht="12.75">
      <c r="A254" s="351"/>
      <c r="B254" s="325"/>
      <c r="C254" s="326" t="s">
        <v>286</v>
      </c>
      <c r="D254" s="327" t="s">
        <v>6</v>
      </c>
      <c r="E254" s="328">
        <f>SUM(E255+E259+E263+E291)</f>
        <v>669040</v>
      </c>
      <c r="F254" s="328">
        <f>SUM(F255+F259+F263+F291)</f>
        <v>602549</v>
      </c>
      <c r="G254" s="328">
        <f>SUM(G255+G259+G263+G291)</f>
        <v>606690</v>
      </c>
      <c r="H254" s="328">
        <f>SUM(H255+H259+H263+H291)</f>
        <v>648246</v>
      </c>
    </row>
    <row r="255" spans="1:10" ht="12.75">
      <c r="A255" s="351"/>
      <c r="B255" s="325"/>
      <c r="C255" s="331" t="s">
        <v>440</v>
      </c>
      <c r="D255" s="271" t="s">
        <v>592</v>
      </c>
      <c r="E255" s="274">
        <f>SUM(E256:E258)</f>
        <v>371150</v>
      </c>
      <c r="F255" s="274">
        <f>SUM(F256:F258)</f>
        <v>362000</v>
      </c>
      <c r="G255" s="274">
        <v>385200</v>
      </c>
      <c r="H255" s="274">
        <v>412164</v>
      </c>
      <c r="J255" s="247"/>
    </row>
    <row r="256" spans="1:10" ht="12.75">
      <c r="A256" s="351"/>
      <c r="B256" s="325"/>
      <c r="C256" s="331"/>
      <c r="D256" s="281" t="s">
        <v>593</v>
      </c>
      <c r="E256" s="282">
        <v>306257</v>
      </c>
      <c r="F256" s="282">
        <v>307000</v>
      </c>
      <c r="G256" s="278"/>
      <c r="H256" s="279"/>
      <c r="J256" s="247"/>
    </row>
    <row r="257" spans="1:10" ht="12.75">
      <c r="A257" s="351"/>
      <c r="B257" s="325"/>
      <c r="C257" s="331"/>
      <c r="D257" s="467" t="s">
        <v>822</v>
      </c>
      <c r="E257" s="282">
        <v>62804</v>
      </c>
      <c r="F257" s="282">
        <v>48000</v>
      </c>
      <c r="G257" s="278"/>
      <c r="H257" s="279"/>
      <c r="J257" s="247"/>
    </row>
    <row r="258" spans="1:10" ht="12.75">
      <c r="A258" s="351"/>
      <c r="B258" s="325"/>
      <c r="C258" s="331"/>
      <c r="D258" s="467" t="s">
        <v>666</v>
      </c>
      <c r="E258" s="282">
        <v>2089</v>
      </c>
      <c r="F258" s="282">
        <v>7000</v>
      </c>
      <c r="G258" s="278"/>
      <c r="H258" s="279"/>
      <c r="J258" s="247"/>
    </row>
    <row r="259" spans="1:8" ht="12.75">
      <c r="A259" s="351"/>
      <c r="B259" s="325"/>
      <c r="C259" s="331" t="s">
        <v>444</v>
      </c>
      <c r="D259" s="271" t="s">
        <v>598</v>
      </c>
      <c r="E259" s="285">
        <f>SUM(E260:E262)</f>
        <v>129672</v>
      </c>
      <c r="F259" s="285">
        <f>SUM(F260:F262)</f>
        <v>127424</v>
      </c>
      <c r="G259" s="285">
        <v>135590</v>
      </c>
      <c r="H259" s="285">
        <v>145082</v>
      </c>
    </row>
    <row r="260" spans="1:8" ht="12.75">
      <c r="A260" s="351"/>
      <c r="B260" s="325"/>
      <c r="C260" s="331"/>
      <c r="D260" s="467" t="s">
        <v>793</v>
      </c>
      <c r="E260" s="293">
        <v>21307</v>
      </c>
      <c r="F260" s="293">
        <v>24810</v>
      </c>
      <c r="G260" s="286"/>
      <c r="H260" s="287"/>
    </row>
    <row r="261" spans="1:8" ht="12.75">
      <c r="A261" s="351"/>
      <c r="B261" s="325"/>
      <c r="C261" s="331"/>
      <c r="D261" s="281" t="s">
        <v>823</v>
      </c>
      <c r="E261" s="293">
        <v>15797</v>
      </c>
      <c r="F261" s="293">
        <v>11390</v>
      </c>
      <c r="G261" s="286"/>
      <c r="H261" s="287"/>
    </row>
    <row r="262" spans="1:8" ht="12.75">
      <c r="A262" s="351"/>
      <c r="B262" s="325"/>
      <c r="C262" s="331"/>
      <c r="D262" s="296" t="s">
        <v>602</v>
      </c>
      <c r="E262" s="293">
        <v>92568</v>
      </c>
      <c r="F262" s="293">
        <v>91224</v>
      </c>
      <c r="G262" s="289"/>
      <c r="H262" s="293"/>
    </row>
    <row r="263" spans="1:8" ht="12.75">
      <c r="A263" s="351"/>
      <c r="B263" s="325"/>
      <c r="C263" s="331" t="s">
        <v>287</v>
      </c>
      <c r="D263" s="271" t="s">
        <v>288</v>
      </c>
      <c r="E263" s="285">
        <f>SUM(E264:E290)</f>
        <v>149547</v>
      </c>
      <c r="F263" s="285">
        <f>SUM(F264:F290)</f>
        <v>111066</v>
      </c>
      <c r="G263" s="284">
        <v>85000</v>
      </c>
      <c r="H263" s="285">
        <v>90000</v>
      </c>
    </row>
    <row r="264" spans="1:8" ht="12.75">
      <c r="A264" s="351"/>
      <c r="B264" s="325"/>
      <c r="C264" s="468"/>
      <c r="D264" s="474" t="s">
        <v>848</v>
      </c>
      <c r="E264" s="282">
        <v>186</v>
      </c>
      <c r="F264" s="282">
        <v>400</v>
      </c>
      <c r="G264" s="273"/>
      <c r="H264" s="274"/>
    </row>
    <row r="265" spans="1:8" ht="12.75">
      <c r="A265" s="351"/>
      <c r="B265" s="325"/>
      <c r="C265" s="468"/>
      <c r="D265" s="296" t="s">
        <v>480</v>
      </c>
      <c r="E265" s="282">
        <v>51592</v>
      </c>
      <c r="F265" s="282">
        <v>58000</v>
      </c>
      <c r="G265" s="278"/>
      <c r="H265" s="279"/>
    </row>
    <row r="266" spans="1:8" ht="12.75">
      <c r="A266" s="351"/>
      <c r="B266" s="325"/>
      <c r="C266" s="468"/>
      <c r="D266" s="296" t="s">
        <v>797</v>
      </c>
      <c r="E266" s="282">
        <v>3888</v>
      </c>
      <c r="F266" s="282">
        <v>3600</v>
      </c>
      <c r="G266" s="278"/>
      <c r="H266" s="279"/>
    </row>
    <row r="267" spans="1:8" ht="12.75">
      <c r="A267" s="351"/>
      <c r="B267" s="325"/>
      <c r="C267" s="468"/>
      <c r="D267" s="296" t="s">
        <v>482</v>
      </c>
      <c r="E267" s="282">
        <v>2078</v>
      </c>
      <c r="F267" s="282">
        <v>1900</v>
      </c>
      <c r="G267" s="278"/>
      <c r="H267" s="279"/>
    </row>
    <row r="268" spans="1:8" ht="12.75">
      <c r="A268" s="351"/>
      <c r="B268" s="325"/>
      <c r="C268" s="468"/>
      <c r="D268" s="296" t="s">
        <v>484</v>
      </c>
      <c r="E268" s="282">
        <v>9970</v>
      </c>
      <c r="F268" s="282">
        <v>3000</v>
      </c>
      <c r="G268" s="278"/>
      <c r="H268" s="279"/>
    </row>
    <row r="269" spans="1:8" ht="12.75">
      <c r="A269" s="351"/>
      <c r="B269" s="325"/>
      <c r="C269" s="468"/>
      <c r="D269" s="296" t="s">
        <v>485</v>
      </c>
      <c r="E269" s="282">
        <v>6572</v>
      </c>
      <c r="F269" s="282">
        <v>500</v>
      </c>
      <c r="G269" s="278"/>
      <c r="H269" s="279"/>
    </row>
    <row r="270" spans="1:8" ht="12.75">
      <c r="A270" s="351"/>
      <c r="B270" s="325"/>
      <c r="C270" s="468"/>
      <c r="D270" s="296" t="s">
        <v>798</v>
      </c>
      <c r="E270" s="282">
        <v>1285</v>
      </c>
      <c r="F270" s="282">
        <v>1000</v>
      </c>
      <c r="G270" s="278"/>
      <c r="H270" s="279"/>
    </row>
    <row r="271" spans="1:8" ht="12.75">
      <c r="A271" s="351"/>
      <c r="B271" s="325"/>
      <c r="C271" s="468"/>
      <c r="D271" s="296" t="s">
        <v>488</v>
      </c>
      <c r="E271" s="282">
        <v>7144</v>
      </c>
      <c r="F271" s="282">
        <v>7000</v>
      </c>
      <c r="G271" s="278"/>
      <c r="H271" s="279"/>
    </row>
    <row r="272" spans="1:8" ht="12.75">
      <c r="A272" s="351"/>
      <c r="B272" s="325"/>
      <c r="C272" s="468"/>
      <c r="D272" s="296" t="s">
        <v>799</v>
      </c>
      <c r="E272" s="282">
        <v>3349</v>
      </c>
      <c r="F272" s="282">
        <v>1000</v>
      </c>
      <c r="G272" s="278"/>
      <c r="H272" s="279"/>
    </row>
    <row r="273" spans="1:8" ht="12.75">
      <c r="A273" s="351"/>
      <c r="B273" s="325"/>
      <c r="C273" s="468"/>
      <c r="D273" s="296" t="s">
        <v>800</v>
      </c>
      <c r="E273" s="282">
        <v>47</v>
      </c>
      <c r="F273" s="282">
        <v>350</v>
      </c>
      <c r="G273" s="278"/>
      <c r="H273" s="279"/>
    </row>
    <row r="274" spans="1:8" ht="12.75">
      <c r="A274" s="351"/>
      <c r="B274" s="325"/>
      <c r="C274" s="468"/>
      <c r="D274" s="296" t="s">
        <v>826</v>
      </c>
      <c r="E274" s="282">
        <v>0</v>
      </c>
      <c r="F274" s="282"/>
      <c r="G274" s="278"/>
      <c r="H274" s="279"/>
    </row>
    <row r="275" spans="1:8" ht="12.75">
      <c r="A275" s="351"/>
      <c r="B275" s="325"/>
      <c r="C275" s="468"/>
      <c r="D275" s="296" t="s">
        <v>827</v>
      </c>
      <c r="E275" s="282">
        <v>46</v>
      </c>
      <c r="F275" s="282">
        <v>100</v>
      </c>
      <c r="G275" s="278"/>
      <c r="H275" s="279"/>
    </row>
    <row r="276" spans="1:8" ht="12.75">
      <c r="A276" s="351"/>
      <c r="B276" s="325"/>
      <c r="C276" s="468"/>
      <c r="D276" s="296" t="s">
        <v>803</v>
      </c>
      <c r="E276" s="282">
        <v>672</v>
      </c>
      <c r="F276" s="282">
        <v>700</v>
      </c>
      <c r="G276" s="278"/>
      <c r="H276" s="279"/>
    </row>
    <row r="277" spans="1:8" ht="12.75">
      <c r="A277" s="351"/>
      <c r="B277" s="325"/>
      <c r="C277" s="468"/>
      <c r="D277" s="296" t="s">
        <v>804</v>
      </c>
      <c r="E277" s="282">
        <v>269</v>
      </c>
      <c r="F277" s="282">
        <v>200</v>
      </c>
      <c r="G277" s="278"/>
      <c r="H277" s="279"/>
    </row>
    <row r="278" spans="1:8" ht="12.75">
      <c r="A278" s="351"/>
      <c r="B278" s="325"/>
      <c r="C278" s="468"/>
      <c r="D278" s="296" t="s">
        <v>805</v>
      </c>
      <c r="E278" s="282">
        <v>37818</v>
      </c>
      <c r="F278" s="282">
        <v>17916</v>
      </c>
      <c r="G278" s="278"/>
      <c r="H278" s="279"/>
    </row>
    <row r="279" spans="1:8" ht="12.75">
      <c r="A279" s="351"/>
      <c r="B279" s="325"/>
      <c r="C279" s="468"/>
      <c r="D279" s="296" t="s">
        <v>849</v>
      </c>
      <c r="E279" s="282">
        <v>48</v>
      </c>
      <c r="F279" s="282">
        <v>100</v>
      </c>
      <c r="G279" s="278"/>
      <c r="H279" s="279"/>
    </row>
    <row r="280" spans="1:8" ht="12.75">
      <c r="A280" s="351"/>
      <c r="B280" s="325"/>
      <c r="C280" s="468"/>
      <c r="D280" s="296" t="s">
        <v>808</v>
      </c>
      <c r="E280" s="282">
        <v>262</v>
      </c>
      <c r="F280" s="282">
        <v>600</v>
      </c>
      <c r="G280" s="278"/>
      <c r="H280" s="279"/>
    </row>
    <row r="281" spans="1:8" ht="12.75">
      <c r="A281" s="351"/>
      <c r="B281" s="325"/>
      <c r="C281" s="468"/>
      <c r="D281" s="296" t="s">
        <v>850</v>
      </c>
      <c r="E281" s="282"/>
      <c r="F281" s="282">
        <v>0</v>
      </c>
      <c r="G281" s="278"/>
      <c r="H281" s="279"/>
    </row>
    <row r="282" spans="1:8" ht="12.75">
      <c r="A282" s="351"/>
      <c r="B282" s="325"/>
      <c r="C282" s="468"/>
      <c r="D282" s="296" t="s">
        <v>509</v>
      </c>
      <c r="E282" s="282">
        <v>73</v>
      </c>
      <c r="F282" s="282">
        <v>100</v>
      </c>
      <c r="G282" s="278"/>
      <c r="H282" s="279"/>
    </row>
    <row r="283" spans="1:8" ht="12.75">
      <c r="A283" s="351"/>
      <c r="B283" s="325"/>
      <c r="C283" s="468"/>
      <c r="D283" s="296" t="s">
        <v>510</v>
      </c>
      <c r="E283" s="282">
        <v>4363</v>
      </c>
      <c r="F283" s="282">
        <v>2000</v>
      </c>
      <c r="G283" s="278"/>
      <c r="H283" s="279"/>
    </row>
    <row r="284" spans="1:8" ht="12.75">
      <c r="A284" s="351"/>
      <c r="B284" s="325"/>
      <c r="C284" s="468"/>
      <c r="D284" s="296" t="s">
        <v>851</v>
      </c>
      <c r="E284" s="282">
        <v>0</v>
      </c>
      <c r="F284" s="282">
        <v>0</v>
      </c>
      <c r="G284" s="278"/>
      <c r="H284" s="279"/>
    </row>
    <row r="285" spans="1:8" ht="12.75">
      <c r="A285" s="351"/>
      <c r="B285" s="325"/>
      <c r="C285" s="468"/>
      <c r="D285" s="296" t="s">
        <v>810</v>
      </c>
      <c r="E285" s="282">
        <v>1691</v>
      </c>
      <c r="F285" s="282">
        <v>2000</v>
      </c>
      <c r="G285" s="278"/>
      <c r="H285" s="279"/>
    </row>
    <row r="286" spans="1:8" ht="12.75">
      <c r="A286" s="351"/>
      <c r="B286" s="325"/>
      <c r="C286" s="468"/>
      <c r="D286" s="296" t="s">
        <v>467</v>
      </c>
      <c r="E286" s="282">
        <v>6189</v>
      </c>
      <c r="F286" s="282">
        <v>4900</v>
      </c>
      <c r="G286" s="278"/>
      <c r="H286" s="279"/>
    </row>
    <row r="287" spans="1:8" ht="12.75">
      <c r="A287" s="351"/>
      <c r="B287" s="325"/>
      <c r="C287" s="468"/>
      <c r="D287" s="296" t="s">
        <v>513</v>
      </c>
      <c r="E287" s="282">
        <v>716</v>
      </c>
      <c r="F287" s="282">
        <v>700</v>
      </c>
      <c r="G287" s="278"/>
      <c r="H287" s="279"/>
    </row>
    <row r="288" spans="1:8" ht="12.75">
      <c r="A288" s="351"/>
      <c r="B288" s="325"/>
      <c r="C288" s="468"/>
      <c r="D288" s="296" t="s">
        <v>514</v>
      </c>
      <c r="E288" s="282">
        <v>3929</v>
      </c>
      <c r="F288" s="282">
        <v>4500</v>
      </c>
      <c r="G288" s="278"/>
      <c r="H288" s="279"/>
    </row>
    <row r="289" spans="1:8" ht="12.75">
      <c r="A289" s="351"/>
      <c r="B289" s="325"/>
      <c r="C289" s="468"/>
      <c r="D289" s="296" t="s">
        <v>852</v>
      </c>
      <c r="E289" s="282"/>
      <c r="F289" s="282"/>
      <c r="G289" s="278"/>
      <c r="H289" s="279"/>
    </row>
    <row r="290" spans="1:8" ht="12.75">
      <c r="A290" s="351"/>
      <c r="B290" s="325"/>
      <c r="C290" s="468"/>
      <c r="D290" s="296" t="s">
        <v>811</v>
      </c>
      <c r="E290" s="282">
        <v>7360</v>
      </c>
      <c r="F290" s="282">
        <v>500</v>
      </c>
      <c r="G290" s="278"/>
      <c r="H290" s="279"/>
    </row>
    <row r="291" spans="1:8" ht="12.75">
      <c r="A291" s="351"/>
      <c r="B291" s="325"/>
      <c r="C291" s="468" t="s">
        <v>565</v>
      </c>
      <c r="D291" s="288" t="s">
        <v>812</v>
      </c>
      <c r="E291" s="274">
        <f>SUM(E292:E295)</f>
        <v>18671</v>
      </c>
      <c r="F291" s="274">
        <f>SUM(F292:F295)</f>
        <v>2059</v>
      </c>
      <c r="G291" s="273">
        <v>900</v>
      </c>
      <c r="H291" s="274">
        <v>1000</v>
      </c>
    </row>
    <row r="292" spans="1:8" ht="12.75">
      <c r="A292" s="351"/>
      <c r="B292" s="325"/>
      <c r="C292" s="468"/>
      <c r="D292" s="296" t="s">
        <v>814</v>
      </c>
      <c r="E292" s="279">
        <v>778</v>
      </c>
      <c r="F292" s="274"/>
      <c r="G292" s="273"/>
      <c r="H292" s="274"/>
    </row>
    <row r="293" spans="1:8" ht="12.75">
      <c r="A293" s="351"/>
      <c r="B293" s="325"/>
      <c r="C293" s="468"/>
      <c r="D293" s="296" t="s">
        <v>846</v>
      </c>
      <c r="E293" s="282">
        <v>16194</v>
      </c>
      <c r="F293" s="282">
        <v>859</v>
      </c>
      <c r="G293" s="278"/>
      <c r="H293" s="279"/>
    </row>
    <row r="294" spans="1:8" ht="12.75">
      <c r="A294" s="351"/>
      <c r="B294" s="325"/>
      <c r="C294" s="468"/>
      <c r="D294" s="296" t="s">
        <v>525</v>
      </c>
      <c r="E294" s="282">
        <v>1699</v>
      </c>
      <c r="F294" s="282"/>
      <c r="G294" s="278"/>
      <c r="H294" s="279"/>
    </row>
    <row r="295" spans="1:8" ht="12.75">
      <c r="A295" s="351"/>
      <c r="B295" s="325"/>
      <c r="C295" s="468"/>
      <c r="D295" s="296" t="s">
        <v>815</v>
      </c>
      <c r="E295" s="282"/>
      <c r="F295" s="282">
        <v>1200</v>
      </c>
      <c r="G295" s="278"/>
      <c r="H295" s="279"/>
    </row>
    <row r="296" spans="1:8" ht="12.75">
      <c r="A296" s="351"/>
      <c r="B296" s="325"/>
      <c r="C296" s="464" t="s">
        <v>853</v>
      </c>
      <c r="D296" s="464"/>
      <c r="E296" s="466">
        <f>SUM(E297)</f>
        <v>531951</v>
      </c>
      <c r="F296" s="466">
        <f>SUM(F297)</f>
        <v>481407</v>
      </c>
      <c r="G296" s="466">
        <f>SUM(G297)</f>
        <v>513493</v>
      </c>
      <c r="H296" s="466">
        <f>SUM(H297)</f>
        <v>482048</v>
      </c>
    </row>
    <row r="297" spans="1:8" ht="12.75">
      <c r="A297" s="351"/>
      <c r="B297" s="325"/>
      <c r="C297" s="326" t="s">
        <v>286</v>
      </c>
      <c r="D297" s="327" t="s">
        <v>6</v>
      </c>
      <c r="E297" s="328">
        <f>SUM(E298+E302+E306+E334)</f>
        <v>531951</v>
      </c>
      <c r="F297" s="328">
        <f>SUM(F298+F302+F306+F334)</f>
        <v>481407</v>
      </c>
      <c r="G297" s="328">
        <f>SUM(G298+G302+G306+G334)</f>
        <v>513493</v>
      </c>
      <c r="H297" s="328">
        <f>SUM(H298+H302+H306+H334)</f>
        <v>482048</v>
      </c>
    </row>
    <row r="298" spans="1:10" ht="12.75">
      <c r="A298" s="351"/>
      <c r="B298" s="325"/>
      <c r="C298" s="331" t="s">
        <v>440</v>
      </c>
      <c r="D298" s="271" t="s">
        <v>592</v>
      </c>
      <c r="E298" s="274">
        <f>SUM(E299:E301)</f>
        <v>302481</v>
      </c>
      <c r="F298" s="274">
        <f>SUM(F299:F301)</f>
        <v>292466</v>
      </c>
      <c r="G298" s="274">
        <v>301835</v>
      </c>
      <c r="H298" s="274">
        <v>286491</v>
      </c>
      <c r="J298" s="247"/>
    </row>
    <row r="299" spans="1:10" ht="12.75">
      <c r="A299" s="351"/>
      <c r="B299" s="325"/>
      <c r="C299" s="331"/>
      <c r="D299" s="281" t="s">
        <v>593</v>
      </c>
      <c r="E299" s="282">
        <v>268439</v>
      </c>
      <c r="F299" s="282">
        <v>272966</v>
      </c>
      <c r="G299" s="278"/>
      <c r="H299" s="279"/>
      <c r="J299" s="247"/>
    </row>
    <row r="300" spans="1:10" ht="12.75">
      <c r="A300" s="351"/>
      <c r="B300" s="325"/>
      <c r="C300" s="331"/>
      <c r="D300" s="467" t="s">
        <v>822</v>
      </c>
      <c r="E300" s="282">
        <v>27105</v>
      </c>
      <c r="F300" s="282">
        <v>18000</v>
      </c>
      <c r="G300" s="278"/>
      <c r="H300" s="279"/>
      <c r="J300" s="247"/>
    </row>
    <row r="301" spans="1:10" ht="12.75">
      <c r="A301" s="351"/>
      <c r="B301" s="325"/>
      <c r="C301" s="331"/>
      <c r="D301" s="467" t="s">
        <v>666</v>
      </c>
      <c r="E301" s="282">
        <v>6937</v>
      </c>
      <c r="F301" s="282">
        <v>1500</v>
      </c>
      <c r="G301" s="278"/>
      <c r="H301" s="279"/>
      <c r="J301" s="247"/>
    </row>
    <row r="302" spans="1:8" ht="12.75">
      <c r="A302" s="351"/>
      <c r="B302" s="325"/>
      <c r="C302" s="331" t="s">
        <v>444</v>
      </c>
      <c r="D302" s="271" t="s">
        <v>598</v>
      </c>
      <c r="E302" s="285">
        <f>SUM(E303:E305)</f>
        <v>105698</v>
      </c>
      <c r="F302" s="285">
        <f>SUM(F303:F305)</f>
        <v>102948</v>
      </c>
      <c r="G302" s="285">
        <v>106246</v>
      </c>
      <c r="H302" s="285">
        <v>100885</v>
      </c>
    </row>
    <row r="303" spans="1:8" ht="12.75">
      <c r="A303" s="351"/>
      <c r="B303" s="325"/>
      <c r="C303" s="331"/>
      <c r="D303" s="467" t="s">
        <v>793</v>
      </c>
      <c r="E303" s="293">
        <v>19810</v>
      </c>
      <c r="F303" s="293">
        <v>21680</v>
      </c>
      <c r="G303" s="286"/>
      <c r="H303" s="287"/>
    </row>
    <row r="304" spans="1:8" ht="12.75">
      <c r="A304" s="351"/>
      <c r="B304" s="325"/>
      <c r="C304" s="331"/>
      <c r="D304" s="281" t="s">
        <v>823</v>
      </c>
      <c r="E304" s="293">
        <v>10399</v>
      </c>
      <c r="F304" s="293">
        <v>7566</v>
      </c>
      <c r="G304" s="286"/>
      <c r="H304" s="287"/>
    </row>
    <row r="305" spans="1:8" ht="12.75">
      <c r="A305" s="351"/>
      <c r="B305" s="325"/>
      <c r="C305" s="331"/>
      <c r="D305" s="296" t="s">
        <v>602</v>
      </c>
      <c r="E305" s="293">
        <v>75489</v>
      </c>
      <c r="F305" s="293">
        <v>73702</v>
      </c>
      <c r="G305" s="289"/>
      <c r="H305" s="293"/>
    </row>
    <row r="306" spans="1:8" ht="12.75">
      <c r="A306" s="351"/>
      <c r="B306" s="325"/>
      <c r="C306" s="331" t="s">
        <v>287</v>
      </c>
      <c r="D306" s="271" t="s">
        <v>288</v>
      </c>
      <c r="E306" s="285">
        <f>SUM(E307:E333)</f>
        <v>112250</v>
      </c>
      <c r="F306" s="285">
        <f>SUM(F307:F333)</f>
        <v>83236</v>
      </c>
      <c r="G306" s="285">
        <v>103912</v>
      </c>
      <c r="H306" s="285">
        <v>93172</v>
      </c>
    </row>
    <row r="307" spans="1:8" ht="12.75">
      <c r="A307" s="351"/>
      <c r="B307" s="325"/>
      <c r="C307" s="331"/>
      <c r="D307" s="467" t="s">
        <v>796</v>
      </c>
      <c r="E307" s="287">
        <v>169</v>
      </c>
      <c r="F307" s="285"/>
      <c r="G307" s="285"/>
      <c r="H307" s="285"/>
    </row>
    <row r="308" spans="1:8" ht="12.75">
      <c r="A308" s="351"/>
      <c r="B308" s="325"/>
      <c r="C308" s="331"/>
      <c r="D308" s="296" t="s">
        <v>480</v>
      </c>
      <c r="E308" s="282">
        <v>67115</v>
      </c>
      <c r="F308" s="282">
        <v>56506</v>
      </c>
      <c r="G308" s="278"/>
      <c r="H308" s="279"/>
    </row>
    <row r="309" spans="1:8" ht="12.75">
      <c r="A309" s="351"/>
      <c r="B309" s="325"/>
      <c r="C309" s="331"/>
      <c r="D309" s="296" t="s">
        <v>797</v>
      </c>
      <c r="E309" s="282">
        <v>3979</v>
      </c>
      <c r="F309" s="282">
        <v>5500</v>
      </c>
      <c r="G309" s="278"/>
      <c r="H309" s="279"/>
    </row>
    <row r="310" spans="1:8" ht="12.75">
      <c r="A310" s="351"/>
      <c r="B310" s="325"/>
      <c r="C310" s="331"/>
      <c r="D310" s="296" t="s">
        <v>482</v>
      </c>
      <c r="E310" s="282">
        <v>459</v>
      </c>
      <c r="F310" s="282">
        <v>580</v>
      </c>
      <c r="G310" s="278"/>
      <c r="H310" s="279"/>
    </row>
    <row r="311" spans="1:8" ht="12.75">
      <c r="A311" s="351"/>
      <c r="B311" s="325"/>
      <c r="C311" s="331"/>
      <c r="D311" s="296" t="s">
        <v>484</v>
      </c>
      <c r="E311" s="282">
        <v>16368</v>
      </c>
      <c r="F311" s="282">
        <v>0</v>
      </c>
      <c r="G311" s="278"/>
      <c r="H311" s="279"/>
    </row>
    <row r="312" spans="1:8" ht="12.75">
      <c r="A312" s="351"/>
      <c r="B312" s="325"/>
      <c r="C312" s="331"/>
      <c r="D312" s="296" t="s">
        <v>485</v>
      </c>
      <c r="E312" s="282">
        <v>64</v>
      </c>
      <c r="F312" s="282">
        <v>80</v>
      </c>
      <c r="G312" s="278"/>
      <c r="H312" s="279"/>
    </row>
    <row r="313" spans="1:8" ht="12.75">
      <c r="A313" s="351"/>
      <c r="B313" s="325"/>
      <c r="C313" s="331"/>
      <c r="D313" s="296" t="s">
        <v>798</v>
      </c>
      <c r="E313" s="282">
        <v>179</v>
      </c>
      <c r="F313" s="282">
        <v>0</v>
      </c>
      <c r="G313" s="278"/>
      <c r="H313" s="279"/>
    </row>
    <row r="314" spans="1:8" ht="12.75">
      <c r="A314" s="351"/>
      <c r="B314" s="325"/>
      <c r="C314" s="331"/>
      <c r="D314" s="296" t="s">
        <v>488</v>
      </c>
      <c r="E314" s="282">
        <v>1873</v>
      </c>
      <c r="F314" s="282">
        <v>2400</v>
      </c>
      <c r="G314" s="278"/>
      <c r="H314" s="279"/>
    </row>
    <row r="315" spans="1:8" ht="12.75">
      <c r="A315" s="351"/>
      <c r="B315" s="325"/>
      <c r="C315" s="331"/>
      <c r="D315" s="296" t="s">
        <v>799</v>
      </c>
      <c r="E315" s="282">
        <v>1818</v>
      </c>
      <c r="F315" s="282">
        <v>500</v>
      </c>
      <c r="G315" s="278"/>
      <c r="H315" s="279"/>
    </row>
    <row r="316" spans="1:8" ht="12.75">
      <c r="A316" s="351"/>
      <c r="B316" s="325"/>
      <c r="C316" s="331"/>
      <c r="D316" s="296" t="s">
        <v>800</v>
      </c>
      <c r="E316" s="282">
        <v>74</v>
      </c>
      <c r="F316" s="282">
        <v>200</v>
      </c>
      <c r="G316" s="278"/>
      <c r="H316" s="279"/>
    </row>
    <row r="317" spans="1:8" ht="12.75">
      <c r="A317" s="351"/>
      <c r="B317" s="325"/>
      <c r="C317" s="331"/>
      <c r="D317" s="296" t="s">
        <v>826</v>
      </c>
      <c r="E317" s="282">
        <v>192</v>
      </c>
      <c r="F317" s="282">
        <v>250</v>
      </c>
      <c r="G317" s="278"/>
      <c r="H317" s="279"/>
    </row>
    <row r="318" spans="1:8" ht="12.75">
      <c r="A318" s="351"/>
      <c r="B318" s="325"/>
      <c r="C318" s="331"/>
      <c r="D318" s="296" t="s">
        <v>827</v>
      </c>
      <c r="E318" s="282">
        <v>80</v>
      </c>
      <c r="F318" s="282">
        <v>90</v>
      </c>
      <c r="G318" s="278"/>
      <c r="H318" s="279"/>
    </row>
    <row r="319" spans="1:8" ht="12.75">
      <c r="A319" s="351"/>
      <c r="B319" s="325"/>
      <c r="C319" s="331"/>
      <c r="D319" s="296" t="s">
        <v>803</v>
      </c>
      <c r="E319" s="282">
        <v>709</v>
      </c>
      <c r="F319" s="282">
        <v>500</v>
      </c>
      <c r="G319" s="278"/>
      <c r="H319" s="279"/>
    </row>
    <row r="320" spans="1:8" ht="12.75">
      <c r="A320" s="351"/>
      <c r="B320" s="325"/>
      <c r="C320" s="331"/>
      <c r="D320" s="296" t="s">
        <v>828</v>
      </c>
      <c r="E320" s="282">
        <v>0</v>
      </c>
      <c r="F320" s="282">
        <v>0</v>
      </c>
      <c r="G320" s="278"/>
      <c r="H320" s="279"/>
    </row>
    <row r="321" spans="1:8" ht="12.75">
      <c r="A321" s="351"/>
      <c r="B321" s="325"/>
      <c r="C321" s="331"/>
      <c r="D321" s="296" t="s">
        <v>804</v>
      </c>
      <c r="E321" s="282">
        <v>0</v>
      </c>
      <c r="F321" s="282">
        <v>250</v>
      </c>
      <c r="G321" s="278"/>
      <c r="H321" s="279"/>
    </row>
    <row r="322" spans="1:8" ht="12.75">
      <c r="A322" s="351"/>
      <c r="B322" s="325"/>
      <c r="C322" s="331"/>
      <c r="D322" s="296" t="s">
        <v>805</v>
      </c>
      <c r="E322" s="282">
        <v>1932</v>
      </c>
      <c r="F322" s="282">
        <v>500</v>
      </c>
      <c r="G322" s="278"/>
      <c r="H322" s="279"/>
    </row>
    <row r="323" spans="1:8" ht="12.75">
      <c r="A323" s="351"/>
      <c r="B323" s="325"/>
      <c r="C323" s="331"/>
      <c r="D323" s="296" t="s">
        <v>829</v>
      </c>
      <c r="E323" s="282">
        <v>32</v>
      </c>
      <c r="F323" s="282">
        <v>0</v>
      </c>
      <c r="G323" s="278"/>
      <c r="H323" s="279"/>
    </row>
    <row r="324" spans="1:8" ht="12.75">
      <c r="A324" s="351"/>
      <c r="B324" s="325"/>
      <c r="C324" s="331"/>
      <c r="D324" s="296" t="s">
        <v>808</v>
      </c>
      <c r="E324" s="282">
        <v>90</v>
      </c>
      <c r="F324" s="282">
        <v>300</v>
      </c>
      <c r="G324" s="278"/>
      <c r="H324" s="279"/>
    </row>
    <row r="325" spans="1:8" ht="12.75">
      <c r="A325" s="351"/>
      <c r="B325" s="325"/>
      <c r="C325" s="331"/>
      <c r="D325" s="296" t="s">
        <v>850</v>
      </c>
      <c r="E325" s="282">
        <v>610</v>
      </c>
      <c r="F325" s="282">
        <v>60</v>
      </c>
      <c r="G325" s="278"/>
      <c r="H325" s="279"/>
    </row>
    <row r="326" spans="1:8" ht="12.75">
      <c r="A326" s="351"/>
      <c r="B326" s="325"/>
      <c r="C326" s="331"/>
      <c r="D326" s="296" t="s">
        <v>509</v>
      </c>
      <c r="E326" s="282">
        <v>40</v>
      </c>
      <c r="F326" s="282">
        <v>1350</v>
      </c>
      <c r="G326" s="278"/>
      <c r="H326" s="279"/>
    </row>
    <row r="327" spans="1:8" ht="12.75">
      <c r="A327" s="351"/>
      <c r="B327" s="325"/>
      <c r="C327" s="331"/>
      <c r="D327" s="296" t="s">
        <v>510</v>
      </c>
      <c r="E327" s="282">
        <v>2247</v>
      </c>
      <c r="F327" s="282">
        <v>1900</v>
      </c>
      <c r="G327" s="278"/>
      <c r="H327" s="279"/>
    </row>
    <row r="328" spans="1:8" ht="12.75">
      <c r="A328" s="351"/>
      <c r="B328" s="325"/>
      <c r="C328" s="331"/>
      <c r="D328" s="296" t="s">
        <v>840</v>
      </c>
      <c r="E328" s="282">
        <v>200</v>
      </c>
      <c r="F328" s="282"/>
      <c r="G328" s="278"/>
      <c r="H328" s="279"/>
    </row>
    <row r="329" spans="1:8" ht="12.75">
      <c r="A329" s="351"/>
      <c r="B329" s="325"/>
      <c r="C329" s="331"/>
      <c r="D329" s="296" t="s">
        <v>810</v>
      </c>
      <c r="E329" s="282">
        <v>1796</v>
      </c>
      <c r="F329" s="282">
        <v>7000</v>
      </c>
      <c r="G329" s="278"/>
      <c r="H329" s="279"/>
    </row>
    <row r="330" spans="1:8" ht="12.75">
      <c r="A330" s="351"/>
      <c r="B330" s="325"/>
      <c r="C330" s="331"/>
      <c r="D330" s="296" t="s">
        <v>467</v>
      </c>
      <c r="E330" s="282">
        <v>7597</v>
      </c>
      <c r="F330" s="282">
        <v>1100</v>
      </c>
      <c r="G330" s="278"/>
      <c r="H330" s="279"/>
    </row>
    <row r="331" spans="1:8" ht="12.75">
      <c r="A331" s="351"/>
      <c r="B331" s="325"/>
      <c r="C331" s="331"/>
      <c r="D331" s="296" t="s">
        <v>513</v>
      </c>
      <c r="E331" s="282">
        <v>1049</v>
      </c>
      <c r="F331" s="282">
        <v>3670</v>
      </c>
      <c r="G331" s="278"/>
      <c r="H331" s="279"/>
    </row>
    <row r="332" spans="1:8" ht="12.75">
      <c r="A332" s="351"/>
      <c r="B332" s="325"/>
      <c r="C332" s="331"/>
      <c r="D332" s="296" t="s">
        <v>514</v>
      </c>
      <c r="E332" s="282">
        <v>3158</v>
      </c>
      <c r="F332" s="282">
        <v>500</v>
      </c>
      <c r="G332" s="278"/>
      <c r="H332" s="279"/>
    </row>
    <row r="333" spans="1:8" ht="12.75">
      <c r="A333" s="351"/>
      <c r="B333" s="325"/>
      <c r="C333" s="331"/>
      <c r="D333" s="296" t="s">
        <v>811</v>
      </c>
      <c r="E333" s="282">
        <v>420</v>
      </c>
      <c r="F333" s="282"/>
      <c r="G333" s="278"/>
      <c r="H333" s="279"/>
    </row>
    <row r="334" spans="1:8" ht="12.75">
      <c r="A334" s="351"/>
      <c r="B334" s="325"/>
      <c r="C334" s="468" t="s">
        <v>565</v>
      </c>
      <c r="D334" s="288" t="s">
        <v>812</v>
      </c>
      <c r="E334" s="274">
        <f>SUM(E335:E339)</f>
        <v>11522</v>
      </c>
      <c r="F334" s="274">
        <f>SUM(F337:F339)</f>
        <v>2757</v>
      </c>
      <c r="G334" s="274">
        <v>1500</v>
      </c>
      <c r="H334" s="274">
        <v>1500</v>
      </c>
    </row>
    <row r="335" spans="1:8" ht="12.75">
      <c r="A335" s="351"/>
      <c r="B335" s="325"/>
      <c r="C335" s="468"/>
      <c r="D335" s="296" t="s">
        <v>830</v>
      </c>
      <c r="E335" s="279">
        <v>1976</v>
      </c>
      <c r="F335" s="274"/>
      <c r="G335" s="274"/>
      <c r="H335" s="274"/>
    </row>
    <row r="336" spans="1:8" ht="12.75">
      <c r="A336" s="351"/>
      <c r="B336" s="325"/>
      <c r="C336" s="468"/>
      <c r="D336" s="296" t="s">
        <v>814</v>
      </c>
      <c r="E336" s="279">
        <v>1513</v>
      </c>
      <c r="F336" s="274"/>
      <c r="G336" s="274"/>
      <c r="H336" s="274"/>
    </row>
    <row r="337" spans="1:8" ht="12.75">
      <c r="A337" s="351"/>
      <c r="B337" s="325"/>
      <c r="C337" s="468"/>
      <c r="D337" s="296" t="s">
        <v>846</v>
      </c>
      <c r="E337" s="282">
        <v>7365</v>
      </c>
      <c r="F337" s="282">
        <v>1257</v>
      </c>
      <c r="G337" s="278"/>
      <c r="H337" s="279"/>
    </row>
    <row r="338" spans="1:8" ht="12.75">
      <c r="A338" s="351"/>
      <c r="B338" s="325"/>
      <c r="C338" s="468"/>
      <c r="D338" s="296" t="s">
        <v>525</v>
      </c>
      <c r="E338" s="282">
        <v>668</v>
      </c>
      <c r="F338" s="282">
        <v>1500</v>
      </c>
      <c r="G338" s="278"/>
      <c r="H338" s="279"/>
    </row>
    <row r="339" spans="1:8" ht="12.75">
      <c r="A339" s="351"/>
      <c r="B339" s="325"/>
      <c r="C339" s="468"/>
      <c r="D339" s="296" t="s">
        <v>815</v>
      </c>
      <c r="E339" s="282"/>
      <c r="F339" s="282"/>
      <c r="G339" s="278"/>
      <c r="H339" s="279"/>
    </row>
    <row r="340" spans="1:8" ht="12.75">
      <c r="A340" s="351"/>
      <c r="B340" s="325"/>
      <c r="C340" s="464" t="s">
        <v>854</v>
      </c>
      <c r="D340" s="464"/>
      <c r="E340" s="466">
        <f>SUM(E341)</f>
        <v>400289</v>
      </c>
      <c r="F340" s="466">
        <f>SUM(F341)</f>
        <v>315270</v>
      </c>
      <c r="G340" s="466">
        <f>SUM(G341)</f>
        <v>321545</v>
      </c>
      <c r="H340" s="466">
        <f>SUM(H341)</f>
        <v>257605</v>
      </c>
    </row>
    <row r="341" spans="1:8" ht="12.75">
      <c r="A341" s="351"/>
      <c r="B341" s="325"/>
      <c r="C341" s="326" t="s">
        <v>286</v>
      </c>
      <c r="D341" s="327" t="s">
        <v>6</v>
      </c>
      <c r="E341" s="328">
        <f>SUM(E342+E346+E350+E374)</f>
        <v>400289</v>
      </c>
      <c r="F341" s="328">
        <f>SUM(F342+F346+F350+F374)</f>
        <v>315270</v>
      </c>
      <c r="G341" s="328">
        <f>SUM(G342+G346+G350+G374)</f>
        <v>321545</v>
      </c>
      <c r="H341" s="328">
        <f>SUM(H342+H346+H350+H374)</f>
        <v>257605</v>
      </c>
    </row>
    <row r="342" spans="1:10" ht="12.75">
      <c r="A342" s="351"/>
      <c r="B342" s="325"/>
      <c r="C342" s="331" t="s">
        <v>440</v>
      </c>
      <c r="D342" s="271" t="s">
        <v>592</v>
      </c>
      <c r="E342" s="274">
        <f>SUM(E343:E345)</f>
        <v>229043</v>
      </c>
      <c r="F342" s="274">
        <f>SUM(F343:F345)</f>
        <v>227555</v>
      </c>
      <c r="G342" s="274">
        <v>226331</v>
      </c>
      <c r="H342" s="274">
        <v>180858</v>
      </c>
      <c r="J342" s="247"/>
    </row>
    <row r="343" spans="1:10" ht="12.75">
      <c r="A343" s="351"/>
      <c r="B343" s="325"/>
      <c r="C343" s="331"/>
      <c r="D343" s="281" t="s">
        <v>593</v>
      </c>
      <c r="E343" s="282">
        <v>212213</v>
      </c>
      <c r="F343" s="282">
        <v>208731</v>
      </c>
      <c r="G343" s="278"/>
      <c r="H343" s="279"/>
      <c r="J343" s="247"/>
    </row>
    <row r="344" spans="1:10" ht="12.75">
      <c r="A344" s="351"/>
      <c r="B344" s="325"/>
      <c r="C344" s="331"/>
      <c r="D344" s="467" t="s">
        <v>822</v>
      </c>
      <c r="E344" s="282">
        <v>10033</v>
      </c>
      <c r="F344" s="282">
        <v>17880</v>
      </c>
      <c r="G344" s="278"/>
      <c r="H344" s="279"/>
      <c r="J344" s="247"/>
    </row>
    <row r="345" spans="1:10" ht="12.75">
      <c r="A345" s="351"/>
      <c r="B345" s="325"/>
      <c r="C345" s="331"/>
      <c r="D345" s="467" t="s">
        <v>666</v>
      </c>
      <c r="E345" s="282">
        <v>6797</v>
      </c>
      <c r="F345" s="282">
        <v>944</v>
      </c>
      <c r="G345" s="278"/>
      <c r="H345" s="279"/>
      <c r="J345" s="247"/>
    </row>
    <row r="346" spans="1:8" ht="12.75">
      <c r="A346" s="351"/>
      <c r="B346" s="325"/>
      <c r="C346" s="331" t="s">
        <v>444</v>
      </c>
      <c r="D346" s="271" t="s">
        <v>598</v>
      </c>
      <c r="E346" s="285">
        <f>SUM(E347:E349)</f>
        <v>78825</v>
      </c>
      <c r="F346" s="285">
        <f>SUM(F347:F349)</f>
        <v>80100</v>
      </c>
      <c r="G346" s="285">
        <v>79669</v>
      </c>
      <c r="H346" s="285">
        <v>61262</v>
      </c>
    </row>
    <row r="347" spans="1:8" ht="12.75">
      <c r="A347" s="351"/>
      <c r="B347" s="325"/>
      <c r="C347" s="331"/>
      <c r="D347" s="467" t="s">
        <v>793</v>
      </c>
      <c r="E347" s="293">
        <v>13129</v>
      </c>
      <c r="F347" s="293">
        <v>15674</v>
      </c>
      <c r="G347" s="286"/>
      <c r="H347" s="287"/>
    </row>
    <row r="348" spans="1:8" ht="12.75">
      <c r="A348" s="351"/>
      <c r="B348" s="325"/>
      <c r="C348" s="331"/>
      <c r="D348" s="281" t="s">
        <v>823</v>
      </c>
      <c r="E348" s="293">
        <v>8809</v>
      </c>
      <c r="F348" s="293">
        <v>7082</v>
      </c>
      <c r="G348" s="286"/>
      <c r="H348" s="287"/>
    </row>
    <row r="349" spans="1:8" ht="12.75">
      <c r="A349" s="351"/>
      <c r="B349" s="325"/>
      <c r="C349" s="331"/>
      <c r="D349" s="296" t="s">
        <v>602</v>
      </c>
      <c r="E349" s="293">
        <v>56887</v>
      </c>
      <c r="F349" s="293">
        <v>57344</v>
      </c>
      <c r="G349" s="289"/>
      <c r="H349" s="293"/>
    </row>
    <row r="350" spans="1:8" ht="12.75">
      <c r="A350" s="351"/>
      <c r="B350" s="325"/>
      <c r="C350" s="331" t="s">
        <v>287</v>
      </c>
      <c r="D350" s="271" t="s">
        <v>288</v>
      </c>
      <c r="E350" s="285">
        <f>SUM(E351:E373)</f>
        <v>88618</v>
      </c>
      <c r="F350" s="285">
        <f>SUM(F351:F373)</f>
        <v>7345</v>
      </c>
      <c r="G350" s="285">
        <v>15345</v>
      </c>
      <c r="H350" s="285">
        <v>15285</v>
      </c>
    </row>
    <row r="351" spans="1:8" ht="12.75">
      <c r="A351" s="351"/>
      <c r="B351" s="325"/>
      <c r="C351" s="331"/>
      <c r="D351" s="467" t="s">
        <v>796</v>
      </c>
      <c r="E351" s="285"/>
      <c r="F351" s="285"/>
      <c r="G351" s="285"/>
      <c r="H351" s="285"/>
    </row>
    <row r="352" spans="1:8" ht="12.75">
      <c r="A352" s="351"/>
      <c r="B352" s="325"/>
      <c r="C352" s="331"/>
      <c r="D352" s="296" t="s">
        <v>480</v>
      </c>
      <c r="E352" s="282">
        <v>54024</v>
      </c>
      <c r="F352" s="282">
        <v>840</v>
      </c>
      <c r="G352" s="278"/>
      <c r="H352" s="279"/>
    </row>
    <row r="353" spans="1:8" ht="12.75">
      <c r="A353" s="351"/>
      <c r="B353" s="325"/>
      <c r="C353" s="331"/>
      <c r="D353" s="296" t="s">
        <v>797</v>
      </c>
      <c r="E353" s="282"/>
      <c r="F353" s="282">
        <v>500</v>
      </c>
      <c r="G353" s="278"/>
      <c r="H353" s="279"/>
    </row>
    <row r="354" spans="1:8" ht="12.75">
      <c r="A354" s="351"/>
      <c r="B354" s="325"/>
      <c r="C354" s="331"/>
      <c r="D354" s="296" t="s">
        <v>482</v>
      </c>
      <c r="E354" s="282">
        <v>1198</v>
      </c>
      <c r="F354" s="282">
        <v>300</v>
      </c>
      <c r="G354" s="278"/>
      <c r="H354" s="279"/>
    </row>
    <row r="355" spans="1:8" ht="12.75">
      <c r="A355" s="351"/>
      <c r="B355" s="325"/>
      <c r="C355" s="331"/>
      <c r="D355" s="296" t="s">
        <v>484</v>
      </c>
      <c r="E355" s="282">
        <v>0</v>
      </c>
      <c r="F355" s="282"/>
      <c r="G355" s="278"/>
      <c r="H355" s="279"/>
    </row>
    <row r="356" spans="1:8" ht="12.75">
      <c r="A356" s="351"/>
      <c r="B356" s="325"/>
      <c r="C356" s="331"/>
      <c r="D356" s="296" t="s">
        <v>485</v>
      </c>
      <c r="E356" s="282">
        <v>1395</v>
      </c>
      <c r="F356" s="282"/>
      <c r="G356" s="278"/>
      <c r="H356" s="279"/>
    </row>
    <row r="357" spans="1:8" ht="12.75">
      <c r="A357" s="351"/>
      <c r="B357" s="325"/>
      <c r="C357" s="331"/>
      <c r="D357" s="296" t="s">
        <v>488</v>
      </c>
      <c r="E357" s="282">
        <v>7837</v>
      </c>
      <c r="F357" s="282">
        <v>150</v>
      </c>
      <c r="G357" s="278"/>
      <c r="H357" s="279"/>
    </row>
    <row r="358" spans="1:8" ht="12.75">
      <c r="A358" s="351"/>
      <c r="B358" s="325"/>
      <c r="C358" s="331"/>
      <c r="D358" s="296" t="s">
        <v>799</v>
      </c>
      <c r="E358" s="282">
        <v>528</v>
      </c>
      <c r="F358" s="282">
        <v>200</v>
      </c>
      <c r="G358" s="278"/>
      <c r="H358" s="279"/>
    </row>
    <row r="359" spans="1:8" ht="12.75">
      <c r="A359" s="351"/>
      <c r="B359" s="325"/>
      <c r="C359" s="331"/>
      <c r="D359" s="296" t="s">
        <v>800</v>
      </c>
      <c r="E359" s="282">
        <v>186</v>
      </c>
      <c r="F359" s="282">
        <v>210</v>
      </c>
      <c r="G359" s="278"/>
      <c r="H359" s="279"/>
    </row>
    <row r="360" spans="1:8" ht="12.75">
      <c r="A360" s="351"/>
      <c r="B360" s="325"/>
      <c r="C360" s="331"/>
      <c r="D360" s="296" t="s">
        <v>826</v>
      </c>
      <c r="E360" s="282">
        <v>312</v>
      </c>
      <c r="F360" s="282"/>
      <c r="G360" s="278"/>
      <c r="H360" s="279"/>
    </row>
    <row r="361" spans="1:8" ht="12.75">
      <c r="A361" s="351"/>
      <c r="B361" s="325"/>
      <c r="C361" s="331"/>
      <c r="D361" s="296" t="s">
        <v>827</v>
      </c>
      <c r="E361" s="282">
        <v>25</v>
      </c>
      <c r="F361" s="282">
        <v>100</v>
      </c>
      <c r="G361" s="278"/>
      <c r="H361" s="279"/>
    </row>
    <row r="362" spans="1:8" ht="12.75">
      <c r="A362" s="351"/>
      <c r="B362" s="325"/>
      <c r="C362" s="331"/>
      <c r="D362" s="296" t="s">
        <v>803</v>
      </c>
      <c r="E362" s="282">
        <v>266</v>
      </c>
      <c r="F362" s="282"/>
      <c r="G362" s="278"/>
      <c r="H362" s="279"/>
    </row>
    <row r="363" spans="1:8" ht="12.75">
      <c r="A363" s="351"/>
      <c r="B363" s="325"/>
      <c r="C363" s="331"/>
      <c r="D363" s="296" t="s">
        <v>804</v>
      </c>
      <c r="E363" s="282">
        <v>0</v>
      </c>
      <c r="F363" s="282">
        <v>65</v>
      </c>
      <c r="G363" s="278"/>
      <c r="H363" s="279"/>
    </row>
    <row r="364" spans="1:8" ht="12.75">
      <c r="A364" s="351"/>
      <c r="B364" s="325"/>
      <c r="C364" s="331"/>
      <c r="D364" s="296" t="s">
        <v>805</v>
      </c>
      <c r="E364" s="282"/>
      <c r="F364" s="282"/>
      <c r="G364" s="278"/>
      <c r="H364" s="279"/>
    </row>
    <row r="365" spans="1:8" ht="12.75">
      <c r="A365" s="351"/>
      <c r="B365" s="325"/>
      <c r="C365" s="331"/>
      <c r="D365" s="296" t="s">
        <v>808</v>
      </c>
      <c r="E365" s="282">
        <v>60</v>
      </c>
      <c r="F365" s="282">
        <v>85</v>
      </c>
      <c r="G365" s="278"/>
      <c r="H365" s="279"/>
    </row>
    <row r="366" spans="1:8" ht="12.75">
      <c r="A366" s="351"/>
      <c r="B366" s="325"/>
      <c r="C366" s="331"/>
      <c r="D366" s="296" t="s">
        <v>509</v>
      </c>
      <c r="E366" s="282">
        <v>136</v>
      </c>
      <c r="F366" s="282">
        <v>20</v>
      </c>
      <c r="G366" s="278"/>
      <c r="H366" s="279"/>
    </row>
    <row r="367" spans="1:8" ht="12.75">
      <c r="A367" s="351"/>
      <c r="B367" s="325"/>
      <c r="C367" s="331"/>
      <c r="D367" s="296" t="s">
        <v>510</v>
      </c>
      <c r="E367" s="282">
        <v>13951</v>
      </c>
      <c r="F367" s="282">
        <v>1000</v>
      </c>
      <c r="G367" s="278"/>
      <c r="H367" s="279"/>
    </row>
    <row r="368" spans="1:8" ht="12.75">
      <c r="A368" s="351"/>
      <c r="B368" s="325"/>
      <c r="C368" s="331"/>
      <c r="D368" s="296" t="s">
        <v>851</v>
      </c>
      <c r="E368" s="282">
        <v>0</v>
      </c>
      <c r="F368" s="282"/>
      <c r="G368" s="278"/>
      <c r="H368" s="279"/>
    </row>
    <row r="369" spans="1:8" ht="12.75">
      <c r="A369" s="351"/>
      <c r="B369" s="325"/>
      <c r="C369" s="331"/>
      <c r="D369" s="296" t="s">
        <v>810</v>
      </c>
      <c r="E369" s="282">
        <v>173</v>
      </c>
      <c r="F369" s="282">
        <v>160</v>
      </c>
      <c r="G369" s="278"/>
      <c r="H369" s="279"/>
    </row>
    <row r="370" spans="1:8" ht="12.75">
      <c r="A370" s="351"/>
      <c r="B370" s="325"/>
      <c r="C370" s="331"/>
      <c r="D370" s="296" t="s">
        <v>467</v>
      </c>
      <c r="E370" s="282">
        <v>4854</v>
      </c>
      <c r="F370" s="282">
        <v>2000</v>
      </c>
      <c r="G370" s="278"/>
      <c r="H370" s="279"/>
    </row>
    <row r="371" spans="1:8" ht="12.75">
      <c r="A371" s="351"/>
      <c r="B371" s="325"/>
      <c r="C371" s="331"/>
      <c r="D371" s="296" t="s">
        <v>513</v>
      </c>
      <c r="E371" s="282">
        <v>781</v>
      </c>
      <c r="F371" s="282">
        <v>840</v>
      </c>
      <c r="G371" s="278"/>
      <c r="H371" s="279"/>
    </row>
    <row r="372" spans="1:8" ht="12.75">
      <c r="A372" s="351"/>
      <c r="B372" s="325"/>
      <c r="C372" s="331"/>
      <c r="D372" s="296" t="s">
        <v>514</v>
      </c>
      <c r="E372" s="282">
        <v>2128</v>
      </c>
      <c r="F372" s="282">
        <v>800</v>
      </c>
      <c r="G372" s="278"/>
      <c r="H372" s="279"/>
    </row>
    <row r="373" spans="1:8" ht="12.75">
      <c r="A373" s="351"/>
      <c r="B373" s="325"/>
      <c r="C373" s="331"/>
      <c r="D373" s="296" t="s">
        <v>811</v>
      </c>
      <c r="E373" s="282">
        <v>764</v>
      </c>
      <c r="F373" s="282">
        <v>75</v>
      </c>
      <c r="G373" s="278"/>
      <c r="H373" s="279"/>
    </row>
    <row r="374" spans="1:8" ht="12.75">
      <c r="A374" s="351"/>
      <c r="B374" s="325"/>
      <c r="C374" s="468" t="s">
        <v>565</v>
      </c>
      <c r="D374" s="288" t="s">
        <v>812</v>
      </c>
      <c r="E374" s="274">
        <f>SUM(E375:E378)</f>
        <v>3803</v>
      </c>
      <c r="F374" s="274">
        <f>SUM(F375:F378)</f>
        <v>270</v>
      </c>
      <c r="G374" s="274">
        <v>200</v>
      </c>
      <c r="H374" s="274">
        <v>200</v>
      </c>
    </row>
    <row r="375" spans="1:8" ht="12.75">
      <c r="A375" s="351"/>
      <c r="B375" s="325"/>
      <c r="C375" s="333"/>
      <c r="D375" s="296" t="s">
        <v>813</v>
      </c>
      <c r="E375" s="282">
        <v>3028</v>
      </c>
      <c r="F375" s="282"/>
      <c r="G375" s="278"/>
      <c r="H375" s="279"/>
    </row>
    <row r="376" spans="1:8" ht="12.75">
      <c r="A376" s="351"/>
      <c r="B376" s="325"/>
      <c r="C376" s="333"/>
      <c r="D376" s="296" t="s">
        <v>814</v>
      </c>
      <c r="E376" s="282"/>
      <c r="F376" s="282"/>
      <c r="G376" s="278"/>
      <c r="H376" s="279"/>
    </row>
    <row r="377" spans="1:8" ht="12.75">
      <c r="A377" s="351"/>
      <c r="B377" s="325"/>
      <c r="C377" s="333"/>
      <c r="D377" s="296" t="s">
        <v>846</v>
      </c>
      <c r="E377" s="282">
        <v>496</v>
      </c>
      <c r="F377" s="282">
        <v>70</v>
      </c>
      <c r="G377" s="278"/>
      <c r="H377" s="279"/>
    </row>
    <row r="378" spans="1:8" ht="12.75">
      <c r="A378" s="351"/>
      <c r="B378" s="325"/>
      <c r="C378" s="333"/>
      <c r="D378" s="296" t="s">
        <v>525</v>
      </c>
      <c r="E378" s="282">
        <v>279</v>
      </c>
      <c r="F378" s="282">
        <v>200</v>
      </c>
      <c r="G378" s="278"/>
      <c r="H378" s="279"/>
    </row>
    <row r="379" spans="1:8" ht="12.75">
      <c r="A379" s="351"/>
      <c r="B379" s="325"/>
      <c r="C379" s="464" t="s">
        <v>855</v>
      </c>
      <c r="D379" s="464"/>
      <c r="E379" s="466">
        <f>SUM(E380)</f>
        <v>262913</v>
      </c>
      <c r="F379" s="466">
        <f>SUM(F380)</f>
        <v>110784</v>
      </c>
      <c r="G379" s="466">
        <f>SUM(G380)</f>
        <v>144524</v>
      </c>
      <c r="H379" s="466">
        <f>SUM(H380)</f>
        <v>139580</v>
      </c>
    </row>
    <row r="380" spans="1:8" ht="12.75">
      <c r="A380" s="351"/>
      <c r="B380" s="325"/>
      <c r="C380" s="326" t="s">
        <v>286</v>
      </c>
      <c r="D380" s="327" t="s">
        <v>6</v>
      </c>
      <c r="E380" s="328">
        <f>SUM(E381+E385+E389+E418)</f>
        <v>262913</v>
      </c>
      <c r="F380" s="328">
        <f>SUM(F381+F385+F389+F418)</f>
        <v>110784</v>
      </c>
      <c r="G380" s="328">
        <f>SUM(G381+G385+G389+G418)</f>
        <v>144524</v>
      </c>
      <c r="H380" s="328">
        <f>SUM(H381+H385+H389+H418)</f>
        <v>139580</v>
      </c>
    </row>
    <row r="381" spans="1:10" ht="12.75">
      <c r="A381" s="351"/>
      <c r="B381" s="325"/>
      <c r="C381" s="331" t="s">
        <v>440</v>
      </c>
      <c r="D381" s="271" t="s">
        <v>592</v>
      </c>
      <c r="E381" s="274">
        <f>SUM(E382:E384)</f>
        <v>127576</v>
      </c>
      <c r="F381" s="274">
        <f>SUM(F382:F384)</f>
        <v>63942</v>
      </c>
      <c r="G381" s="274">
        <v>81530</v>
      </c>
      <c r="H381" s="274">
        <v>82345</v>
      </c>
      <c r="J381" s="247"/>
    </row>
    <row r="382" spans="1:10" ht="12.75">
      <c r="A382" s="351"/>
      <c r="B382" s="325"/>
      <c r="C382" s="331"/>
      <c r="D382" s="281" t="s">
        <v>593</v>
      </c>
      <c r="E382" s="279">
        <v>116162</v>
      </c>
      <c r="F382" s="282">
        <v>63622</v>
      </c>
      <c r="G382" s="278"/>
      <c r="H382" s="279"/>
      <c r="J382" s="247"/>
    </row>
    <row r="383" spans="1:10" ht="12.75">
      <c r="A383" s="351"/>
      <c r="B383" s="325"/>
      <c r="C383" s="331"/>
      <c r="D383" s="467" t="s">
        <v>822</v>
      </c>
      <c r="E383" s="279">
        <v>8187</v>
      </c>
      <c r="F383" s="282">
        <v>320</v>
      </c>
      <c r="G383" s="278"/>
      <c r="H383" s="279"/>
      <c r="J383" s="247"/>
    </row>
    <row r="384" spans="1:10" ht="12.75">
      <c r="A384" s="351"/>
      <c r="B384" s="325"/>
      <c r="C384" s="331"/>
      <c r="D384" s="467" t="s">
        <v>666</v>
      </c>
      <c r="E384" s="279">
        <v>3227</v>
      </c>
      <c r="F384" s="282">
        <v>0</v>
      </c>
      <c r="G384" s="278"/>
      <c r="H384" s="279"/>
      <c r="J384" s="247"/>
    </row>
    <row r="385" spans="1:8" ht="12.75">
      <c r="A385" s="351"/>
      <c r="B385" s="325"/>
      <c r="C385" s="331" t="s">
        <v>444</v>
      </c>
      <c r="D385" s="271" t="s">
        <v>598</v>
      </c>
      <c r="E385" s="285">
        <f>SUM(E386:E388)</f>
        <v>43702</v>
      </c>
      <c r="F385" s="285">
        <f>SUM(F386:F388)</f>
        <v>22508</v>
      </c>
      <c r="G385" s="285">
        <v>28699</v>
      </c>
      <c r="H385" s="285">
        <v>28985</v>
      </c>
    </row>
    <row r="386" spans="1:8" ht="12.75">
      <c r="A386" s="351"/>
      <c r="B386" s="325"/>
      <c r="C386" s="331"/>
      <c r="D386" s="467" t="s">
        <v>793</v>
      </c>
      <c r="E386" s="287">
        <v>8441</v>
      </c>
      <c r="F386" s="293">
        <v>5947</v>
      </c>
      <c r="G386" s="286"/>
      <c r="H386" s="287"/>
    </row>
    <row r="387" spans="1:8" ht="12.75">
      <c r="A387" s="351"/>
      <c r="B387" s="325"/>
      <c r="C387" s="331"/>
      <c r="D387" s="281" t="s">
        <v>823</v>
      </c>
      <c r="E387" s="287">
        <v>3825</v>
      </c>
      <c r="F387" s="293">
        <v>447</v>
      </c>
      <c r="G387" s="286"/>
      <c r="H387" s="287"/>
    </row>
    <row r="388" spans="1:8" ht="12.75">
      <c r="A388" s="351"/>
      <c r="B388" s="325"/>
      <c r="C388" s="331"/>
      <c r="D388" s="296" t="s">
        <v>602</v>
      </c>
      <c r="E388" s="293">
        <v>31436</v>
      </c>
      <c r="F388" s="293">
        <v>16114</v>
      </c>
      <c r="G388" s="289"/>
      <c r="H388" s="293"/>
    </row>
    <row r="389" spans="1:8" ht="12.75">
      <c r="A389" s="351"/>
      <c r="B389" s="325"/>
      <c r="C389" s="331" t="s">
        <v>287</v>
      </c>
      <c r="D389" s="271" t="s">
        <v>288</v>
      </c>
      <c r="E389" s="285">
        <f>SUM(E390:E417)</f>
        <v>85003</v>
      </c>
      <c r="F389" s="285">
        <f>SUM(F390:F417)</f>
        <v>23940</v>
      </c>
      <c r="G389" s="285">
        <v>34095</v>
      </c>
      <c r="H389" s="285">
        <v>28050</v>
      </c>
    </row>
    <row r="390" spans="1:8" ht="12.75">
      <c r="A390" s="351"/>
      <c r="B390" s="325"/>
      <c r="C390" s="331"/>
      <c r="D390" s="467" t="s">
        <v>796</v>
      </c>
      <c r="E390" s="282">
        <v>15</v>
      </c>
      <c r="F390" s="282">
        <v>15</v>
      </c>
      <c r="G390" s="287"/>
      <c r="H390" s="287"/>
    </row>
    <row r="391" spans="1:8" ht="12.75">
      <c r="A391" s="351"/>
      <c r="B391" s="325"/>
      <c r="C391" s="331"/>
      <c r="D391" s="296" t="s">
        <v>480</v>
      </c>
      <c r="E391" s="282">
        <v>50240</v>
      </c>
      <c r="F391" s="282">
        <v>17000</v>
      </c>
      <c r="G391" s="278"/>
      <c r="H391" s="279"/>
    </row>
    <row r="392" spans="1:8" ht="12.75">
      <c r="A392" s="351"/>
      <c r="B392" s="325"/>
      <c r="C392" s="331"/>
      <c r="D392" s="296" t="s">
        <v>797</v>
      </c>
      <c r="E392" s="282">
        <v>2307</v>
      </c>
      <c r="F392" s="282">
        <v>1500</v>
      </c>
      <c r="G392" s="278"/>
      <c r="H392" s="279"/>
    </row>
    <row r="393" spans="1:8" ht="12.75">
      <c r="A393" s="351"/>
      <c r="B393" s="325"/>
      <c r="C393" s="331"/>
      <c r="D393" s="296" t="s">
        <v>482</v>
      </c>
      <c r="E393" s="282">
        <v>1267</v>
      </c>
      <c r="F393" s="282">
        <v>700</v>
      </c>
      <c r="G393" s="278"/>
      <c r="H393" s="279"/>
    </row>
    <row r="394" spans="1:8" ht="12.75">
      <c r="A394" s="351"/>
      <c r="B394" s="325"/>
      <c r="C394" s="331"/>
      <c r="D394" s="296" t="s">
        <v>484</v>
      </c>
      <c r="E394" s="282">
        <v>24</v>
      </c>
      <c r="F394" s="282">
        <v>5</v>
      </c>
      <c r="G394" s="278"/>
      <c r="H394" s="279"/>
    </row>
    <row r="395" spans="1:8" ht="12.75">
      <c r="A395" s="351"/>
      <c r="B395" s="325"/>
      <c r="C395" s="331"/>
      <c r="D395" s="296" t="s">
        <v>485</v>
      </c>
      <c r="E395" s="282"/>
      <c r="F395" s="282">
        <v>10</v>
      </c>
      <c r="G395" s="278"/>
      <c r="H395" s="279"/>
    </row>
    <row r="396" spans="1:8" ht="12.75">
      <c r="A396" s="351"/>
      <c r="B396" s="325"/>
      <c r="C396" s="331"/>
      <c r="D396" s="296" t="s">
        <v>825</v>
      </c>
      <c r="E396" s="282"/>
      <c r="F396" s="282"/>
      <c r="G396" s="278"/>
      <c r="H396" s="279"/>
    </row>
    <row r="397" spans="1:8" ht="12.75">
      <c r="A397" s="351"/>
      <c r="B397" s="325"/>
      <c r="C397" s="331"/>
      <c r="D397" s="296" t="s">
        <v>798</v>
      </c>
      <c r="E397" s="282"/>
      <c r="F397" s="282">
        <v>5</v>
      </c>
      <c r="G397" s="278"/>
      <c r="H397" s="279"/>
    </row>
    <row r="398" spans="1:8" ht="12.75">
      <c r="A398" s="351"/>
      <c r="B398" s="325"/>
      <c r="C398" s="331"/>
      <c r="D398" s="296" t="s">
        <v>488</v>
      </c>
      <c r="E398" s="282">
        <v>10502</v>
      </c>
      <c r="F398" s="282">
        <v>500</v>
      </c>
      <c r="G398" s="278"/>
      <c r="H398" s="279"/>
    </row>
    <row r="399" spans="1:8" ht="12.75">
      <c r="A399" s="351"/>
      <c r="B399" s="325"/>
      <c r="C399" s="331"/>
      <c r="D399" s="296" t="s">
        <v>799</v>
      </c>
      <c r="E399" s="282">
        <v>64</v>
      </c>
      <c r="F399" s="282">
        <v>50</v>
      </c>
      <c r="G399" s="278"/>
      <c r="H399" s="279"/>
    </row>
    <row r="400" spans="1:8" ht="12.75">
      <c r="A400" s="351"/>
      <c r="B400" s="325"/>
      <c r="C400" s="331"/>
      <c r="D400" s="296" t="s">
        <v>800</v>
      </c>
      <c r="E400" s="282">
        <v>107</v>
      </c>
      <c r="F400" s="282">
        <v>50</v>
      </c>
      <c r="G400" s="278"/>
      <c r="H400" s="279"/>
    </row>
    <row r="401" spans="1:8" ht="12.75">
      <c r="A401" s="351"/>
      <c r="B401" s="325"/>
      <c r="C401" s="331"/>
      <c r="D401" s="296" t="s">
        <v>856</v>
      </c>
      <c r="E401" s="282">
        <v>11</v>
      </c>
      <c r="F401" s="282"/>
      <c r="G401" s="278"/>
      <c r="H401" s="279"/>
    </row>
    <row r="402" spans="1:8" ht="12.75">
      <c r="A402" s="351"/>
      <c r="B402" s="325"/>
      <c r="C402" s="331"/>
      <c r="D402" s="296" t="s">
        <v>826</v>
      </c>
      <c r="E402" s="282"/>
      <c r="F402" s="282"/>
      <c r="G402" s="278"/>
      <c r="H402" s="279"/>
    </row>
    <row r="403" spans="1:8" ht="12.75">
      <c r="A403" s="351"/>
      <c r="B403" s="325"/>
      <c r="C403" s="331"/>
      <c r="D403" s="296" t="s">
        <v>827</v>
      </c>
      <c r="E403" s="282"/>
      <c r="F403" s="282">
        <v>5</v>
      </c>
      <c r="G403" s="278"/>
      <c r="H403" s="279"/>
    </row>
    <row r="404" spans="1:8" ht="12.75">
      <c r="A404" s="351"/>
      <c r="B404" s="325"/>
      <c r="C404" s="331"/>
      <c r="D404" s="296" t="s">
        <v>802</v>
      </c>
      <c r="E404" s="282">
        <v>150</v>
      </c>
      <c r="F404" s="282"/>
      <c r="G404" s="278"/>
      <c r="H404" s="279"/>
    </row>
    <row r="405" spans="1:8" ht="12.75">
      <c r="A405" s="351"/>
      <c r="B405" s="325"/>
      <c r="C405" s="331"/>
      <c r="D405" s="296" t="s">
        <v>803</v>
      </c>
      <c r="E405" s="282"/>
      <c r="F405" s="282">
        <v>20</v>
      </c>
      <c r="G405" s="278"/>
      <c r="H405" s="279"/>
    </row>
    <row r="406" spans="1:8" ht="12.75">
      <c r="A406" s="351"/>
      <c r="B406" s="325"/>
      <c r="C406" s="331"/>
      <c r="D406" s="296" t="s">
        <v>828</v>
      </c>
      <c r="E406" s="282"/>
      <c r="F406" s="282"/>
      <c r="G406" s="278"/>
      <c r="H406" s="279"/>
    </row>
    <row r="407" spans="1:8" ht="12.75">
      <c r="A407" s="351"/>
      <c r="B407" s="325"/>
      <c r="C407" s="331"/>
      <c r="D407" s="296" t="s">
        <v>804</v>
      </c>
      <c r="E407" s="282">
        <v>486</v>
      </c>
      <c r="F407" s="282"/>
      <c r="G407" s="278"/>
      <c r="H407" s="279"/>
    </row>
    <row r="408" spans="1:8" ht="12.75">
      <c r="A408" s="351"/>
      <c r="B408" s="325"/>
      <c r="C408" s="331"/>
      <c r="D408" s="296" t="s">
        <v>805</v>
      </c>
      <c r="E408" s="282">
        <v>6911</v>
      </c>
      <c r="F408" s="282">
        <v>100</v>
      </c>
      <c r="G408" s="278"/>
      <c r="H408" s="279"/>
    </row>
    <row r="409" spans="1:8" ht="12.75">
      <c r="A409" s="351"/>
      <c r="B409" s="325"/>
      <c r="C409" s="331"/>
      <c r="D409" s="296" t="s">
        <v>829</v>
      </c>
      <c r="E409" s="282"/>
      <c r="F409" s="282"/>
      <c r="G409" s="278"/>
      <c r="H409" s="279"/>
    </row>
    <row r="410" spans="1:8" ht="12.75">
      <c r="A410" s="351"/>
      <c r="B410" s="325"/>
      <c r="C410" s="331"/>
      <c r="D410" s="296" t="s">
        <v>808</v>
      </c>
      <c r="E410" s="282">
        <v>88</v>
      </c>
      <c r="F410" s="282">
        <v>20</v>
      </c>
      <c r="G410" s="278"/>
      <c r="H410" s="279"/>
    </row>
    <row r="411" spans="1:8" ht="12.75">
      <c r="A411" s="351"/>
      <c r="B411" s="325"/>
      <c r="C411" s="331"/>
      <c r="D411" s="296" t="s">
        <v>509</v>
      </c>
      <c r="E411" s="282"/>
      <c r="F411" s="282">
        <v>20</v>
      </c>
      <c r="G411" s="278"/>
      <c r="H411" s="279"/>
    </row>
    <row r="412" spans="1:8" ht="12.75">
      <c r="A412" s="351"/>
      <c r="B412" s="325"/>
      <c r="C412" s="331"/>
      <c r="D412" s="296" t="s">
        <v>510</v>
      </c>
      <c r="E412" s="282">
        <v>2802</v>
      </c>
      <c r="F412" s="282">
        <v>500</v>
      </c>
      <c r="G412" s="278"/>
      <c r="H412" s="279"/>
    </row>
    <row r="413" spans="1:8" ht="12.75">
      <c r="A413" s="351"/>
      <c r="B413" s="325"/>
      <c r="C413" s="331"/>
      <c r="D413" s="296" t="s">
        <v>810</v>
      </c>
      <c r="E413" s="282">
        <v>455</v>
      </c>
      <c r="F413" s="282">
        <v>150</v>
      </c>
      <c r="G413" s="278"/>
      <c r="H413" s="279"/>
    </row>
    <row r="414" spans="1:8" ht="12.75">
      <c r="A414" s="351"/>
      <c r="B414" s="325"/>
      <c r="C414" s="331"/>
      <c r="D414" s="296" t="s">
        <v>467</v>
      </c>
      <c r="E414" s="282">
        <v>2739</v>
      </c>
      <c r="F414" s="282">
        <v>900</v>
      </c>
      <c r="G414" s="278"/>
      <c r="H414" s="279"/>
    </row>
    <row r="415" spans="1:8" ht="12.75">
      <c r="A415" s="351"/>
      <c r="B415" s="325"/>
      <c r="C415" s="331"/>
      <c r="D415" s="296" t="s">
        <v>513</v>
      </c>
      <c r="E415" s="282">
        <v>398</v>
      </c>
      <c r="F415" s="282">
        <v>390</v>
      </c>
      <c r="G415" s="278"/>
      <c r="H415" s="279"/>
    </row>
    <row r="416" spans="1:8" ht="12.75">
      <c r="A416" s="351"/>
      <c r="B416" s="325"/>
      <c r="C416" s="331"/>
      <c r="D416" s="296" t="s">
        <v>514</v>
      </c>
      <c r="E416" s="282">
        <v>1303</v>
      </c>
      <c r="F416" s="282">
        <v>1000</v>
      </c>
      <c r="G416" s="278"/>
      <c r="H416" s="279"/>
    </row>
    <row r="417" spans="1:8" ht="12.75">
      <c r="A417" s="351"/>
      <c r="B417" s="325"/>
      <c r="C417" s="331"/>
      <c r="D417" s="296" t="s">
        <v>811</v>
      </c>
      <c r="E417" s="282">
        <v>5134</v>
      </c>
      <c r="F417" s="282">
        <v>1000</v>
      </c>
      <c r="G417" s="278"/>
      <c r="H417" s="279"/>
    </row>
    <row r="418" spans="1:8" ht="12.75">
      <c r="A418" s="351"/>
      <c r="B418" s="325"/>
      <c r="C418" s="468" t="s">
        <v>565</v>
      </c>
      <c r="D418" s="288" t="s">
        <v>812</v>
      </c>
      <c r="E418" s="274">
        <f>SUM(E419:E422)</f>
        <v>6632</v>
      </c>
      <c r="F418" s="274">
        <f>SUM(F419:F422)</f>
        <v>394</v>
      </c>
      <c r="G418" s="274">
        <v>200</v>
      </c>
      <c r="H418" s="274">
        <v>200</v>
      </c>
    </row>
    <row r="419" spans="1:8" ht="12.75">
      <c r="A419" s="351"/>
      <c r="B419" s="325"/>
      <c r="C419" s="333"/>
      <c r="D419" s="296" t="s">
        <v>813</v>
      </c>
      <c r="E419" s="282">
        <v>3090</v>
      </c>
      <c r="F419" s="282">
        <v>100</v>
      </c>
      <c r="G419" s="278"/>
      <c r="H419" s="279"/>
    </row>
    <row r="420" spans="1:8" ht="12.75">
      <c r="A420" s="351"/>
      <c r="B420" s="325"/>
      <c r="C420" s="333"/>
      <c r="D420" s="296" t="s">
        <v>814</v>
      </c>
      <c r="E420" s="282">
        <v>1545</v>
      </c>
      <c r="F420" s="282">
        <v>100</v>
      </c>
      <c r="G420" s="278"/>
      <c r="H420" s="279"/>
    </row>
    <row r="421" spans="1:8" ht="12.75">
      <c r="A421" s="351"/>
      <c r="B421" s="325"/>
      <c r="C421" s="333"/>
      <c r="D421" s="296" t="s">
        <v>846</v>
      </c>
      <c r="E421" s="282">
        <v>1544</v>
      </c>
      <c r="F421" s="282">
        <v>144</v>
      </c>
      <c r="G421" s="278"/>
      <c r="H421" s="279"/>
    </row>
    <row r="422" spans="1:8" ht="12.75">
      <c r="A422" s="351"/>
      <c r="B422" s="325"/>
      <c r="C422" s="333"/>
      <c r="D422" s="296" t="s">
        <v>525</v>
      </c>
      <c r="E422" s="282">
        <v>453</v>
      </c>
      <c r="F422" s="282">
        <v>50</v>
      </c>
      <c r="G422" s="278"/>
      <c r="H422" s="279"/>
    </row>
    <row r="423" spans="1:8" ht="12.75">
      <c r="A423" s="351"/>
      <c r="B423" s="325"/>
      <c r="C423" s="464" t="s">
        <v>857</v>
      </c>
      <c r="D423" s="464"/>
      <c r="E423" s="466">
        <f>SUM(E424)</f>
        <v>94316</v>
      </c>
      <c r="F423" s="466">
        <f>SUM(F424)</f>
        <v>70869</v>
      </c>
      <c r="G423" s="466">
        <f>SUM(G424)</f>
        <v>77326</v>
      </c>
      <c r="H423" s="466">
        <f>SUM(H424)</f>
        <v>79258</v>
      </c>
    </row>
    <row r="424" spans="1:8" ht="12.75">
      <c r="A424" s="351"/>
      <c r="B424" s="325"/>
      <c r="C424" s="326" t="s">
        <v>286</v>
      </c>
      <c r="D424" s="327" t="s">
        <v>6</v>
      </c>
      <c r="E424" s="328">
        <f>SUM(E425+E429+E433+E458)</f>
        <v>94316</v>
      </c>
      <c r="F424" s="328">
        <f>SUM(F425+F429+F433+F458)</f>
        <v>70869</v>
      </c>
      <c r="G424" s="328">
        <f>SUM(G425+G429+G433+G458)</f>
        <v>77326</v>
      </c>
      <c r="H424" s="328">
        <f>SUM(H425+H429+H433+H458)</f>
        <v>79258</v>
      </c>
    </row>
    <row r="425" spans="1:10" ht="12.75">
      <c r="A425" s="351"/>
      <c r="B425" s="325"/>
      <c r="C425" s="331" t="s">
        <v>440</v>
      </c>
      <c r="D425" s="271" t="s">
        <v>592</v>
      </c>
      <c r="E425" s="274">
        <f>SUM(E426:E428)</f>
        <v>50499</v>
      </c>
      <c r="F425" s="274">
        <f>SUM(F426:F428)</f>
        <v>43400</v>
      </c>
      <c r="G425" s="274">
        <v>43207</v>
      </c>
      <c r="H425" s="274">
        <v>44407</v>
      </c>
      <c r="J425" s="247"/>
    </row>
    <row r="426" spans="1:10" ht="12.75">
      <c r="A426" s="351"/>
      <c r="B426" s="325"/>
      <c r="C426" s="331"/>
      <c r="D426" s="281" t="s">
        <v>593</v>
      </c>
      <c r="E426" s="282">
        <v>35818</v>
      </c>
      <c r="F426" s="279">
        <v>35300</v>
      </c>
      <c r="G426" s="278"/>
      <c r="H426" s="279"/>
      <c r="J426" s="247"/>
    </row>
    <row r="427" spans="1:10" ht="12.75">
      <c r="A427" s="351"/>
      <c r="B427" s="325"/>
      <c r="C427" s="331"/>
      <c r="D427" s="467" t="s">
        <v>822</v>
      </c>
      <c r="E427" s="282">
        <v>9528</v>
      </c>
      <c r="F427" s="279">
        <v>6600</v>
      </c>
      <c r="G427" s="278"/>
      <c r="H427" s="279"/>
      <c r="J427" s="247"/>
    </row>
    <row r="428" spans="1:10" ht="12.75">
      <c r="A428" s="351"/>
      <c r="B428" s="325"/>
      <c r="C428" s="331"/>
      <c r="D428" s="467" t="s">
        <v>666</v>
      </c>
      <c r="E428" s="282">
        <v>5153</v>
      </c>
      <c r="F428" s="279">
        <v>1500</v>
      </c>
      <c r="G428" s="278"/>
      <c r="H428" s="279"/>
      <c r="J428" s="247"/>
    </row>
    <row r="429" spans="1:8" ht="12.75">
      <c r="A429" s="351"/>
      <c r="B429" s="325"/>
      <c r="C429" s="331" t="s">
        <v>444</v>
      </c>
      <c r="D429" s="271" t="s">
        <v>598</v>
      </c>
      <c r="E429" s="285">
        <f>SUM(E430:E432)</f>
        <v>17438</v>
      </c>
      <c r="F429" s="285">
        <f>SUM(F430:F432)</f>
        <v>15276</v>
      </c>
      <c r="G429" s="285">
        <v>15209</v>
      </c>
      <c r="H429" s="285">
        <v>15631</v>
      </c>
    </row>
    <row r="430" spans="1:8" s="476" customFormat="1" ht="12.75">
      <c r="A430" s="351"/>
      <c r="B430" s="325"/>
      <c r="C430" s="372"/>
      <c r="D430" s="467" t="s">
        <v>858</v>
      </c>
      <c r="E430" s="287">
        <v>365</v>
      </c>
      <c r="F430" s="287">
        <v>800</v>
      </c>
      <c r="G430" s="287"/>
      <c r="H430" s="287"/>
    </row>
    <row r="431" spans="1:8" ht="12.75">
      <c r="A431" s="351"/>
      <c r="B431" s="325"/>
      <c r="C431" s="372"/>
      <c r="D431" s="281" t="s">
        <v>823</v>
      </c>
      <c r="E431" s="293">
        <v>4621</v>
      </c>
      <c r="F431" s="287">
        <v>3540</v>
      </c>
      <c r="G431" s="286"/>
      <c r="H431" s="287"/>
    </row>
    <row r="432" spans="1:8" ht="12.75">
      <c r="A432" s="351"/>
      <c r="B432" s="325"/>
      <c r="C432" s="372"/>
      <c r="D432" s="296" t="s">
        <v>602</v>
      </c>
      <c r="E432" s="293">
        <v>12452</v>
      </c>
      <c r="F432" s="287">
        <v>10936</v>
      </c>
      <c r="G432" s="289"/>
      <c r="H432" s="293"/>
    </row>
    <row r="433" spans="1:8" ht="12.75">
      <c r="A433" s="351"/>
      <c r="B433" s="325"/>
      <c r="C433" s="331" t="s">
        <v>287</v>
      </c>
      <c r="D433" s="271" t="s">
        <v>288</v>
      </c>
      <c r="E433" s="285">
        <f>SUM(E434:E457)</f>
        <v>24979</v>
      </c>
      <c r="F433" s="285">
        <f>SUM(F434:F457)</f>
        <v>12093</v>
      </c>
      <c r="G433" s="284">
        <v>18700</v>
      </c>
      <c r="H433" s="285">
        <v>19000</v>
      </c>
    </row>
    <row r="434" spans="1:8" ht="12.75">
      <c r="A434" s="351"/>
      <c r="B434" s="325"/>
      <c r="C434" s="468"/>
      <c r="D434" s="474" t="s">
        <v>833</v>
      </c>
      <c r="E434" s="282">
        <v>17</v>
      </c>
      <c r="F434" s="279">
        <v>0</v>
      </c>
      <c r="G434" s="278"/>
      <c r="H434" s="279"/>
    </row>
    <row r="435" spans="1:8" ht="12.75">
      <c r="A435" s="351"/>
      <c r="B435" s="325"/>
      <c r="C435" s="468"/>
      <c r="D435" s="296" t="s">
        <v>480</v>
      </c>
      <c r="E435" s="282">
        <v>5187</v>
      </c>
      <c r="F435" s="279">
        <v>2000</v>
      </c>
      <c r="G435" s="278"/>
      <c r="H435" s="279"/>
    </row>
    <row r="436" spans="1:8" ht="12.75">
      <c r="A436" s="351"/>
      <c r="B436" s="325"/>
      <c r="C436" s="468"/>
      <c r="D436" s="296" t="s">
        <v>797</v>
      </c>
      <c r="E436" s="282">
        <v>645</v>
      </c>
      <c r="F436" s="279">
        <v>200</v>
      </c>
      <c r="G436" s="278"/>
      <c r="H436" s="279"/>
    </row>
    <row r="437" spans="1:8" ht="12.75">
      <c r="A437" s="351"/>
      <c r="B437" s="325"/>
      <c r="C437" s="468"/>
      <c r="D437" s="296" t="s">
        <v>482</v>
      </c>
      <c r="E437" s="282">
        <v>167</v>
      </c>
      <c r="F437" s="279">
        <v>100</v>
      </c>
      <c r="G437" s="278"/>
      <c r="H437" s="279"/>
    </row>
    <row r="438" spans="1:8" ht="12.75">
      <c r="A438" s="351"/>
      <c r="B438" s="325"/>
      <c r="C438" s="468"/>
      <c r="D438" s="296" t="s">
        <v>484</v>
      </c>
      <c r="E438" s="282">
        <v>940</v>
      </c>
      <c r="F438" s="279"/>
      <c r="G438" s="278"/>
      <c r="H438" s="279"/>
    </row>
    <row r="439" spans="1:8" ht="12.75">
      <c r="A439" s="351"/>
      <c r="B439" s="325"/>
      <c r="C439" s="468"/>
      <c r="D439" s="296" t="s">
        <v>485</v>
      </c>
      <c r="E439" s="282">
        <v>7484</v>
      </c>
      <c r="F439" s="279"/>
      <c r="G439" s="278"/>
      <c r="H439" s="279"/>
    </row>
    <row r="440" spans="1:8" ht="12.75">
      <c r="A440" s="351"/>
      <c r="B440" s="325"/>
      <c r="C440" s="468"/>
      <c r="D440" s="296" t="s">
        <v>798</v>
      </c>
      <c r="E440" s="282">
        <v>250</v>
      </c>
      <c r="F440" s="279"/>
      <c r="G440" s="278"/>
      <c r="H440" s="279"/>
    </row>
    <row r="441" spans="1:8" ht="12.75">
      <c r="A441" s="351"/>
      <c r="B441" s="325"/>
      <c r="C441" s="468"/>
      <c r="D441" s="296" t="s">
        <v>488</v>
      </c>
      <c r="E441" s="282">
        <v>2408</v>
      </c>
      <c r="F441" s="279">
        <v>100</v>
      </c>
      <c r="G441" s="278"/>
      <c r="H441" s="279"/>
    </row>
    <row r="442" spans="1:8" ht="12.75">
      <c r="A442" s="351"/>
      <c r="B442" s="325"/>
      <c r="C442" s="468"/>
      <c r="D442" s="296" t="s">
        <v>799</v>
      </c>
      <c r="E442" s="282">
        <v>105</v>
      </c>
      <c r="F442" s="279">
        <v>60</v>
      </c>
      <c r="G442" s="278"/>
      <c r="H442" s="279"/>
    </row>
    <row r="443" spans="1:8" ht="12.75">
      <c r="A443" s="351"/>
      <c r="B443" s="325"/>
      <c r="C443" s="468"/>
      <c r="D443" s="296" t="s">
        <v>800</v>
      </c>
      <c r="E443" s="282">
        <v>0</v>
      </c>
      <c r="F443" s="279"/>
      <c r="G443" s="278"/>
      <c r="H443" s="279"/>
    </row>
    <row r="444" spans="1:8" ht="12.75">
      <c r="A444" s="351"/>
      <c r="B444" s="325"/>
      <c r="C444" s="468"/>
      <c r="D444" s="296" t="s">
        <v>826</v>
      </c>
      <c r="E444" s="279">
        <v>2526</v>
      </c>
      <c r="F444" s="279"/>
      <c r="G444" s="278"/>
      <c r="H444" s="279"/>
    </row>
    <row r="445" spans="1:8" ht="12.75">
      <c r="A445" s="351"/>
      <c r="B445" s="325"/>
      <c r="C445" s="468"/>
      <c r="D445" s="296" t="s">
        <v>802</v>
      </c>
      <c r="E445" s="279">
        <v>426</v>
      </c>
      <c r="F445" s="279">
        <v>350</v>
      </c>
      <c r="G445" s="278"/>
      <c r="H445" s="279"/>
    </row>
    <row r="446" spans="1:8" ht="12.75">
      <c r="A446" s="351"/>
      <c r="B446" s="325"/>
      <c r="C446" s="468"/>
      <c r="D446" s="296" t="s">
        <v>803</v>
      </c>
      <c r="E446" s="279">
        <v>460</v>
      </c>
      <c r="F446" s="279">
        <v>100</v>
      </c>
      <c r="G446" s="278"/>
      <c r="H446" s="279"/>
    </row>
    <row r="447" spans="1:8" ht="12.75">
      <c r="A447" s="351"/>
      <c r="B447" s="325"/>
      <c r="C447" s="468"/>
      <c r="D447" s="296" t="s">
        <v>804</v>
      </c>
      <c r="E447" s="282">
        <v>0</v>
      </c>
      <c r="F447" s="279"/>
      <c r="G447" s="278"/>
      <c r="H447" s="279"/>
    </row>
    <row r="448" spans="1:8" ht="12.75">
      <c r="A448" s="351"/>
      <c r="B448" s="325"/>
      <c r="C448" s="468"/>
      <c r="D448" s="296" t="s">
        <v>805</v>
      </c>
      <c r="E448" s="282">
        <v>489</v>
      </c>
      <c r="F448" s="279"/>
      <c r="G448" s="278"/>
      <c r="H448" s="279"/>
    </row>
    <row r="449" spans="1:8" ht="12.75">
      <c r="A449" s="351"/>
      <c r="B449" s="325"/>
      <c r="C449" s="468"/>
      <c r="D449" s="296" t="s">
        <v>845</v>
      </c>
      <c r="E449" s="282">
        <v>83</v>
      </c>
      <c r="F449" s="279">
        <v>100</v>
      </c>
      <c r="G449" s="278"/>
      <c r="H449" s="279"/>
    </row>
    <row r="450" spans="1:8" ht="12.75">
      <c r="A450" s="351"/>
      <c r="B450" s="325"/>
      <c r="C450" s="468"/>
      <c r="D450" s="296" t="s">
        <v>808</v>
      </c>
      <c r="E450" s="282">
        <v>150</v>
      </c>
      <c r="F450" s="279">
        <v>44</v>
      </c>
      <c r="G450" s="278"/>
      <c r="H450" s="279"/>
    </row>
    <row r="451" spans="1:8" ht="12.75">
      <c r="A451" s="351"/>
      <c r="B451" s="325"/>
      <c r="C451" s="468"/>
      <c r="D451" s="296" t="s">
        <v>850</v>
      </c>
      <c r="E451" s="282">
        <v>61</v>
      </c>
      <c r="F451" s="279"/>
      <c r="G451" s="278"/>
      <c r="H451" s="279"/>
    </row>
    <row r="452" spans="1:8" ht="12.75">
      <c r="A452" s="351"/>
      <c r="B452" s="325"/>
      <c r="C452" s="468"/>
      <c r="D452" s="296" t="s">
        <v>510</v>
      </c>
      <c r="E452" s="282">
        <v>1049</v>
      </c>
      <c r="F452" s="279">
        <v>100</v>
      </c>
      <c r="G452" s="278"/>
      <c r="H452" s="279"/>
    </row>
    <row r="453" spans="1:8" ht="12.75">
      <c r="A453" s="351"/>
      <c r="B453" s="325"/>
      <c r="C453" s="468"/>
      <c r="D453" s="296" t="s">
        <v>810</v>
      </c>
      <c r="E453" s="282">
        <v>52</v>
      </c>
      <c r="F453" s="279"/>
      <c r="G453" s="278"/>
      <c r="H453" s="279"/>
    </row>
    <row r="454" spans="1:8" ht="12.75">
      <c r="A454" s="351"/>
      <c r="B454" s="325"/>
      <c r="C454" s="468"/>
      <c r="D454" s="296" t="s">
        <v>467</v>
      </c>
      <c r="E454" s="282">
        <v>913</v>
      </c>
      <c r="F454" s="279">
        <v>8339</v>
      </c>
      <c r="G454" s="278"/>
      <c r="H454" s="279"/>
    </row>
    <row r="455" spans="1:8" ht="12.75">
      <c r="A455" s="351"/>
      <c r="B455" s="325"/>
      <c r="C455" s="468"/>
      <c r="D455" s="296" t="s">
        <v>513</v>
      </c>
      <c r="E455" s="282">
        <v>742</v>
      </c>
      <c r="F455" s="279">
        <v>200</v>
      </c>
      <c r="G455" s="278"/>
      <c r="H455" s="279"/>
    </row>
    <row r="456" spans="1:8" ht="12.75">
      <c r="A456" s="351"/>
      <c r="B456" s="325"/>
      <c r="C456" s="468"/>
      <c r="D456" s="296" t="s">
        <v>514</v>
      </c>
      <c r="E456" s="282">
        <v>538</v>
      </c>
      <c r="F456" s="279">
        <v>400</v>
      </c>
      <c r="G456" s="278"/>
      <c r="H456" s="279"/>
    </row>
    <row r="457" spans="1:8" ht="12.75">
      <c r="A457" s="351"/>
      <c r="B457" s="325"/>
      <c r="C457" s="468"/>
      <c r="D457" s="296" t="s">
        <v>811</v>
      </c>
      <c r="E457" s="282">
        <v>287</v>
      </c>
      <c r="F457" s="279"/>
      <c r="G457" s="278"/>
      <c r="H457" s="279"/>
    </row>
    <row r="458" spans="1:8" ht="12.75">
      <c r="A458" s="351"/>
      <c r="B458" s="325"/>
      <c r="C458" s="468" t="s">
        <v>565</v>
      </c>
      <c r="D458" s="288" t="s">
        <v>812</v>
      </c>
      <c r="E458" s="272">
        <f>SUM(E459:E460)</f>
        <v>1400</v>
      </c>
      <c r="F458" s="272">
        <f>SUM(F459:F460)</f>
        <v>100</v>
      </c>
      <c r="G458" s="273">
        <v>210</v>
      </c>
      <c r="H458" s="274">
        <v>220</v>
      </c>
    </row>
    <row r="459" spans="1:8" s="476" customFormat="1" ht="12.75">
      <c r="A459" s="351"/>
      <c r="B459" s="325"/>
      <c r="C459" s="477"/>
      <c r="D459" s="296" t="s">
        <v>814</v>
      </c>
      <c r="E459" s="282">
        <v>1400</v>
      </c>
      <c r="F459" s="282"/>
      <c r="G459" s="278"/>
      <c r="H459" s="279"/>
    </row>
    <row r="460" spans="1:8" ht="12.75">
      <c r="A460" s="351"/>
      <c r="B460" s="325"/>
      <c r="C460" s="333"/>
      <c r="D460" s="296" t="s">
        <v>525</v>
      </c>
      <c r="E460" s="282"/>
      <c r="F460" s="282">
        <v>100</v>
      </c>
      <c r="G460" s="278"/>
      <c r="H460" s="279"/>
    </row>
    <row r="461" spans="1:8" ht="12.75">
      <c r="A461" s="351"/>
      <c r="B461" s="325"/>
      <c r="C461" s="464" t="s">
        <v>859</v>
      </c>
      <c r="D461" s="464"/>
      <c r="E461" s="466">
        <f>SUM(E462)</f>
        <v>687933</v>
      </c>
      <c r="F461" s="466">
        <f>SUM(F462)</f>
        <v>622587</v>
      </c>
      <c r="G461" s="466">
        <f>SUM(G462)</f>
        <v>669834</v>
      </c>
      <c r="H461" s="466">
        <f>SUM(H462)</f>
        <v>674865</v>
      </c>
    </row>
    <row r="462" spans="1:8" ht="12.75">
      <c r="A462" s="351"/>
      <c r="B462" s="325"/>
      <c r="C462" s="326" t="s">
        <v>286</v>
      </c>
      <c r="D462" s="327" t="s">
        <v>6</v>
      </c>
      <c r="E462" s="328">
        <f>SUM(E463+E467+E471+E500)</f>
        <v>687933</v>
      </c>
      <c r="F462" s="328">
        <f>SUM(F463+F467+F471+F500)</f>
        <v>622587</v>
      </c>
      <c r="G462" s="328">
        <f>SUM(G463+G467+G471+G500)</f>
        <v>669834</v>
      </c>
      <c r="H462" s="328">
        <f>SUM(H463+H467+H471+H500)</f>
        <v>674865</v>
      </c>
    </row>
    <row r="463" spans="1:10" s="478" customFormat="1" ht="12.75">
      <c r="A463" s="351"/>
      <c r="B463" s="325"/>
      <c r="C463" s="331" t="s">
        <v>440</v>
      </c>
      <c r="D463" s="271" t="s">
        <v>592</v>
      </c>
      <c r="E463" s="274">
        <f>SUM(E464:E466)</f>
        <v>398410</v>
      </c>
      <c r="F463" s="274">
        <f>SUM(F464:F466)</f>
        <v>386218</v>
      </c>
      <c r="G463" s="274">
        <v>410232</v>
      </c>
      <c r="H463" s="274">
        <v>420743</v>
      </c>
      <c r="J463" s="479"/>
    </row>
    <row r="464" spans="1:10" ht="12.75">
      <c r="A464" s="351"/>
      <c r="B464" s="325"/>
      <c r="C464" s="331"/>
      <c r="D464" s="281" t="s">
        <v>593</v>
      </c>
      <c r="E464" s="282">
        <v>340375</v>
      </c>
      <c r="F464" s="282">
        <v>351608</v>
      </c>
      <c r="G464" s="278"/>
      <c r="H464" s="279"/>
      <c r="J464" s="247"/>
    </row>
    <row r="465" spans="1:10" ht="12.75">
      <c r="A465" s="351"/>
      <c r="B465" s="325"/>
      <c r="C465" s="331"/>
      <c r="D465" s="467" t="s">
        <v>822</v>
      </c>
      <c r="E465" s="282">
        <v>51107</v>
      </c>
      <c r="F465" s="282">
        <v>30653</v>
      </c>
      <c r="G465" s="278"/>
      <c r="H465" s="279"/>
      <c r="J465" s="247"/>
    </row>
    <row r="466" spans="1:10" ht="12.75">
      <c r="A466" s="351"/>
      <c r="B466" s="325"/>
      <c r="C466" s="331"/>
      <c r="D466" s="467" t="s">
        <v>666</v>
      </c>
      <c r="E466" s="282">
        <v>6928</v>
      </c>
      <c r="F466" s="282">
        <v>3957</v>
      </c>
      <c r="G466" s="278"/>
      <c r="H466" s="279"/>
      <c r="J466" s="247"/>
    </row>
    <row r="467" spans="1:8" s="478" customFormat="1" ht="12.75">
      <c r="A467" s="351"/>
      <c r="B467" s="325"/>
      <c r="C467" s="331" t="s">
        <v>444</v>
      </c>
      <c r="D467" s="271" t="s">
        <v>667</v>
      </c>
      <c r="E467" s="285">
        <f>SUM(E468:E470)</f>
        <v>136937</v>
      </c>
      <c r="F467" s="285">
        <f>SUM(F468:F470)</f>
        <v>135948</v>
      </c>
      <c r="G467" s="285">
        <v>144402</v>
      </c>
      <c r="H467" s="285">
        <v>145622</v>
      </c>
    </row>
    <row r="468" spans="1:8" ht="12.75">
      <c r="A468" s="351"/>
      <c r="B468" s="325"/>
      <c r="C468" s="331"/>
      <c r="D468" s="467" t="s">
        <v>793</v>
      </c>
      <c r="E468" s="293">
        <v>21651</v>
      </c>
      <c r="F468" s="293">
        <v>21527</v>
      </c>
      <c r="G468" s="286"/>
      <c r="H468" s="287"/>
    </row>
    <row r="469" spans="1:8" ht="12.75">
      <c r="A469" s="351"/>
      <c r="B469" s="325"/>
      <c r="C469" s="331"/>
      <c r="D469" s="281" t="s">
        <v>823</v>
      </c>
      <c r="E469" s="293">
        <v>16878</v>
      </c>
      <c r="F469" s="293">
        <v>17095</v>
      </c>
      <c r="G469" s="286"/>
      <c r="H469" s="287"/>
    </row>
    <row r="470" spans="1:8" ht="12.75">
      <c r="A470" s="351"/>
      <c r="B470" s="325"/>
      <c r="C470" s="331"/>
      <c r="D470" s="296" t="s">
        <v>602</v>
      </c>
      <c r="E470" s="293">
        <v>98408</v>
      </c>
      <c r="F470" s="293">
        <v>97326</v>
      </c>
      <c r="G470" s="289"/>
      <c r="H470" s="293"/>
    </row>
    <row r="471" spans="1:8" s="478" customFormat="1" ht="12.75">
      <c r="A471" s="351"/>
      <c r="B471" s="325"/>
      <c r="C471" s="331" t="s">
        <v>287</v>
      </c>
      <c r="D471" s="271" t="s">
        <v>288</v>
      </c>
      <c r="E471" s="283">
        <f>SUM(E472:E499)</f>
        <v>125111</v>
      </c>
      <c r="F471" s="283">
        <f>SUM(F472:F499)</f>
        <v>95084</v>
      </c>
      <c r="G471" s="284">
        <v>110450</v>
      </c>
      <c r="H471" s="285">
        <v>107750</v>
      </c>
    </row>
    <row r="472" spans="1:8" s="478" customFormat="1" ht="12.75">
      <c r="A472" s="351"/>
      <c r="B472" s="325"/>
      <c r="C472" s="468"/>
      <c r="D472" s="474" t="s">
        <v>860</v>
      </c>
      <c r="E472" s="282">
        <v>59</v>
      </c>
      <c r="F472" s="282">
        <v>100</v>
      </c>
      <c r="G472" s="273"/>
      <c r="H472" s="274"/>
    </row>
    <row r="473" spans="1:8" ht="12.75">
      <c r="A473" s="351"/>
      <c r="B473" s="325"/>
      <c r="C473" s="468"/>
      <c r="D473" s="296" t="s">
        <v>480</v>
      </c>
      <c r="E473" s="282">
        <v>67699</v>
      </c>
      <c r="F473" s="282">
        <v>68534</v>
      </c>
      <c r="G473" s="278"/>
      <c r="H473" s="279"/>
    </row>
    <row r="474" spans="1:8" ht="12.75">
      <c r="A474" s="351"/>
      <c r="B474" s="325"/>
      <c r="C474" s="468"/>
      <c r="D474" s="296" t="s">
        <v>797</v>
      </c>
      <c r="E474" s="282">
        <v>3944</v>
      </c>
      <c r="F474" s="282">
        <v>3800</v>
      </c>
      <c r="G474" s="278"/>
      <c r="H474" s="279"/>
    </row>
    <row r="475" spans="1:8" ht="12.75">
      <c r="A475" s="351"/>
      <c r="B475" s="325"/>
      <c r="C475" s="468"/>
      <c r="D475" s="296" t="s">
        <v>482</v>
      </c>
      <c r="E475" s="282">
        <v>1420</v>
      </c>
      <c r="F475" s="282">
        <v>1300</v>
      </c>
      <c r="G475" s="278"/>
      <c r="H475" s="279"/>
    </row>
    <row r="476" spans="1:8" ht="12.75">
      <c r="A476" s="351"/>
      <c r="B476" s="325"/>
      <c r="C476" s="468"/>
      <c r="D476" s="296" t="s">
        <v>484</v>
      </c>
      <c r="E476" s="282">
        <v>479</v>
      </c>
      <c r="F476" s="282">
        <v>1200</v>
      </c>
      <c r="G476" s="278"/>
      <c r="H476" s="279"/>
    </row>
    <row r="477" spans="1:8" ht="12.75">
      <c r="A477" s="351"/>
      <c r="B477" s="325"/>
      <c r="C477" s="468"/>
      <c r="D477" s="296" t="s">
        <v>485</v>
      </c>
      <c r="E477" s="282">
        <v>10323</v>
      </c>
      <c r="F477" s="282">
        <v>200</v>
      </c>
      <c r="G477" s="278"/>
      <c r="H477" s="279"/>
    </row>
    <row r="478" spans="1:8" ht="12.75">
      <c r="A478" s="351"/>
      <c r="B478" s="325"/>
      <c r="C478" s="468"/>
      <c r="D478" s="296" t="s">
        <v>825</v>
      </c>
      <c r="E478" s="282"/>
      <c r="F478" s="282">
        <v>0</v>
      </c>
      <c r="G478" s="278"/>
      <c r="H478" s="279"/>
    </row>
    <row r="479" spans="1:8" ht="12.75">
      <c r="A479" s="351"/>
      <c r="B479" s="325"/>
      <c r="C479" s="468"/>
      <c r="D479" s="296" t="s">
        <v>798</v>
      </c>
      <c r="E479" s="282">
        <v>566</v>
      </c>
      <c r="F479" s="282">
        <v>0</v>
      </c>
      <c r="G479" s="278"/>
      <c r="H479" s="279"/>
    </row>
    <row r="480" spans="1:8" ht="12.75">
      <c r="A480" s="351"/>
      <c r="B480" s="325"/>
      <c r="C480" s="468"/>
      <c r="D480" s="296" t="s">
        <v>488</v>
      </c>
      <c r="E480" s="282">
        <v>9294</v>
      </c>
      <c r="F480" s="282">
        <v>2190</v>
      </c>
      <c r="G480" s="278"/>
      <c r="H480" s="279"/>
    </row>
    <row r="481" spans="1:8" ht="12.75">
      <c r="A481" s="351"/>
      <c r="B481" s="325"/>
      <c r="C481" s="468"/>
      <c r="D481" s="296" t="s">
        <v>799</v>
      </c>
      <c r="E481" s="282">
        <v>1024</v>
      </c>
      <c r="F481" s="282">
        <v>1200</v>
      </c>
      <c r="G481" s="278"/>
      <c r="H481" s="279"/>
    </row>
    <row r="482" spans="1:8" ht="12.75">
      <c r="A482" s="351"/>
      <c r="B482" s="325"/>
      <c r="C482" s="468"/>
      <c r="D482" s="296" t="s">
        <v>800</v>
      </c>
      <c r="E482" s="282">
        <v>192</v>
      </c>
      <c r="F482" s="282">
        <v>200</v>
      </c>
      <c r="G482" s="278"/>
      <c r="H482" s="279"/>
    </row>
    <row r="483" spans="1:8" ht="12.75">
      <c r="A483" s="351"/>
      <c r="B483" s="325"/>
      <c r="C483" s="468"/>
      <c r="D483" s="296" t="s">
        <v>826</v>
      </c>
      <c r="E483" s="282">
        <v>2852</v>
      </c>
      <c r="F483" s="282">
        <v>200</v>
      </c>
      <c r="G483" s="278"/>
      <c r="H483" s="279"/>
    </row>
    <row r="484" spans="1:8" ht="12.75">
      <c r="A484" s="351"/>
      <c r="B484" s="325"/>
      <c r="C484" s="468"/>
      <c r="D484" s="296" t="s">
        <v>827</v>
      </c>
      <c r="E484" s="282">
        <v>60</v>
      </c>
      <c r="F484" s="282">
        <v>60</v>
      </c>
      <c r="G484" s="278"/>
      <c r="H484" s="279"/>
    </row>
    <row r="485" spans="1:8" ht="12.75">
      <c r="A485" s="351"/>
      <c r="B485" s="325"/>
      <c r="C485" s="468"/>
      <c r="D485" s="296" t="s">
        <v>802</v>
      </c>
      <c r="E485" s="282"/>
      <c r="F485" s="282">
        <v>0</v>
      </c>
      <c r="G485" s="278"/>
      <c r="H485" s="279"/>
    </row>
    <row r="486" spans="1:8" ht="12.75">
      <c r="A486" s="351"/>
      <c r="B486" s="325"/>
      <c r="C486" s="468"/>
      <c r="D486" s="296" t="s">
        <v>803</v>
      </c>
      <c r="E486" s="282">
        <v>376</v>
      </c>
      <c r="F486" s="282">
        <v>0</v>
      </c>
      <c r="G486" s="278"/>
      <c r="H486" s="279"/>
    </row>
    <row r="487" spans="1:8" ht="12.75">
      <c r="A487" s="351"/>
      <c r="B487" s="325"/>
      <c r="C487" s="468"/>
      <c r="D487" s="296" t="s">
        <v>828</v>
      </c>
      <c r="E487" s="282"/>
      <c r="F487" s="282">
        <v>0</v>
      </c>
      <c r="G487" s="278"/>
      <c r="H487" s="279"/>
    </row>
    <row r="488" spans="1:8" ht="12.75">
      <c r="A488" s="351"/>
      <c r="B488" s="325"/>
      <c r="C488" s="468"/>
      <c r="D488" s="296" t="s">
        <v>804</v>
      </c>
      <c r="E488" s="282">
        <v>162</v>
      </c>
      <c r="F488" s="282">
        <v>0</v>
      </c>
      <c r="G488" s="278"/>
      <c r="H488" s="279"/>
    </row>
    <row r="489" spans="1:8" ht="12.75">
      <c r="A489" s="351"/>
      <c r="B489" s="325"/>
      <c r="C489" s="468"/>
      <c r="D489" s="296" t="s">
        <v>805</v>
      </c>
      <c r="E489" s="282">
        <v>9039</v>
      </c>
      <c r="F489" s="282">
        <v>2300</v>
      </c>
      <c r="G489" s="278"/>
      <c r="H489" s="279"/>
    </row>
    <row r="490" spans="1:8" ht="12.75">
      <c r="A490" s="351"/>
      <c r="B490" s="325"/>
      <c r="C490" s="468"/>
      <c r="D490" s="296" t="s">
        <v>829</v>
      </c>
      <c r="E490" s="282">
        <v>0</v>
      </c>
      <c r="F490" s="282">
        <v>0</v>
      </c>
      <c r="G490" s="278"/>
      <c r="H490" s="279"/>
    </row>
    <row r="491" spans="1:8" ht="12.75">
      <c r="A491" s="351"/>
      <c r="B491" s="325"/>
      <c r="C491" s="468"/>
      <c r="D491" s="296" t="s">
        <v>808</v>
      </c>
      <c r="E491" s="282">
        <v>145</v>
      </c>
      <c r="F491" s="282">
        <v>100</v>
      </c>
      <c r="G491" s="278"/>
      <c r="H491" s="279"/>
    </row>
    <row r="492" spans="1:8" ht="12.75">
      <c r="A492" s="351"/>
      <c r="B492" s="325"/>
      <c r="C492" s="468"/>
      <c r="D492" s="296" t="s">
        <v>850</v>
      </c>
      <c r="E492" s="282">
        <v>317</v>
      </c>
      <c r="F492" s="282"/>
      <c r="G492" s="278"/>
      <c r="H492" s="279"/>
    </row>
    <row r="493" spans="1:8" ht="12.75">
      <c r="A493" s="351"/>
      <c r="B493" s="325"/>
      <c r="C493" s="468"/>
      <c r="D493" s="296" t="s">
        <v>509</v>
      </c>
      <c r="E493" s="282">
        <v>86</v>
      </c>
      <c r="F493" s="282">
        <v>100</v>
      </c>
      <c r="G493" s="278"/>
      <c r="H493" s="279"/>
    </row>
    <row r="494" spans="1:8" ht="12.75">
      <c r="A494" s="351"/>
      <c r="B494" s="325"/>
      <c r="C494" s="468"/>
      <c r="D494" s="296" t="s">
        <v>510</v>
      </c>
      <c r="E494" s="282">
        <v>4065</v>
      </c>
      <c r="F494" s="282">
        <v>2000</v>
      </c>
      <c r="G494" s="278"/>
      <c r="H494" s="279"/>
    </row>
    <row r="495" spans="1:8" ht="12.75">
      <c r="A495" s="351"/>
      <c r="B495" s="325"/>
      <c r="C495" s="468"/>
      <c r="D495" s="296" t="s">
        <v>810</v>
      </c>
      <c r="E495" s="282">
        <v>215</v>
      </c>
      <c r="F495" s="282">
        <v>500</v>
      </c>
      <c r="G495" s="278"/>
      <c r="H495" s="279"/>
    </row>
    <row r="496" spans="1:8" ht="12.75">
      <c r="A496" s="351"/>
      <c r="B496" s="325"/>
      <c r="C496" s="468"/>
      <c r="D496" s="296" t="s">
        <v>467</v>
      </c>
      <c r="E496" s="282">
        <v>7053</v>
      </c>
      <c r="F496" s="282">
        <v>5500</v>
      </c>
      <c r="G496" s="278"/>
      <c r="H496" s="279"/>
    </row>
    <row r="497" spans="1:8" ht="12.75">
      <c r="A497" s="351"/>
      <c r="B497" s="325"/>
      <c r="C497" s="468"/>
      <c r="D497" s="296" t="s">
        <v>513</v>
      </c>
      <c r="E497" s="282">
        <v>737</v>
      </c>
      <c r="F497" s="282">
        <v>1000</v>
      </c>
      <c r="G497" s="278"/>
      <c r="H497" s="279"/>
    </row>
    <row r="498" spans="1:8" ht="12.75">
      <c r="A498" s="351"/>
      <c r="B498" s="325"/>
      <c r="C498" s="468"/>
      <c r="D498" s="296" t="s">
        <v>514</v>
      </c>
      <c r="E498" s="282">
        <v>4178</v>
      </c>
      <c r="F498" s="282">
        <v>4100</v>
      </c>
      <c r="G498" s="278"/>
      <c r="H498" s="279"/>
    </row>
    <row r="499" spans="1:8" ht="12.75">
      <c r="A499" s="351"/>
      <c r="B499" s="325"/>
      <c r="C499" s="468"/>
      <c r="D499" s="296" t="s">
        <v>811</v>
      </c>
      <c r="E499" s="282">
        <v>826</v>
      </c>
      <c r="F499" s="282">
        <v>500</v>
      </c>
      <c r="G499" s="278"/>
      <c r="H499" s="279"/>
    </row>
    <row r="500" spans="1:8" s="478" customFormat="1" ht="12.75">
      <c r="A500" s="351"/>
      <c r="B500" s="325"/>
      <c r="C500" s="468" t="s">
        <v>565</v>
      </c>
      <c r="D500" s="288" t="s">
        <v>812</v>
      </c>
      <c r="E500" s="272">
        <f>SUM(E501:E505)</f>
        <v>27475</v>
      </c>
      <c r="F500" s="272">
        <f>SUM(F501:F505)</f>
        <v>5337</v>
      </c>
      <c r="G500" s="273">
        <v>4750</v>
      </c>
      <c r="H500" s="274">
        <v>750</v>
      </c>
    </row>
    <row r="501" spans="1:8" ht="12.75">
      <c r="A501" s="351"/>
      <c r="B501" s="325"/>
      <c r="C501" s="333"/>
      <c r="D501" s="296" t="s">
        <v>813</v>
      </c>
      <c r="E501" s="282">
        <v>2376</v>
      </c>
      <c r="F501" s="282">
        <v>3000</v>
      </c>
      <c r="G501" s="278"/>
      <c r="H501" s="279"/>
    </row>
    <row r="502" spans="1:8" ht="12.75">
      <c r="A502" s="351"/>
      <c r="B502" s="325"/>
      <c r="C502" s="333"/>
      <c r="D502" s="296" t="s">
        <v>814</v>
      </c>
      <c r="E502" s="282">
        <v>3097</v>
      </c>
      <c r="F502" s="282"/>
      <c r="G502" s="278"/>
      <c r="H502" s="279"/>
    </row>
    <row r="503" spans="1:8" ht="12.75">
      <c r="A503" s="351"/>
      <c r="B503" s="325"/>
      <c r="C503" s="333"/>
      <c r="D503" s="296" t="s">
        <v>846</v>
      </c>
      <c r="E503" s="282">
        <v>21030</v>
      </c>
      <c r="F503" s="282">
        <v>887</v>
      </c>
      <c r="G503" s="278"/>
      <c r="H503" s="279"/>
    </row>
    <row r="504" spans="1:8" ht="12.75">
      <c r="A504" s="351"/>
      <c r="B504" s="325"/>
      <c r="C504" s="333"/>
      <c r="D504" s="296" t="s">
        <v>525</v>
      </c>
      <c r="E504" s="282">
        <v>972</v>
      </c>
      <c r="F504" s="282">
        <v>1350</v>
      </c>
      <c r="G504" s="278"/>
      <c r="H504" s="279"/>
    </row>
    <row r="505" spans="1:8" ht="12.75">
      <c r="A505" s="351"/>
      <c r="B505" s="325"/>
      <c r="C505" s="333"/>
      <c r="D505" s="296" t="s">
        <v>815</v>
      </c>
      <c r="E505" s="282"/>
      <c r="F505" s="282">
        <v>100</v>
      </c>
      <c r="G505" s="278"/>
      <c r="H505" s="279"/>
    </row>
    <row r="506" spans="1:8" ht="12.75">
      <c r="A506" s="351"/>
      <c r="B506" s="325"/>
      <c r="C506" s="464" t="s">
        <v>861</v>
      </c>
      <c r="D506" s="464"/>
      <c r="E506" s="466">
        <f>SUM(E507+E549)</f>
        <v>654136</v>
      </c>
      <c r="F506" s="466">
        <f>SUM(F507+F549)</f>
        <v>577263</v>
      </c>
      <c r="G506" s="466">
        <f>SUM(G507)</f>
        <v>612797</v>
      </c>
      <c r="H506" s="466">
        <f>SUM(H507)</f>
        <v>600168</v>
      </c>
    </row>
    <row r="507" spans="1:8" ht="12.75">
      <c r="A507" s="351"/>
      <c r="B507" s="325"/>
      <c r="C507" s="326" t="s">
        <v>286</v>
      </c>
      <c r="D507" s="327" t="s">
        <v>6</v>
      </c>
      <c r="E507" s="328">
        <f>SUM(E508+E512+E516+E543)</f>
        <v>652305</v>
      </c>
      <c r="F507" s="328">
        <f>SUM(F508+F512+F516+F543)</f>
        <v>577263</v>
      </c>
      <c r="G507" s="328">
        <f>SUM(G508+G512+G516+G543)</f>
        <v>612797</v>
      </c>
      <c r="H507" s="328">
        <f>SUM(H508+H512+H516+H543)</f>
        <v>600168</v>
      </c>
    </row>
    <row r="508" spans="1:10" ht="12.75">
      <c r="A508" s="351"/>
      <c r="B508" s="325"/>
      <c r="C508" s="331" t="s">
        <v>440</v>
      </c>
      <c r="D508" s="271" t="s">
        <v>592</v>
      </c>
      <c r="E508" s="274">
        <f>SUM(E509:E511)</f>
        <v>381453</v>
      </c>
      <c r="F508" s="274">
        <f>SUM(F509:F511)</f>
        <v>378000</v>
      </c>
      <c r="G508" s="274">
        <v>391000</v>
      </c>
      <c r="H508" s="274">
        <v>400000</v>
      </c>
      <c r="J508" s="247"/>
    </row>
    <row r="509" spans="1:10" ht="12.75">
      <c r="A509" s="351"/>
      <c r="B509" s="325"/>
      <c r="C509" s="331"/>
      <c r="D509" s="281" t="s">
        <v>593</v>
      </c>
      <c r="E509" s="282">
        <v>336303</v>
      </c>
      <c r="F509" s="279">
        <v>348000</v>
      </c>
      <c r="G509" s="278"/>
      <c r="H509" s="279"/>
      <c r="J509" s="247"/>
    </row>
    <row r="510" spans="1:10" ht="12.75">
      <c r="A510" s="351"/>
      <c r="B510" s="325"/>
      <c r="C510" s="331"/>
      <c r="D510" s="467" t="s">
        <v>822</v>
      </c>
      <c r="E510" s="282">
        <v>40379</v>
      </c>
      <c r="F510" s="279">
        <v>27000</v>
      </c>
      <c r="G510" s="278"/>
      <c r="H510" s="279"/>
      <c r="J510" s="247"/>
    </row>
    <row r="511" spans="1:10" ht="12.75">
      <c r="A511" s="351"/>
      <c r="B511" s="325"/>
      <c r="C511" s="331"/>
      <c r="D511" s="467" t="s">
        <v>666</v>
      </c>
      <c r="E511" s="282">
        <v>4771</v>
      </c>
      <c r="F511" s="279">
        <v>3000</v>
      </c>
      <c r="G511" s="278"/>
      <c r="H511" s="279"/>
      <c r="J511" s="247"/>
    </row>
    <row r="512" spans="1:8" ht="12.75">
      <c r="A512" s="351"/>
      <c r="B512" s="325"/>
      <c r="C512" s="331" t="s">
        <v>444</v>
      </c>
      <c r="D512" s="271" t="s">
        <v>598</v>
      </c>
      <c r="E512" s="285">
        <f>SUM(E513:E515)</f>
        <v>132148</v>
      </c>
      <c r="F512" s="285">
        <f>SUM(F513:F515)</f>
        <v>133056</v>
      </c>
      <c r="G512" s="285">
        <v>137632</v>
      </c>
      <c r="H512" s="285">
        <v>114320</v>
      </c>
    </row>
    <row r="513" spans="1:8" ht="12.75">
      <c r="A513" s="351"/>
      <c r="B513" s="325"/>
      <c r="C513" s="331"/>
      <c r="D513" s="467" t="s">
        <v>793</v>
      </c>
      <c r="E513" s="293">
        <v>28829</v>
      </c>
      <c r="F513" s="287">
        <v>30000</v>
      </c>
      <c r="G513" s="286"/>
      <c r="H513" s="287"/>
    </row>
    <row r="514" spans="1:8" ht="12.75">
      <c r="A514" s="351"/>
      <c r="B514" s="325"/>
      <c r="C514" s="331"/>
      <c r="D514" s="281" t="s">
        <v>823</v>
      </c>
      <c r="E514" s="293">
        <v>8819</v>
      </c>
      <c r="F514" s="287">
        <v>7800</v>
      </c>
      <c r="G514" s="286"/>
      <c r="H514" s="287"/>
    </row>
    <row r="515" spans="1:8" ht="12.75">
      <c r="A515" s="351"/>
      <c r="B515" s="325"/>
      <c r="C515" s="331"/>
      <c r="D515" s="296" t="s">
        <v>602</v>
      </c>
      <c r="E515" s="293">
        <v>94500</v>
      </c>
      <c r="F515" s="293">
        <v>95256</v>
      </c>
      <c r="G515" s="289"/>
      <c r="H515" s="293"/>
    </row>
    <row r="516" spans="1:8" ht="12.75">
      <c r="A516" s="351"/>
      <c r="B516" s="325"/>
      <c r="C516" s="331" t="s">
        <v>287</v>
      </c>
      <c r="D516" s="271" t="s">
        <v>288</v>
      </c>
      <c r="E516" s="285">
        <f>SUM(E517:E542)</f>
        <v>134981</v>
      </c>
      <c r="F516" s="285">
        <f>SUM(F517:F542)</f>
        <v>62694</v>
      </c>
      <c r="G516" s="284">
        <v>84165</v>
      </c>
      <c r="H516" s="285">
        <v>85848</v>
      </c>
    </row>
    <row r="517" spans="1:8" ht="12.75">
      <c r="A517" s="351"/>
      <c r="B517" s="325"/>
      <c r="C517" s="468"/>
      <c r="D517" s="474" t="s">
        <v>862</v>
      </c>
      <c r="E517" s="282">
        <v>34</v>
      </c>
      <c r="F517" s="279">
        <v>194</v>
      </c>
      <c r="G517" s="273"/>
      <c r="H517" s="274"/>
    </row>
    <row r="518" spans="1:8" ht="12.75">
      <c r="A518" s="351"/>
      <c r="B518" s="325"/>
      <c r="C518" s="468"/>
      <c r="D518" s="296" t="s">
        <v>480</v>
      </c>
      <c r="E518" s="282">
        <v>67033</v>
      </c>
      <c r="F518" s="279">
        <v>40000</v>
      </c>
      <c r="G518" s="278"/>
      <c r="H518" s="279"/>
    </row>
    <row r="519" spans="1:8" ht="12.75">
      <c r="A519" s="351"/>
      <c r="B519" s="325"/>
      <c r="C519" s="468"/>
      <c r="D519" s="296" t="s">
        <v>797</v>
      </c>
      <c r="E519" s="282">
        <v>5839</v>
      </c>
      <c r="F519" s="279">
        <v>3000</v>
      </c>
      <c r="G519" s="278"/>
      <c r="H519" s="279"/>
    </row>
    <row r="520" spans="1:8" ht="12.75">
      <c r="A520" s="351"/>
      <c r="B520" s="325"/>
      <c r="C520" s="468"/>
      <c r="D520" s="296" t="s">
        <v>482</v>
      </c>
      <c r="E520" s="282">
        <v>1548</v>
      </c>
      <c r="F520" s="279">
        <v>500</v>
      </c>
      <c r="G520" s="278"/>
      <c r="H520" s="279"/>
    </row>
    <row r="521" spans="1:8" ht="12.75">
      <c r="A521" s="351"/>
      <c r="B521" s="325"/>
      <c r="C521" s="468"/>
      <c r="D521" s="296" t="s">
        <v>484</v>
      </c>
      <c r="E521" s="282">
        <v>8267</v>
      </c>
      <c r="F521" s="279">
        <v>500</v>
      </c>
      <c r="G521" s="278"/>
      <c r="H521" s="279"/>
    </row>
    <row r="522" spans="1:8" ht="12.75">
      <c r="A522" s="351"/>
      <c r="B522" s="325"/>
      <c r="C522" s="468"/>
      <c r="D522" s="296" t="s">
        <v>485</v>
      </c>
      <c r="E522" s="282">
        <v>3640</v>
      </c>
      <c r="F522" s="279">
        <v>1000</v>
      </c>
      <c r="G522" s="278"/>
      <c r="H522" s="279"/>
    </row>
    <row r="523" spans="1:8" ht="12.75">
      <c r="A523" s="351"/>
      <c r="B523" s="325"/>
      <c r="C523" s="468"/>
      <c r="D523" s="296" t="s">
        <v>825</v>
      </c>
      <c r="E523" s="279"/>
      <c r="F523" s="279"/>
      <c r="G523" s="278"/>
      <c r="H523" s="279"/>
    </row>
    <row r="524" spans="1:8" ht="12.75">
      <c r="A524" s="351"/>
      <c r="B524" s="325"/>
      <c r="C524" s="468"/>
      <c r="D524" s="296" t="s">
        <v>798</v>
      </c>
      <c r="E524" s="282">
        <v>533</v>
      </c>
      <c r="F524" s="279">
        <v>100</v>
      </c>
      <c r="G524" s="278"/>
      <c r="H524" s="279"/>
    </row>
    <row r="525" spans="1:8" ht="12.75">
      <c r="A525" s="351"/>
      <c r="B525" s="325"/>
      <c r="C525" s="468"/>
      <c r="D525" s="296" t="s">
        <v>488</v>
      </c>
      <c r="E525" s="282">
        <v>8677</v>
      </c>
      <c r="F525" s="279">
        <v>5000</v>
      </c>
      <c r="G525" s="278"/>
      <c r="H525" s="279"/>
    </row>
    <row r="526" spans="1:8" ht="12.75">
      <c r="A526" s="351"/>
      <c r="B526" s="325"/>
      <c r="C526" s="468"/>
      <c r="D526" s="296" t="s">
        <v>799</v>
      </c>
      <c r="E526" s="282">
        <v>2535</v>
      </c>
      <c r="F526" s="279">
        <v>500</v>
      </c>
      <c r="G526" s="278"/>
      <c r="H526" s="279"/>
    </row>
    <row r="527" spans="1:8" ht="12.75">
      <c r="A527" s="351"/>
      <c r="B527" s="325"/>
      <c r="C527" s="468"/>
      <c r="D527" s="296" t="s">
        <v>800</v>
      </c>
      <c r="E527" s="282">
        <v>44</v>
      </c>
      <c r="F527" s="279">
        <v>500</v>
      </c>
      <c r="G527" s="278"/>
      <c r="H527" s="279"/>
    </row>
    <row r="528" spans="1:8" ht="12.75">
      <c r="A528" s="351"/>
      <c r="B528" s="325"/>
      <c r="C528" s="468"/>
      <c r="D528" s="296" t="s">
        <v>826</v>
      </c>
      <c r="E528" s="282">
        <v>0</v>
      </c>
      <c r="F528" s="279"/>
      <c r="G528" s="278"/>
      <c r="H528" s="279"/>
    </row>
    <row r="529" spans="1:8" ht="12.75">
      <c r="A529" s="351"/>
      <c r="B529" s="325"/>
      <c r="C529" s="468"/>
      <c r="D529" s="296" t="s">
        <v>844</v>
      </c>
      <c r="E529" s="282">
        <v>274</v>
      </c>
      <c r="F529" s="279"/>
      <c r="G529" s="278"/>
      <c r="H529" s="279"/>
    </row>
    <row r="530" spans="1:8" ht="12.75">
      <c r="A530" s="351"/>
      <c r="B530" s="325"/>
      <c r="C530" s="468"/>
      <c r="D530" s="296" t="s">
        <v>803</v>
      </c>
      <c r="E530" s="282">
        <v>1709</v>
      </c>
      <c r="F530" s="279">
        <v>1000</v>
      </c>
      <c r="G530" s="278"/>
      <c r="H530" s="279"/>
    </row>
    <row r="531" spans="1:8" ht="12.75">
      <c r="A531" s="351"/>
      <c r="B531" s="325"/>
      <c r="C531" s="468"/>
      <c r="D531" s="296" t="s">
        <v>828</v>
      </c>
      <c r="E531" s="282"/>
      <c r="F531" s="279">
        <v>200</v>
      </c>
      <c r="G531" s="278"/>
      <c r="H531" s="279"/>
    </row>
    <row r="532" spans="1:8" ht="12.75">
      <c r="A532" s="351"/>
      <c r="B532" s="325"/>
      <c r="C532" s="468"/>
      <c r="D532" s="296" t="s">
        <v>804</v>
      </c>
      <c r="E532" s="282">
        <v>174</v>
      </c>
      <c r="F532" s="279">
        <v>100</v>
      </c>
      <c r="G532" s="278"/>
      <c r="H532" s="279"/>
    </row>
    <row r="533" spans="1:8" ht="12.75">
      <c r="A533" s="351"/>
      <c r="B533" s="325"/>
      <c r="C533" s="468"/>
      <c r="D533" s="296" t="s">
        <v>805</v>
      </c>
      <c r="E533" s="282">
        <v>13660</v>
      </c>
      <c r="F533" s="279">
        <v>2000</v>
      </c>
      <c r="G533" s="278"/>
      <c r="H533" s="279"/>
    </row>
    <row r="534" spans="1:8" ht="12.75">
      <c r="A534" s="351"/>
      <c r="B534" s="325"/>
      <c r="C534" s="468"/>
      <c r="D534" s="296" t="s">
        <v>808</v>
      </c>
      <c r="E534" s="282">
        <v>654</v>
      </c>
      <c r="F534" s="279">
        <v>300</v>
      </c>
      <c r="G534" s="278"/>
      <c r="H534" s="279"/>
    </row>
    <row r="535" spans="1:8" ht="12.75">
      <c r="A535" s="351"/>
      <c r="B535" s="325"/>
      <c r="C535" s="468"/>
      <c r="D535" s="296" t="s">
        <v>509</v>
      </c>
      <c r="E535" s="282">
        <v>75</v>
      </c>
      <c r="F535" s="279">
        <v>100</v>
      </c>
      <c r="G535" s="278"/>
      <c r="H535" s="279"/>
    </row>
    <row r="536" spans="1:8" ht="12.75">
      <c r="A536" s="351"/>
      <c r="B536" s="325"/>
      <c r="C536" s="468"/>
      <c r="D536" s="296" t="s">
        <v>510</v>
      </c>
      <c r="E536" s="282">
        <v>5797</v>
      </c>
      <c r="F536" s="279">
        <v>2000</v>
      </c>
      <c r="G536" s="278"/>
      <c r="H536" s="279"/>
    </row>
    <row r="537" spans="1:8" ht="12.75">
      <c r="A537" s="351"/>
      <c r="B537" s="325"/>
      <c r="C537" s="468"/>
      <c r="D537" s="296" t="s">
        <v>511</v>
      </c>
      <c r="E537" s="279">
        <v>441</v>
      </c>
      <c r="F537" s="279"/>
      <c r="G537" s="278"/>
      <c r="H537" s="279"/>
    </row>
    <row r="538" spans="1:8" ht="12.75">
      <c r="A538" s="351"/>
      <c r="B538" s="325"/>
      <c r="C538" s="468"/>
      <c r="D538" s="296" t="s">
        <v>810</v>
      </c>
      <c r="E538" s="282">
        <v>50</v>
      </c>
      <c r="F538" s="279">
        <v>300</v>
      </c>
      <c r="G538" s="278"/>
      <c r="H538" s="279"/>
    </row>
    <row r="539" spans="1:8" ht="12.75">
      <c r="A539" s="351"/>
      <c r="B539" s="325"/>
      <c r="C539" s="468"/>
      <c r="D539" s="296" t="s">
        <v>467</v>
      </c>
      <c r="E539" s="282">
        <v>8909</v>
      </c>
      <c r="F539" s="279">
        <v>3000</v>
      </c>
      <c r="G539" s="278"/>
      <c r="H539" s="279"/>
    </row>
    <row r="540" spans="1:8" ht="12.75">
      <c r="A540" s="351"/>
      <c r="B540" s="325"/>
      <c r="C540" s="468"/>
      <c r="D540" s="296" t="s">
        <v>513</v>
      </c>
      <c r="E540" s="282">
        <v>995</v>
      </c>
      <c r="F540" s="279">
        <v>1000</v>
      </c>
      <c r="G540" s="278"/>
      <c r="H540" s="279"/>
    </row>
    <row r="541" spans="1:8" ht="12.75">
      <c r="A541" s="351"/>
      <c r="B541" s="325"/>
      <c r="C541" s="468"/>
      <c r="D541" s="296" t="s">
        <v>514</v>
      </c>
      <c r="E541" s="282">
        <v>3963</v>
      </c>
      <c r="F541" s="279">
        <v>1000</v>
      </c>
      <c r="G541" s="278"/>
      <c r="H541" s="279"/>
    </row>
    <row r="542" spans="1:8" ht="12.75">
      <c r="A542" s="351"/>
      <c r="B542" s="325"/>
      <c r="C542" s="468"/>
      <c r="D542" s="296" t="s">
        <v>811</v>
      </c>
      <c r="E542" s="282">
        <v>130</v>
      </c>
      <c r="F542" s="279">
        <v>400</v>
      </c>
      <c r="G542" s="278"/>
      <c r="H542" s="279"/>
    </row>
    <row r="543" spans="1:8" ht="12.75">
      <c r="A543" s="351"/>
      <c r="B543" s="325"/>
      <c r="C543" s="468" t="s">
        <v>565</v>
      </c>
      <c r="D543" s="288" t="s">
        <v>812</v>
      </c>
      <c r="E543" s="274">
        <f>SUM(E544:E548)</f>
        <v>3723</v>
      </c>
      <c r="F543" s="274">
        <f>SUM(F544:F548)</f>
        <v>3513</v>
      </c>
      <c r="G543" s="273">
        <v>0</v>
      </c>
      <c r="H543" s="274">
        <v>0</v>
      </c>
    </row>
    <row r="544" spans="1:8" ht="12.75">
      <c r="A544" s="351"/>
      <c r="B544" s="325"/>
      <c r="C544" s="333"/>
      <c r="D544" s="296" t="s">
        <v>813</v>
      </c>
      <c r="E544" s="279">
        <v>1987</v>
      </c>
      <c r="F544" s="279">
        <v>2000</v>
      </c>
      <c r="G544" s="278"/>
      <c r="H544" s="279"/>
    </row>
    <row r="545" spans="1:8" ht="12.75">
      <c r="A545" s="351"/>
      <c r="B545" s="325"/>
      <c r="C545" s="333"/>
      <c r="D545" s="296" t="s">
        <v>814</v>
      </c>
      <c r="E545" s="279"/>
      <c r="F545" s="279"/>
      <c r="G545" s="278"/>
      <c r="H545" s="279"/>
    </row>
    <row r="546" spans="1:8" ht="12.75">
      <c r="A546" s="351"/>
      <c r="B546" s="325"/>
      <c r="C546" s="333"/>
      <c r="D546" s="296" t="s">
        <v>846</v>
      </c>
      <c r="E546" s="279">
        <v>420</v>
      </c>
      <c r="F546" s="279">
        <v>13</v>
      </c>
      <c r="G546" s="278"/>
      <c r="H546" s="279"/>
    </row>
    <row r="547" spans="1:8" ht="12.75">
      <c r="A547" s="351"/>
      <c r="B547" s="325"/>
      <c r="C547" s="333"/>
      <c r="D547" s="296" t="s">
        <v>525</v>
      </c>
      <c r="E547" s="279">
        <v>1316</v>
      </c>
      <c r="F547" s="279">
        <v>1000</v>
      </c>
      <c r="G547" s="278"/>
      <c r="H547" s="279"/>
    </row>
    <row r="548" spans="1:8" ht="12.75">
      <c r="A548" s="351"/>
      <c r="B548" s="325"/>
      <c r="C548" s="333"/>
      <c r="D548" s="300" t="s">
        <v>815</v>
      </c>
      <c r="E548" s="299"/>
      <c r="F548" s="299">
        <v>500</v>
      </c>
      <c r="G548" s="286"/>
      <c r="H548" s="293"/>
    </row>
    <row r="549" spans="1:8" ht="12.75">
      <c r="A549" s="351"/>
      <c r="B549" s="325"/>
      <c r="C549" s="326" t="s">
        <v>702</v>
      </c>
      <c r="D549" s="480" t="s">
        <v>18</v>
      </c>
      <c r="E549" s="361">
        <f>SUM(E550)</f>
        <v>1831</v>
      </c>
      <c r="F549" s="361">
        <f>SUM(F550)</f>
        <v>0</v>
      </c>
      <c r="G549" s="362"/>
      <c r="H549" s="361"/>
    </row>
    <row r="550" spans="1:8" ht="12.75">
      <c r="A550" s="351"/>
      <c r="B550" s="325"/>
      <c r="C550" s="333"/>
      <c r="D550" s="300" t="s">
        <v>863</v>
      </c>
      <c r="E550" s="293">
        <v>1831</v>
      </c>
      <c r="F550" s="293">
        <v>0</v>
      </c>
      <c r="G550" s="286">
        <v>0</v>
      </c>
      <c r="H550" s="293"/>
    </row>
    <row r="551" spans="1:8" ht="12.75">
      <c r="A551" s="318" t="s">
        <v>253</v>
      </c>
      <c r="B551" s="319" t="s">
        <v>864</v>
      </c>
      <c r="C551" s="320" t="s">
        <v>865</v>
      </c>
      <c r="D551" s="320"/>
      <c r="E551" s="322">
        <f>SUM(E552+E594+E597+E638+E674+E702+E731+E765+E793+E829+E865)</f>
        <v>775312</v>
      </c>
      <c r="F551" s="322">
        <f>SUM(F552+F594+F597+F638+F674+F702+F731+F765+F793+F829+F865)</f>
        <v>719066</v>
      </c>
      <c r="G551" s="322">
        <f>SUM(G552+G594+G597+G638+G674+G702+G731+G765+G793+G829+G865)</f>
        <v>774524</v>
      </c>
      <c r="H551" s="322">
        <f>SUM(H552+H594+H597+H638+H674+H702+H731+H765+H793+H829+H865)</f>
        <v>787124.94</v>
      </c>
    </row>
    <row r="552" spans="1:8" ht="12.75">
      <c r="A552" s="351"/>
      <c r="B552" s="325"/>
      <c r="C552" s="464" t="s">
        <v>866</v>
      </c>
      <c r="D552" s="464"/>
      <c r="E552" s="466">
        <f>SUM(E553+E592)</f>
        <v>194281</v>
      </c>
      <c r="F552" s="466">
        <f>SUM(F553+F592)</f>
        <v>184465</v>
      </c>
      <c r="G552" s="466">
        <f>SUM(G553+G592)</f>
        <v>199569</v>
      </c>
      <c r="H552" s="466">
        <f>SUM(H553+H592)</f>
        <v>200553.94</v>
      </c>
    </row>
    <row r="553" spans="1:8" ht="12.75">
      <c r="A553" s="351"/>
      <c r="B553" s="325"/>
      <c r="C553" s="326" t="s">
        <v>286</v>
      </c>
      <c r="D553" s="327" t="s">
        <v>6</v>
      </c>
      <c r="E553" s="328">
        <f>SUM(E554+E558+E563+E588)</f>
        <v>194281</v>
      </c>
      <c r="F553" s="328">
        <f>SUM(F554+F558+F563+F588)</f>
        <v>184465</v>
      </c>
      <c r="G553" s="328">
        <f>SUM(G554+G558+G563+G588)</f>
        <v>199569</v>
      </c>
      <c r="H553" s="328">
        <f>SUM(H554+H558+H563+H588)</f>
        <v>200553.94</v>
      </c>
    </row>
    <row r="554" spans="1:10" ht="12.75">
      <c r="A554" s="351"/>
      <c r="B554" s="325"/>
      <c r="C554" s="331" t="s">
        <v>440</v>
      </c>
      <c r="D554" s="271" t="s">
        <v>592</v>
      </c>
      <c r="E554" s="274">
        <f>SUM(E555:E557)</f>
        <v>124112</v>
      </c>
      <c r="F554" s="274">
        <f>SUM(F555:F557)</f>
        <v>120330</v>
      </c>
      <c r="G554" s="274">
        <v>130332</v>
      </c>
      <c r="H554" s="274">
        <v>130894</v>
      </c>
      <c r="J554" s="247"/>
    </row>
    <row r="555" spans="1:10" ht="12.75">
      <c r="A555" s="351"/>
      <c r="B555" s="325"/>
      <c r="C555" s="331"/>
      <c r="D555" s="281" t="s">
        <v>593</v>
      </c>
      <c r="E555" s="279">
        <v>121511</v>
      </c>
      <c r="F555" s="282">
        <v>117900</v>
      </c>
      <c r="G555" s="274"/>
      <c r="H555" s="274"/>
      <c r="J555" s="247"/>
    </row>
    <row r="556" spans="1:10" ht="12.75">
      <c r="A556" s="351"/>
      <c r="B556" s="325"/>
      <c r="C556" s="331"/>
      <c r="D556" s="467" t="s">
        <v>867</v>
      </c>
      <c r="E556" s="279">
        <v>2093</v>
      </c>
      <c r="F556" s="282">
        <v>2430</v>
      </c>
      <c r="G556" s="274"/>
      <c r="H556" s="274"/>
      <c r="J556" s="247"/>
    </row>
    <row r="557" spans="1:10" ht="12.75">
      <c r="A557" s="351"/>
      <c r="B557" s="325"/>
      <c r="C557" s="331"/>
      <c r="D557" s="467" t="s">
        <v>666</v>
      </c>
      <c r="E557" s="279">
        <v>508</v>
      </c>
      <c r="F557" s="282"/>
      <c r="G557" s="274"/>
      <c r="H557" s="274"/>
      <c r="J557" s="247"/>
    </row>
    <row r="558" spans="1:8" ht="12.75">
      <c r="A558" s="351"/>
      <c r="B558" s="325"/>
      <c r="C558" s="331" t="s">
        <v>444</v>
      </c>
      <c r="D558" s="271" t="s">
        <v>598</v>
      </c>
      <c r="E558" s="285">
        <f>SUM(E559:E562)</f>
        <v>42494</v>
      </c>
      <c r="F558" s="285">
        <f>SUM(F559:F562)</f>
        <v>49275</v>
      </c>
      <c r="G558" s="274">
        <v>45551</v>
      </c>
      <c r="H558" s="274">
        <v>47145</v>
      </c>
    </row>
    <row r="559" spans="1:8" ht="12.75">
      <c r="A559" s="351"/>
      <c r="B559" s="325"/>
      <c r="C559" s="481"/>
      <c r="D559" s="467" t="s">
        <v>793</v>
      </c>
      <c r="E559" s="293">
        <v>8688</v>
      </c>
      <c r="F559" s="293">
        <v>11131</v>
      </c>
      <c r="G559" s="274"/>
      <c r="H559" s="274"/>
    </row>
    <row r="560" spans="1:8" ht="12.75">
      <c r="A560" s="351"/>
      <c r="B560" s="325"/>
      <c r="C560" s="481"/>
      <c r="D560" s="281" t="s">
        <v>794</v>
      </c>
      <c r="E560" s="287">
        <v>3439</v>
      </c>
      <c r="F560" s="293">
        <v>902</v>
      </c>
      <c r="G560" s="274"/>
      <c r="H560" s="274"/>
    </row>
    <row r="561" spans="1:8" ht="12.75">
      <c r="A561" s="351"/>
      <c r="B561" s="325"/>
      <c r="C561" s="481"/>
      <c r="D561" s="296" t="s">
        <v>602</v>
      </c>
      <c r="E561" s="293">
        <v>30367</v>
      </c>
      <c r="F561" s="293">
        <v>30022</v>
      </c>
      <c r="G561" s="274"/>
      <c r="H561" s="274"/>
    </row>
    <row r="562" spans="1:8" ht="12.75">
      <c r="A562" s="351"/>
      <c r="B562" s="325"/>
      <c r="C562" s="481"/>
      <c r="D562" s="296" t="s">
        <v>795</v>
      </c>
      <c r="E562" s="287"/>
      <c r="F562" s="287">
        <v>7220</v>
      </c>
      <c r="G562" s="274"/>
      <c r="H562" s="274"/>
    </row>
    <row r="563" spans="1:8" ht="12.75">
      <c r="A563" s="351"/>
      <c r="B563" s="325"/>
      <c r="C563" s="331" t="s">
        <v>287</v>
      </c>
      <c r="D563" s="271" t="s">
        <v>288</v>
      </c>
      <c r="E563" s="285">
        <f>SUM(E564:E587)</f>
        <v>26087</v>
      </c>
      <c r="F563" s="285">
        <f>SUM(F564:F587)</f>
        <v>14410</v>
      </c>
      <c r="G563" s="274">
        <v>21402</v>
      </c>
      <c r="H563" s="274">
        <v>20151</v>
      </c>
    </row>
    <row r="564" spans="1:8" ht="12.75">
      <c r="A564" s="351"/>
      <c r="B564" s="325"/>
      <c r="C564" s="333"/>
      <c r="D564" s="296" t="s">
        <v>480</v>
      </c>
      <c r="E564" s="282">
        <v>12565</v>
      </c>
      <c r="F564" s="279">
        <v>2130</v>
      </c>
      <c r="G564" s="274"/>
      <c r="H564" s="274"/>
    </row>
    <row r="565" spans="1:8" ht="12.75">
      <c r="A565" s="351"/>
      <c r="B565" s="325"/>
      <c r="C565" s="333"/>
      <c r="D565" s="296" t="s">
        <v>797</v>
      </c>
      <c r="E565" s="282"/>
      <c r="F565" s="279"/>
      <c r="G565" s="274"/>
      <c r="H565" s="274"/>
    </row>
    <row r="566" spans="1:8" ht="12.75">
      <c r="A566" s="351"/>
      <c r="B566" s="325"/>
      <c r="C566" s="333"/>
      <c r="D566" s="296" t="s">
        <v>482</v>
      </c>
      <c r="E566" s="282">
        <v>396</v>
      </c>
      <c r="F566" s="279">
        <v>100</v>
      </c>
      <c r="G566" s="274"/>
      <c r="H566" s="274"/>
    </row>
    <row r="567" spans="1:8" ht="12.75">
      <c r="A567" s="351"/>
      <c r="B567" s="325"/>
      <c r="C567" s="333"/>
      <c r="D567" s="296" t="s">
        <v>484</v>
      </c>
      <c r="E567" s="282"/>
      <c r="F567" s="279"/>
      <c r="G567" s="274"/>
      <c r="H567" s="274"/>
    </row>
    <row r="568" spans="1:8" ht="12.75">
      <c r="A568" s="351"/>
      <c r="B568" s="325"/>
      <c r="C568" s="333"/>
      <c r="D568" s="296" t="s">
        <v>485</v>
      </c>
      <c r="E568" s="282"/>
      <c r="F568" s="279">
        <v>100</v>
      </c>
      <c r="G568" s="274"/>
      <c r="H568" s="274"/>
    </row>
    <row r="569" spans="1:8" ht="12.75">
      <c r="A569" s="351"/>
      <c r="B569" s="325"/>
      <c r="C569" s="333"/>
      <c r="D569" s="296" t="s">
        <v>798</v>
      </c>
      <c r="E569" s="282">
        <v>1615</v>
      </c>
      <c r="F569" s="279">
        <v>100</v>
      </c>
      <c r="G569" s="274"/>
      <c r="H569" s="274"/>
    </row>
    <row r="570" spans="1:8" ht="12.75">
      <c r="A570" s="351"/>
      <c r="B570" s="325"/>
      <c r="C570" s="333"/>
      <c r="D570" s="296" t="s">
        <v>488</v>
      </c>
      <c r="E570" s="282">
        <v>1450</v>
      </c>
      <c r="F570" s="279">
        <v>1825</v>
      </c>
      <c r="G570" s="274"/>
      <c r="H570" s="274"/>
    </row>
    <row r="571" spans="1:8" ht="12.75">
      <c r="A571" s="351"/>
      <c r="B571" s="325"/>
      <c r="C571" s="333"/>
      <c r="D571" s="296" t="s">
        <v>799</v>
      </c>
      <c r="E571" s="282">
        <v>16</v>
      </c>
      <c r="F571" s="279">
        <v>20</v>
      </c>
      <c r="G571" s="274"/>
      <c r="H571" s="274"/>
    </row>
    <row r="572" spans="1:8" ht="12.75">
      <c r="A572" s="351"/>
      <c r="B572" s="325"/>
      <c r="C572" s="333"/>
      <c r="D572" s="296" t="s">
        <v>800</v>
      </c>
      <c r="E572" s="282"/>
      <c r="F572" s="279">
        <v>280</v>
      </c>
      <c r="G572" s="274"/>
      <c r="H572" s="274"/>
    </row>
    <row r="573" spans="1:8" ht="12.75">
      <c r="A573" s="351"/>
      <c r="B573" s="325"/>
      <c r="C573" s="333"/>
      <c r="D573" s="296" t="s">
        <v>826</v>
      </c>
      <c r="E573" s="282"/>
      <c r="F573" s="279">
        <v>0</v>
      </c>
      <c r="G573" s="274"/>
      <c r="H573" s="274"/>
    </row>
    <row r="574" spans="1:8" ht="12.75">
      <c r="A574" s="351"/>
      <c r="B574" s="325"/>
      <c r="C574" s="333"/>
      <c r="D574" s="296" t="s">
        <v>827</v>
      </c>
      <c r="E574" s="282">
        <v>223</v>
      </c>
      <c r="F574" s="279">
        <v>230</v>
      </c>
      <c r="G574" s="274"/>
      <c r="H574" s="274"/>
    </row>
    <row r="575" spans="1:8" ht="12.75">
      <c r="A575" s="351"/>
      <c r="B575" s="325"/>
      <c r="C575" s="333"/>
      <c r="D575" s="296" t="s">
        <v>802</v>
      </c>
      <c r="E575" s="282"/>
      <c r="F575" s="279"/>
      <c r="G575" s="274"/>
      <c r="H575" s="274"/>
    </row>
    <row r="576" spans="1:8" ht="12.75">
      <c r="A576" s="351"/>
      <c r="B576" s="325"/>
      <c r="C576" s="333"/>
      <c r="D576" s="296" t="s">
        <v>803</v>
      </c>
      <c r="E576" s="282"/>
      <c r="F576" s="279">
        <v>50</v>
      </c>
      <c r="G576" s="274"/>
      <c r="H576" s="274"/>
    </row>
    <row r="577" spans="1:8" ht="12.75">
      <c r="A577" s="351"/>
      <c r="B577" s="325"/>
      <c r="C577" s="333"/>
      <c r="D577" s="296" t="s">
        <v>804</v>
      </c>
      <c r="E577" s="282">
        <v>696</v>
      </c>
      <c r="F577" s="279">
        <v>800</v>
      </c>
      <c r="G577" s="274"/>
      <c r="H577" s="274"/>
    </row>
    <row r="578" spans="1:8" ht="12.75">
      <c r="A578" s="351"/>
      <c r="B578" s="325"/>
      <c r="C578" s="333"/>
      <c r="D578" s="296" t="s">
        <v>805</v>
      </c>
      <c r="E578" s="282">
        <v>91</v>
      </c>
      <c r="F578" s="279"/>
      <c r="G578" s="274"/>
      <c r="H578" s="274"/>
    </row>
    <row r="579" spans="1:8" ht="12.75">
      <c r="A579" s="351"/>
      <c r="B579" s="325"/>
      <c r="C579" s="333"/>
      <c r="D579" s="296" t="s">
        <v>807</v>
      </c>
      <c r="E579" s="282">
        <v>876</v>
      </c>
      <c r="F579" s="279">
        <v>450</v>
      </c>
      <c r="G579" s="274"/>
      <c r="H579" s="274"/>
    </row>
    <row r="580" spans="1:8" ht="12.75">
      <c r="A580" s="351"/>
      <c r="B580" s="325"/>
      <c r="C580" s="333"/>
      <c r="D580" s="296" t="s">
        <v>808</v>
      </c>
      <c r="E580" s="282"/>
      <c r="F580" s="279">
        <v>20</v>
      </c>
      <c r="G580" s="274"/>
      <c r="H580" s="274"/>
    </row>
    <row r="581" spans="1:8" ht="12.75">
      <c r="A581" s="351"/>
      <c r="B581" s="325"/>
      <c r="C581" s="333"/>
      <c r="D581" s="296" t="s">
        <v>509</v>
      </c>
      <c r="E581" s="282"/>
      <c r="F581" s="279"/>
      <c r="G581" s="274"/>
      <c r="H581" s="274"/>
    </row>
    <row r="582" spans="1:8" ht="12.75">
      <c r="A582" s="351"/>
      <c r="B582" s="325"/>
      <c r="C582" s="333"/>
      <c r="D582" s="296" t="s">
        <v>510</v>
      </c>
      <c r="E582" s="282">
        <v>3328</v>
      </c>
      <c r="F582" s="279">
        <v>3430</v>
      </c>
      <c r="G582" s="274"/>
      <c r="H582" s="274"/>
    </row>
    <row r="583" spans="1:8" ht="12.75">
      <c r="A583" s="351"/>
      <c r="B583" s="325"/>
      <c r="C583" s="333"/>
      <c r="D583" s="296" t="s">
        <v>511</v>
      </c>
      <c r="E583" s="282">
        <v>213</v>
      </c>
      <c r="F583" s="279">
        <v>200</v>
      </c>
      <c r="G583" s="274"/>
      <c r="H583" s="274"/>
    </row>
    <row r="584" spans="1:8" ht="12.75">
      <c r="A584" s="351"/>
      <c r="B584" s="325"/>
      <c r="C584" s="333"/>
      <c r="D584" s="296" t="s">
        <v>810</v>
      </c>
      <c r="E584" s="282">
        <v>2367</v>
      </c>
      <c r="F584" s="279">
        <v>2373</v>
      </c>
      <c r="G584" s="274"/>
      <c r="H584" s="274"/>
    </row>
    <row r="585" spans="1:8" ht="12.75">
      <c r="A585" s="351"/>
      <c r="B585" s="325"/>
      <c r="C585" s="333"/>
      <c r="D585" s="296" t="s">
        <v>513</v>
      </c>
      <c r="E585" s="282">
        <v>43</v>
      </c>
      <c r="F585" s="279">
        <v>45</v>
      </c>
      <c r="G585" s="274"/>
      <c r="H585" s="274"/>
    </row>
    <row r="586" spans="1:8" ht="12.75">
      <c r="A586" s="351"/>
      <c r="B586" s="325"/>
      <c r="C586" s="333"/>
      <c r="D586" s="296" t="s">
        <v>514</v>
      </c>
      <c r="E586" s="282">
        <v>1356</v>
      </c>
      <c r="F586" s="279">
        <v>1350</v>
      </c>
      <c r="G586" s="274"/>
      <c r="H586" s="274"/>
    </row>
    <row r="587" spans="1:8" ht="12.75">
      <c r="A587" s="351"/>
      <c r="B587" s="325"/>
      <c r="C587" s="333"/>
      <c r="D587" s="296" t="s">
        <v>519</v>
      </c>
      <c r="E587" s="282">
        <v>852</v>
      </c>
      <c r="F587" s="279">
        <v>907</v>
      </c>
      <c r="G587" s="274"/>
      <c r="H587" s="274"/>
    </row>
    <row r="588" spans="1:8" ht="12.75">
      <c r="A588" s="351"/>
      <c r="B588" s="325"/>
      <c r="C588" s="468" t="s">
        <v>565</v>
      </c>
      <c r="D588" s="288" t="s">
        <v>812</v>
      </c>
      <c r="E588" s="274">
        <f>SUM(E589:E591)</f>
        <v>1588</v>
      </c>
      <c r="F588" s="274">
        <f>SUM(F589:F591)</f>
        <v>450</v>
      </c>
      <c r="G588" s="274">
        <v>2284</v>
      </c>
      <c r="H588" s="274">
        <f>SUM(G588*1.035)</f>
        <v>2363.9399999999996</v>
      </c>
    </row>
    <row r="589" spans="1:8" ht="12.75">
      <c r="A589" s="351"/>
      <c r="B589" s="325"/>
      <c r="C589" s="333"/>
      <c r="D589" s="296" t="s">
        <v>813</v>
      </c>
      <c r="E589" s="282">
        <v>0</v>
      </c>
      <c r="F589" s="279"/>
      <c r="G589" s="274"/>
      <c r="H589" s="274"/>
    </row>
    <row r="590" spans="1:8" ht="12.75">
      <c r="A590" s="351"/>
      <c r="B590" s="325"/>
      <c r="C590" s="333"/>
      <c r="D590" s="296" t="s">
        <v>814</v>
      </c>
      <c r="E590" s="282">
        <v>1136</v>
      </c>
      <c r="F590" s="279"/>
      <c r="G590" s="274"/>
      <c r="H590" s="274"/>
    </row>
    <row r="591" spans="1:8" ht="12.75">
      <c r="A591" s="351"/>
      <c r="B591" s="325"/>
      <c r="C591" s="333"/>
      <c r="D591" s="296" t="s">
        <v>525</v>
      </c>
      <c r="E591" s="282">
        <v>452</v>
      </c>
      <c r="F591" s="279">
        <v>450</v>
      </c>
      <c r="G591" s="274"/>
      <c r="H591" s="274"/>
    </row>
    <row r="592" spans="1:8" ht="12.75">
      <c r="A592" s="351"/>
      <c r="B592" s="325"/>
      <c r="C592" s="340" t="s">
        <v>702</v>
      </c>
      <c r="D592" s="341" t="s">
        <v>18</v>
      </c>
      <c r="E592" s="342">
        <f>SUM(E593)</f>
        <v>0</v>
      </c>
      <c r="F592" s="342">
        <f>SUM(F593)</f>
        <v>0</v>
      </c>
      <c r="G592" s="342">
        <f>SUM(G593:G593)</f>
        <v>0</v>
      </c>
      <c r="H592" s="342">
        <f>SUM(H593:H593)</f>
        <v>0</v>
      </c>
    </row>
    <row r="593" spans="1:8" ht="12.75">
      <c r="A593" s="351"/>
      <c r="B593" s="325"/>
      <c r="C593" s="333"/>
      <c r="D593" s="296" t="s">
        <v>863</v>
      </c>
      <c r="E593" s="282"/>
      <c r="F593" s="282"/>
      <c r="G593" s="278"/>
      <c r="H593" s="279"/>
    </row>
    <row r="594" spans="1:8" ht="12.75">
      <c r="A594" s="351"/>
      <c r="B594" s="325"/>
      <c r="C594" s="471" t="s">
        <v>868</v>
      </c>
      <c r="D594" s="471"/>
      <c r="E594" s="472">
        <f>SUM(E595)</f>
        <v>36908</v>
      </c>
      <c r="F594" s="472">
        <f>SUM(F595)</f>
        <v>34489</v>
      </c>
      <c r="G594" s="472">
        <f>SUM(G595)</f>
        <v>36000</v>
      </c>
      <c r="H594" s="472">
        <f>SUM(H595)</f>
        <v>30000</v>
      </c>
    </row>
    <row r="595" spans="1:8" ht="12.75">
      <c r="A595" s="351"/>
      <c r="B595" s="325"/>
      <c r="C595" s="340" t="s">
        <v>817</v>
      </c>
      <c r="D595" s="341" t="s">
        <v>812</v>
      </c>
      <c r="E595" s="473">
        <f>SUM(E596)</f>
        <v>36908</v>
      </c>
      <c r="F595" s="473">
        <f>SUM(F596)</f>
        <v>34489</v>
      </c>
      <c r="G595" s="473">
        <f>SUM(G596)</f>
        <v>36000</v>
      </c>
      <c r="H595" s="473">
        <f>SUM(H596)</f>
        <v>30000</v>
      </c>
    </row>
    <row r="596" spans="1:8" ht="12.75">
      <c r="A596" s="351"/>
      <c r="B596" s="325"/>
      <c r="C596" s="333"/>
      <c r="D596" s="296" t="s">
        <v>869</v>
      </c>
      <c r="E596" s="282">
        <v>36908</v>
      </c>
      <c r="F596" s="282">
        <v>34489</v>
      </c>
      <c r="G596" s="278">
        <v>36000</v>
      </c>
      <c r="H596" s="279">
        <v>30000</v>
      </c>
    </row>
    <row r="597" spans="1:8" ht="12.75">
      <c r="A597" s="351"/>
      <c r="B597" s="325"/>
      <c r="C597" s="464" t="s">
        <v>870</v>
      </c>
      <c r="D597" s="464"/>
      <c r="E597" s="466">
        <f>SUM(E598+E636)</f>
        <v>64483</v>
      </c>
      <c r="F597" s="466">
        <f>SUM(F598+F636)</f>
        <v>55816</v>
      </c>
      <c r="G597" s="466">
        <f>SUM(G598+G636)</f>
        <v>64627</v>
      </c>
      <c r="H597" s="466">
        <f>SUM(H598+H636)</f>
        <v>66900</v>
      </c>
    </row>
    <row r="598" spans="1:8" ht="12.75">
      <c r="A598" s="351"/>
      <c r="B598" s="325"/>
      <c r="C598" s="326" t="s">
        <v>286</v>
      </c>
      <c r="D598" s="327" t="s">
        <v>6</v>
      </c>
      <c r="E598" s="328">
        <f>SUM(E599+E603+E607+E631)</f>
        <v>64483</v>
      </c>
      <c r="F598" s="328">
        <f>SUM(F599+F603+F607+F631)</f>
        <v>55816</v>
      </c>
      <c r="G598" s="328">
        <f>SUM(G599+G603+G607+G631)</f>
        <v>64627</v>
      </c>
      <c r="H598" s="328">
        <f>SUM(H599+H603+H607+H631)</f>
        <v>66900</v>
      </c>
    </row>
    <row r="599" spans="1:10" ht="12.75">
      <c r="A599" s="351"/>
      <c r="B599" s="325"/>
      <c r="C599" s="331" t="s">
        <v>440</v>
      </c>
      <c r="D599" s="271" t="s">
        <v>592</v>
      </c>
      <c r="E599" s="274">
        <f>SUM(E600:E602)</f>
        <v>26776</v>
      </c>
      <c r="F599" s="274">
        <f>SUM(F600:F602)</f>
        <v>25750</v>
      </c>
      <c r="G599" s="274">
        <v>26425</v>
      </c>
      <c r="H599" s="274">
        <v>27075</v>
      </c>
      <c r="J599" s="247"/>
    </row>
    <row r="600" spans="1:10" ht="12.75">
      <c r="A600" s="351"/>
      <c r="B600" s="325"/>
      <c r="C600" s="331"/>
      <c r="D600" s="281" t="s">
        <v>593</v>
      </c>
      <c r="E600" s="282">
        <v>23870</v>
      </c>
      <c r="F600" s="282">
        <v>24732</v>
      </c>
      <c r="G600" s="278"/>
      <c r="H600" s="279"/>
      <c r="J600" s="247"/>
    </row>
    <row r="601" spans="1:10" ht="12.75">
      <c r="A601" s="351"/>
      <c r="B601" s="325"/>
      <c r="C601" s="331"/>
      <c r="D601" s="467" t="s">
        <v>822</v>
      </c>
      <c r="E601" s="282">
        <v>2438</v>
      </c>
      <c r="F601" s="282">
        <v>1018</v>
      </c>
      <c r="G601" s="278"/>
      <c r="H601" s="279"/>
      <c r="J601" s="247"/>
    </row>
    <row r="602" spans="1:10" ht="12.75">
      <c r="A602" s="351"/>
      <c r="B602" s="325"/>
      <c r="C602" s="331"/>
      <c r="D602" s="467" t="s">
        <v>666</v>
      </c>
      <c r="E602" s="282">
        <v>468</v>
      </c>
      <c r="F602" s="282">
        <v>0</v>
      </c>
      <c r="G602" s="278"/>
      <c r="H602" s="279"/>
      <c r="J602" s="247"/>
    </row>
    <row r="603" spans="1:8" ht="12.75">
      <c r="A603" s="351"/>
      <c r="B603" s="325"/>
      <c r="C603" s="331" t="s">
        <v>444</v>
      </c>
      <c r="D603" s="271" t="s">
        <v>598</v>
      </c>
      <c r="E603" s="285">
        <f>SUM(E604:E606)</f>
        <v>9125</v>
      </c>
      <c r="F603" s="285">
        <f>SUM(F604:F606)</f>
        <v>9047</v>
      </c>
      <c r="G603" s="285">
        <v>9302</v>
      </c>
      <c r="H603" s="285">
        <v>9525</v>
      </c>
    </row>
    <row r="604" spans="1:8" ht="12.75">
      <c r="A604" s="351"/>
      <c r="B604" s="325"/>
      <c r="C604" s="331"/>
      <c r="D604" s="467" t="s">
        <v>793</v>
      </c>
      <c r="E604" s="293">
        <v>2142</v>
      </c>
      <c r="F604" s="293">
        <v>2102</v>
      </c>
      <c r="G604" s="286"/>
      <c r="H604" s="287"/>
    </row>
    <row r="605" spans="1:8" ht="12.75">
      <c r="A605" s="351"/>
      <c r="B605" s="325"/>
      <c r="C605" s="331"/>
      <c r="D605" s="281" t="s">
        <v>823</v>
      </c>
      <c r="E605" s="293">
        <v>511</v>
      </c>
      <c r="F605" s="293">
        <v>468</v>
      </c>
      <c r="G605" s="286"/>
      <c r="H605" s="287"/>
    </row>
    <row r="606" spans="1:8" ht="12.75">
      <c r="A606" s="351"/>
      <c r="B606" s="325"/>
      <c r="C606" s="331"/>
      <c r="D606" s="296" t="s">
        <v>602</v>
      </c>
      <c r="E606" s="293">
        <v>6472</v>
      </c>
      <c r="F606" s="293">
        <v>6477</v>
      </c>
      <c r="G606" s="289"/>
      <c r="H606" s="293"/>
    </row>
    <row r="607" spans="1:8" ht="12.75">
      <c r="A607" s="351"/>
      <c r="B607" s="325"/>
      <c r="C607" s="331" t="s">
        <v>287</v>
      </c>
      <c r="D607" s="271" t="s">
        <v>288</v>
      </c>
      <c r="E607" s="285">
        <f>SUM(E608:E630)</f>
        <v>28472</v>
      </c>
      <c r="F607" s="285">
        <f>SUM(F608:F630)</f>
        <v>19451</v>
      </c>
      <c r="G607" s="285">
        <v>28500</v>
      </c>
      <c r="H607" s="285">
        <v>30000</v>
      </c>
    </row>
    <row r="608" spans="1:8" ht="12.75">
      <c r="A608" s="351"/>
      <c r="B608" s="325"/>
      <c r="C608" s="468"/>
      <c r="D608" s="474" t="s">
        <v>862</v>
      </c>
      <c r="E608" s="282">
        <v>0</v>
      </c>
      <c r="F608" s="279">
        <v>20</v>
      </c>
      <c r="G608" s="274"/>
      <c r="H608" s="274"/>
    </row>
    <row r="609" spans="1:8" ht="12.75">
      <c r="A609" s="351"/>
      <c r="B609" s="325"/>
      <c r="C609" s="468"/>
      <c r="D609" s="296" t="s">
        <v>480</v>
      </c>
      <c r="E609" s="282">
        <v>11692</v>
      </c>
      <c r="F609" s="282">
        <v>13300</v>
      </c>
      <c r="G609" s="278"/>
      <c r="H609" s="279"/>
    </row>
    <row r="610" spans="1:8" ht="12.75">
      <c r="A610" s="351"/>
      <c r="B610" s="325"/>
      <c r="C610" s="468"/>
      <c r="D610" s="296" t="s">
        <v>797</v>
      </c>
      <c r="E610" s="282">
        <v>2000</v>
      </c>
      <c r="F610" s="282">
        <v>1200</v>
      </c>
      <c r="G610" s="278"/>
      <c r="H610" s="279"/>
    </row>
    <row r="611" spans="1:8" ht="12.75">
      <c r="A611" s="351"/>
      <c r="B611" s="325"/>
      <c r="C611" s="468"/>
      <c r="D611" s="296" t="s">
        <v>482</v>
      </c>
      <c r="E611" s="282">
        <v>427</v>
      </c>
      <c r="F611" s="282">
        <v>500</v>
      </c>
      <c r="G611" s="278"/>
      <c r="H611" s="279"/>
    </row>
    <row r="612" spans="1:8" ht="12.75">
      <c r="A612" s="351"/>
      <c r="B612" s="325"/>
      <c r="C612" s="468"/>
      <c r="D612" s="296" t="s">
        <v>484</v>
      </c>
      <c r="E612" s="282">
        <v>71</v>
      </c>
      <c r="F612" s="282">
        <v>100</v>
      </c>
      <c r="G612" s="278"/>
      <c r="H612" s="279"/>
    </row>
    <row r="613" spans="1:8" ht="12.75">
      <c r="A613" s="351"/>
      <c r="B613" s="325"/>
      <c r="C613" s="468"/>
      <c r="D613" s="296" t="s">
        <v>485</v>
      </c>
      <c r="E613" s="282">
        <v>0</v>
      </c>
      <c r="F613" s="282">
        <v>100</v>
      </c>
      <c r="G613" s="278"/>
      <c r="H613" s="279"/>
    </row>
    <row r="614" spans="1:8" ht="12.75">
      <c r="A614" s="351"/>
      <c r="B614" s="325"/>
      <c r="C614" s="468"/>
      <c r="D614" s="296" t="s">
        <v>825</v>
      </c>
      <c r="E614" s="282">
        <v>0</v>
      </c>
      <c r="F614" s="282">
        <v>0</v>
      </c>
      <c r="G614" s="278"/>
      <c r="H614" s="279"/>
    </row>
    <row r="615" spans="1:8" ht="12.75">
      <c r="A615" s="351"/>
      <c r="B615" s="325"/>
      <c r="C615" s="468"/>
      <c r="D615" s="296" t="s">
        <v>798</v>
      </c>
      <c r="E615" s="282">
        <v>4990</v>
      </c>
      <c r="F615" s="282">
        <v>200</v>
      </c>
      <c r="G615" s="278"/>
      <c r="H615" s="279"/>
    </row>
    <row r="616" spans="1:8" ht="12.75">
      <c r="A616" s="351"/>
      <c r="B616" s="325"/>
      <c r="C616" s="468"/>
      <c r="D616" s="296" t="s">
        <v>488</v>
      </c>
      <c r="E616" s="282">
        <v>1270</v>
      </c>
      <c r="F616" s="282">
        <v>600</v>
      </c>
      <c r="G616" s="278"/>
      <c r="H616" s="279"/>
    </row>
    <row r="617" spans="1:8" ht="12.75">
      <c r="A617" s="351"/>
      <c r="B617" s="325"/>
      <c r="C617" s="468"/>
      <c r="D617" s="296" t="s">
        <v>799</v>
      </c>
      <c r="E617" s="282">
        <v>143</v>
      </c>
      <c r="F617" s="282">
        <v>100</v>
      </c>
      <c r="G617" s="278"/>
      <c r="H617" s="279"/>
    </row>
    <row r="618" spans="1:8" ht="12.75">
      <c r="A618" s="351"/>
      <c r="B618" s="325"/>
      <c r="C618" s="468"/>
      <c r="D618" s="296" t="s">
        <v>800</v>
      </c>
      <c r="E618" s="282">
        <v>987</v>
      </c>
      <c r="F618" s="282">
        <v>300</v>
      </c>
      <c r="G618" s="278"/>
      <c r="H618" s="279"/>
    </row>
    <row r="619" spans="1:8" ht="12.75">
      <c r="A619" s="351"/>
      <c r="B619" s="325"/>
      <c r="C619" s="468"/>
      <c r="D619" s="296" t="s">
        <v>826</v>
      </c>
      <c r="E619" s="282"/>
      <c r="F619" s="282">
        <v>50</v>
      </c>
      <c r="G619" s="278"/>
      <c r="H619" s="279"/>
    </row>
    <row r="620" spans="1:8" ht="12.75">
      <c r="A620" s="351"/>
      <c r="B620" s="325"/>
      <c r="C620" s="468"/>
      <c r="D620" s="296" t="s">
        <v>827</v>
      </c>
      <c r="E620" s="282"/>
      <c r="F620" s="282">
        <v>0</v>
      </c>
      <c r="G620" s="278"/>
      <c r="H620" s="279"/>
    </row>
    <row r="621" spans="1:8" ht="12.75">
      <c r="A621" s="351"/>
      <c r="B621" s="325"/>
      <c r="C621" s="468"/>
      <c r="D621" s="296" t="s">
        <v>871</v>
      </c>
      <c r="E621" s="282"/>
      <c r="F621" s="282">
        <v>0</v>
      </c>
      <c r="G621" s="278"/>
      <c r="H621" s="279"/>
    </row>
    <row r="622" spans="1:8" ht="12.75">
      <c r="A622" s="351"/>
      <c r="B622" s="325"/>
      <c r="C622" s="468"/>
      <c r="D622" s="296" t="s">
        <v>803</v>
      </c>
      <c r="E622" s="282">
        <v>53</v>
      </c>
      <c r="F622" s="282">
        <v>50</v>
      </c>
      <c r="G622" s="278"/>
      <c r="H622" s="279"/>
    </row>
    <row r="623" spans="1:8" ht="12.75">
      <c r="A623" s="351"/>
      <c r="B623" s="325"/>
      <c r="C623" s="468"/>
      <c r="D623" s="296" t="s">
        <v>804</v>
      </c>
      <c r="E623" s="282">
        <v>4217</v>
      </c>
      <c r="F623" s="282">
        <v>200</v>
      </c>
      <c r="G623" s="278"/>
      <c r="H623" s="279"/>
    </row>
    <row r="624" spans="1:8" ht="12.75">
      <c r="A624" s="351"/>
      <c r="B624" s="325"/>
      <c r="C624" s="468"/>
      <c r="D624" s="296" t="s">
        <v>805</v>
      </c>
      <c r="E624" s="282">
        <v>40</v>
      </c>
      <c r="F624" s="282">
        <v>200</v>
      </c>
      <c r="G624" s="278"/>
      <c r="H624" s="279"/>
    </row>
    <row r="625" spans="1:8" ht="12.75">
      <c r="A625" s="351"/>
      <c r="B625" s="325"/>
      <c r="C625" s="468"/>
      <c r="D625" s="296" t="s">
        <v>808</v>
      </c>
      <c r="E625" s="282">
        <v>115</v>
      </c>
      <c r="F625" s="282">
        <v>31</v>
      </c>
      <c r="G625" s="278"/>
      <c r="H625" s="279"/>
    </row>
    <row r="626" spans="1:8" ht="12.75">
      <c r="A626" s="351"/>
      <c r="B626" s="325"/>
      <c r="C626" s="468"/>
      <c r="D626" s="296" t="s">
        <v>510</v>
      </c>
      <c r="E626" s="282">
        <v>449</v>
      </c>
      <c r="F626" s="282">
        <v>500</v>
      </c>
      <c r="G626" s="278"/>
      <c r="H626" s="279"/>
    </row>
    <row r="627" spans="1:8" ht="12.75">
      <c r="A627" s="351"/>
      <c r="B627" s="325"/>
      <c r="C627" s="468"/>
      <c r="D627" s="296" t="s">
        <v>810</v>
      </c>
      <c r="E627" s="282">
        <v>487</v>
      </c>
      <c r="F627" s="282">
        <v>500</v>
      </c>
      <c r="G627" s="278"/>
      <c r="H627" s="279"/>
    </row>
    <row r="628" spans="1:8" ht="12.75">
      <c r="A628" s="351"/>
      <c r="B628" s="325"/>
      <c r="C628" s="468"/>
      <c r="D628" s="296" t="s">
        <v>467</v>
      </c>
      <c r="E628" s="282">
        <v>989</v>
      </c>
      <c r="F628" s="282">
        <v>1000</v>
      </c>
      <c r="G628" s="278"/>
      <c r="H628" s="279"/>
    </row>
    <row r="629" spans="1:8" ht="12.75">
      <c r="A629" s="351"/>
      <c r="B629" s="325"/>
      <c r="C629" s="468"/>
      <c r="D629" s="296" t="s">
        <v>514</v>
      </c>
      <c r="E629" s="282">
        <v>302</v>
      </c>
      <c r="F629" s="282">
        <v>200</v>
      </c>
      <c r="G629" s="278"/>
      <c r="H629" s="279"/>
    </row>
    <row r="630" spans="1:8" ht="12.75">
      <c r="A630" s="351"/>
      <c r="B630" s="325"/>
      <c r="C630" s="468"/>
      <c r="D630" s="296" t="s">
        <v>811</v>
      </c>
      <c r="E630" s="282">
        <v>240</v>
      </c>
      <c r="F630" s="282">
        <v>300</v>
      </c>
      <c r="G630" s="278"/>
      <c r="H630" s="279"/>
    </row>
    <row r="631" spans="1:8" ht="12.75">
      <c r="A631" s="351"/>
      <c r="B631" s="325"/>
      <c r="C631" s="468" t="s">
        <v>565</v>
      </c>
      <c r="D631" s="288" t="s">
        <v>812</v>
      </c>
      <c r="E631" s="274">
        <f>SUM(E632:E635)</f>
        <v>110</v>
      </c>
      <c r="F631" s="274">
        <f>SUM(F632:F635)</f>
        <v>1568</v>
      </c>
      <c r="G631" s="274">
        <v>400</v>
      </c>
      <c r="H631" s="274">
        <v>300</v>
      </c>
    </row>
    <row r="632" spans="1:8" ht="12.75">
      <c r="A632" s="351"/>
      <c r="B632" s="325"/>
      <c r="C632" s="468"/>
      <c r="D632" s="296" t="s">
        <v>830</v>
      </c>
      <c r="E632" s="274"/>
      <c r="F632" s="274"/>
      <c r="G632" s="274"/>
      <c r="H632" s="274"/>
    </row>
    <row r="633" spans="1:8" ht="12.75">
      <c r="A633" s="351"/>
      <c r="B633" s="325"/>
      <c r="C633" s="468"/>
      <c r="D633" s="296" t="s">
        <v>814</v>
      </c>
      <c r="E633" s="274"/>
      <c r="F633" s="279">
        <v>1168</v>
      </c>
      <c r="G633" s="274"/>
      <c r="H633" s="274"/>
    </row>
    <row r="634" spans="1:8" ht="12.75">
      <c r="A634" s="351"/>
      <c r="B634" s="325"/>
      <c r="C634" s="468"/>
      <c r="D634" s="296" t="s">
        <v>525</v>
      </c>
      <c r="E634" s="282">
        <v>110</v>
      </c>
      <c r="F634" s="282">
        <v>300</v>
      </c>
      <c r="G634" s="278"/>
      <c r="H634" s="279"/>
    </row>
    <row r="635" spans="1:8" ht="12.75">
      <c r="A635" s="351"/>
      <c r="B635" s="325"/>
      <c r="C635" s="468"/>
      <c r="D635" s="296" t="s">
        <v>815</v>
      </c>
      <c r="E635" s="282">
        <v>0</v>
      </c>
      <c r="F635" s="282">
        <v>100</v>
      </c>
      <c r="G635" s="278"/>
      <c r="H635" s="279"/>
    </row>
    <row r="636" spans="1:8" ht="12.75">
      <c r="A636" s="351"/>
      <c r="B636" s="325"/>
      <c r="C636" s="340" t="s">
        <v>702</v>
      </c>
      <c r="D636" s="341" t="s">
        <v>18</v>
      </c>
      <c r="E636" s="342">
        <f>SUM(E637)</f>
        <v>0</v>
      </c>
      <c r="F636" s="342">
        <f>SUM(F637)</f>
        <v>0</v>
      </c>
      <c r="G636" s="342">
        <f>SUM(G637:G637)</f>
        <v>0</v>
      </c>
      <c r="H636" s="342">
        <f>SUM(H637:H637)</f>
        <v>0</v>
      </c>
    </row>
    <row r="637" spans="1:8" ht="12.75">
      <c r="A637" s="351"/>
      <c r="B637" s="325"/>
      <c r="C637" s="333"/>
      <c r="D637" s="296" t="s">
        <v>863</v>
      </c>
      <c r="E637" s="282"/>
      <c r="F637" s="282"/>
      <c r="G637" s="278"/>
      <c r="H637" s="279"/>
    </row>
    <row r="638" spans="1:8" ht="12.75">
      <c r="A638" s="351"/>
      <c r="B638" s="325"/>
      <c r="C638" s="464" t="s">
        <v>872</v>
      </c>
      <c r="D638" s="464"/>
      <c r="E638" s="466">
        <f>SUM(E639+E672)</f>
        <v>97799</v>
      </c>
      <c r="F638" s="466">
        <f>SUM(F639+F672)</f>
        <v>85972</v>
      </c>
      <c r="G638" s="466">
        <f>SUM(G639+G672)</f>
        <v>94764</v>
      </c>
      <c r="H638" s="466">
        <f>SUM(H639+H672)</f>
        <v>96500</v>
      </c>
    </row>
    <row r="639" spans="1:8" ht="12.75">
      <c r="A639" s="351"/>
      <c r="B639" s="325"/>
      <c r="C639" s="326" t="s">
        <v>286</v>
      </c>
      <c r="D639" s="327" t="s">
        <v>6</v>
      </c>
      <c r="E639" s="328">
        <f>SUM(E640+E644+E648+E669)</f>
        <v>97799</v>
      </c>
      <c r="F639" s="328">
        <f>SUM(F640+F644+F648+F669)</f>
        <v>85972</v>
      </c>
      <c r="G639" s="328">
        <f>SUM(G640+G644+G648+G669)</f>
        <v>94764</v>
      </c>
      <c r="H639" s="328">
        <f>SUM(H640+H644+H648+H669)</f>
        <v>96500</v>
      </c>
    </row>
    <row r="640" spans="1:10" ht="12.75">
      <c r="A640" s="351"/>
      <c r="B640" s="325"/>
      <c r="C640" s="331" t="s">
        <v>440</v>
      </c>
      <c r="D640" s="271" t="s">
        <v>592</v>
      </c>
      <c r="E640" s="274">
        <f>SUM(E641:E643)</f>
        <v>48085</v>
      </c>
      <c r="F640" s="274">
        <f>SUM(F641:F643)</f>
        <v>46850</v>
      </c>
      <c r="G640" s="274">
        <v>51030</v>
      </c>
      <c r="H640" s="274">
        <v>51541</v>
      </c>
      <c r="J640" s="247"/>
    </row>
    <row r="641" spans="1:10" ht="12.75">
      <c r="A641" s="351"/>
      <c r="B641" s="325"/>
      <c r="C641" s="331"/>
      <c r="D641" s="281" t="s">
        <v>593</v>
      </c>
      <c r="E641" s="282">
        <v>43756</v>
      </c>
      <c r="F641" s="282">
        <v>44895</v>
      </c>
      <c r="G641" s="278"/>
      <c r="H641" s="279"/>
      <c r="J641" s="247"/>
    </row>
    <row r="642" spans="1:10" ht="12.75">
      <c r="A642" s="351"/>
      <c r="B642" s="325"/>
      <c r="C642" s="331"/>
      <c r="D642" s="467" t="s">
        <v>822</v>
      </c>
      <c r="E642" s="282">
        <v>3976</v>
      </c>
      <c r="F642" s="282">
        <v>576</v>
      </c>
      <c r="G642" s="278"/>
      <c r="H642" s="279"/>
      <c r="J642" s="247"/>
    </row>
    <row r="643" spans="1:10" ht="12.75">
      <c r="A643" s="351"/>
      <c r="B643" s="325"/>
      <c r="C643" s="331"/>
      <c r="D643" s="467" t="s">
        <v>666</v>
      </c>
      <c r="E643" s="282">
        <v>353</v>
      </c>
      <c r="F643" s="282">
        <v>1379</v>
      </c>
      <c r="G643" s="278"/>
      <c r="H643" s="279"/>
      <c r="J643" s="247"/>
    </row>
    <row r="644" spans="1:8" ht="12.75">
      <c r="A644" s="351"/>
      <c r="B644" s="325"/>
      <c r="C644" s="331" t="s">
        <v>444</v>
      </c>
      <c r="D644" s="271" t="s">
        <v>598</v>
      </c>
      <c r="E644" s="285">
        <f>SUM(E645,E646,E647)</f>
        <v>16511</v>
      </c>
      <c r="F644" s="285">
        <f>SUM(F645,F646,F647)</f>
        <v>16485</v>
      </c>
      <c r="G644" s="285">
        <v>17963</v>
      </c>
      <c r="H644" s="285">
        <v>18142</v>
      </c>
    </row>
    <row r="645" spans="1:8" ht="12.75">
      <c r="A645" s="351"/>
      <c r="B645" s="325"/>
      <c r="C645" s="331"/>
      <c r="D645" s="467" t="s">
        <v>793</v>
      </c>
      <c r="E645" s="293">
        <v>2103</v>
      </c>
      <c r="F645" s="293">
        <v>2377</v>
      </c>
      <c r="G645" s="286"/>
      <c r="H645" s="287"/>
    </row>
    <row r="646" spans="1:8" ht="12.75">
      <c r="A646" s="351"/>
      <c r="B646" s="325"/>
      <c r="C646" s="331"/>
      <c r="D646" s="281" t="s">
        <v>823</v>
      </c>
      <c r="E646" s="293">
        <v>2724</v>
      </c>
      <c r="F646" s="293">
        <v>3395</v>
      </c>
      <c r="G646" s="286"/>
      <c r="H646" s="287"/>
    </row>
    <row r="647" spans="1:8" ht="12.75">
      <c r="A647" s="351"/>
      <c r="B647" s="325"/>
      <c r="C647" s="331"/>
      <c r="D647" s="296" t="s">
        <v>602</v>
      </c>
      <c r="E647" s="293">
        <v>11684</v>
      </c>
      <c r="F647" s="293">
        <v>10713</v>
      </c>
      <c r="G647" s="289"/>
      <c r="H647" s="293"/>
    </row>
    <row r="648" spans="1:8" ht="12.75">
      <c r="A648" s="351"/>
      <c r="B648" s="325"/>
      <c r="C648" s="331" t="s">
        <v>287</v>
      </c>
      <c r="D648" s="271" t="s">
        <v>288</v>
      </c>
      <c r="E648" s="285">
        <f>SUM(E649:E668)</f>
        <v>32439</v>
      </c>
      <c r="F648" s="285">
        <f>SUM(F649:F668)</f>
        <v>22537</v>
      </c>
      <c r="G648" s="285">
        <v>25621</v>
      </c>
      <c r="H648" s="285">
        <v>25877</v>
      </c>
    </row>
    <row r="649" spans="1:8" ht="12.75">
      <c r="A649" s="351"/>
      <c r="B649" s="325"/>
      <c r="C649" s="331"/>
      <c r="D649" s="467" t="s">
        <v>796</v>
      </c>
      <c r="E649" s="279">
        <v>0</v>
      </c>
      <c r="F649" s="279">
        <v>0</v>
      </c>
      <c r="G649" s="285"/>
      <c r="H649" s="285"/>
    </row>
    <row r="650" spans="1:8" ht="12.75">
      <c r="A650" s="351"/>
      <c r="B650" s="325"/>
      <c r="C650" s="331"/>
      <c r="D650" s="296" t="s">
        <v>480</v>
      </c>
      <c r="E650" s="282">
        <v>18702</v>
      </c>
      <c r="F650" s="282">
        <v>11057</v>
      </c>
      <c r="G650" s="278"/>
      <c r="H650" s="279"/>
    </row>
    <row r="651" spans="1:8" ht="12.75">
      <c r="A651" s="351"/>
      <c r="B651" s="325"/>
      <c r="C651" s="331"/>
      <c r="D651" s="296" t="s">
        <v>797</v>
      </c>
      <c r="E651" s="282">
        <v>1145</v>
      </c>
      <c r="F651" s="282">
        <v>4000</v>
      </c>
      <c r="G651" s="278"/>
      <c r="H651" s="279"/>
    </row>
    <row r="652" spans="1:8" ht="12.75">
      <c r="A652" s="351"/>
      <c r="B652" s="325"/>
      <c r="C652" s="331"/>
      <c r="D652" s="296" t="s">
        <v>482</v>
      </c>
      <c r="E652" s="282">
        <v>569</v>
      </c>
      <c r="F652" s="282">
        <v>500</v>
      </c>
      <c r="G652" s="278"/>
      <c r="H652" s="279"/>
    </row>
    <row r="653" spans="1:8" ht="12.75">
      <c r="A653" s="351"/>
      <c r="B653" s="325"/>
      <c r="C653" s="331"/>
      <c r="D653" s="296" t="s">
        <v>484</v>
      </c>
      <c r="E653" s="282">
        <v>0</v>
      </c>
      <c r="F653" s="282">
        <v>0</v>
      </c>
      <c r="G653" s="278"/>
      <c r="H653" s="279"/>
    </row>
    <row r="654" spans="1:8" ht="12.75">
      <c r="A654" s="351"/>
      <c r="B654" s="325"/>
      <c r="C654" s="331"/>
      <c r="D654" s="296" t="s">
        <v>485</v>
      </c>
      <c r="E654" s="282">
        <v>1377</v>
      </c>
      <c r="F654" s="282"/>
      <c r="G654" s="278"/>
      <c r="H654" s="279"/>
    </row>
    <row r="655" spans="1:8" ht="12.75">
      <c r="A655" s="351"/>
      <c r="B655" s="325"/>
      <c r="C655" s="331"/>
      <c r="D655" s="296" t="s">
        <v>488</v>
      </c>
      <c r="E655" s="282">
        <v>3873</v>
      </c>
      <c r="F655" s="282">
        <v>3000</v>
      </c>
      <c r="G655" s="278"/>
      <c r="H655" s="279"/>
    </row>
    <row r="656" spans="1:8" ht="12.75">
      <c r="A656" s="351"/>
      <c r="B656" s="325"/>
      <c r="C656" s="331"/>
      <c r="D656" s="296" t="s">
        <v>799</v>
      </c>
      <c r="E656" s="282">
        <v>118</v>
      </c>
      <c r="F656" s="282">
        <v>100</v>
      </c>
      <c r="G656" s="278"/>
      <c r="H656" s="279"/>
    </row>
    <row r="657" spans="1:8" ht="12.75">
      <c r="A657" s="351"/>
      <c r="B657" s="325"/>
      <c r="C657" s="331"/>
      <c r="D657" s="296" t="s">
        <v>873</v>
      </c>
      <c r="E657" s="282">
        <v>688</v>
      </c>
      <c r="F657" s="282"/>
      <c r="G657" s="278"/>
      <c r="H657" s="279"/>
    </row>
    <row r="658" spans="1:8" ht="14.25" customHeight="1">
      <c r="A658" s="351"/>
      <c r="B658" s="325"/>
      <c r="C658" s="331"/>
      <c r="D658" s="296" t="s">
        <v>826</v>
      </c>
      <c r="E658" s="282">
        <v>112</v>
      </c>
      <c r="F658" s="282"/>
      <c r="G658" s="278"/>
      <c r="H658" s="279"/>
    </row>
    <row r="659" spans="1:8" ht="12.75">
      <c r="A659" s="351"/>
      <c r="B659" s="325"/>
      <c r="C659" s="331"/>
      <c r="D659" s="296" t="s">
        <v>803</v>
      </c>
      <c r="E659" s="282">
        <v>87</v>
      </c>
      <c r="F659" s="282"/>
      <c r="G659" s="278"/>
      <c r="H659" s="279"/>
    </row>
    <row r="660" spans="1:8" ht="12.75">
      <c r="A660" s="351"/>
      <c r="B660" s="325"/>
      <c r="C660" s="331"/>
      <c r="D660" s="296" t="s">
        <v>828</v>
      </c>
      <c r="E660" s="282"/>
      <c r="F660" s="282"/>
      <c r="G660" s="278"/>
      <c r="H660" s="279"/>
    </row>
    <row r="661" spans="1:8" ht="12.75">
      <c r="A661" s="351"/>
      <c r="B661" s="325"/>
      <c r="C661" s="331"/>
      <c r="D661" s="297" t="s">
        <v>804</v>
      </c>
      <c r="E661" s="292">
        <v>1058</v>
      </c>
      <c r="F661" s="292"/>
      <c r="G661" s="298"/>
      <c r="H661" s="299"/>
    </row>
    <row r="662" spans="1:8" ht="12.75">
      <c r="A662" s="351"/>
      <c r="B662" s="325"/>
      <c r="C662" s="331"/>
      <c r="D662" s="281" t="s">
        <v>805</v>
      </c>
      <c r="E662" s="293">
        <v>214</v>
      </c>
      <c r="F662" s="293"/>
      <c r="G662" s="286"/>
      <c r="H662" s="287"/>
    </row>
    <row r="663" spans="1:8" ht="12.75">
      <c r="A663" s="351"/>
      <c r="B663" s="325"/>
      <c r="C663" s="331"/>
      <c r="D663" s="281" t="s">
        <v>808</v>
      </c>
      <c r="E663" s="293">
        <v>0</v>
      </c>
      <c r="F663" s="293"/>
      <c r="G663" s="286"/>
      <c r="H663" s="287"/>
    </row>
    <row r="664" spans="1:8" ht="12.75">
      <c r="A664" s="351"/>
      <c r="B664" s="325"/>
      <c r="C664" s="331"/>
      <c r="D664" s="296" t="s">
        <v>510</v>
      </c>
      <c r="E664" s="282">
        <v>1071</v>
      </c>
      <c r="F664" s="282">
        <v>530</v>
      </c>
      <c r="G664" s="278"/>
      <c r="H664" s="279"/>
    </row>
    <row r="665" spans="1:8" ht="12.75">
      <c r="A665" s="351"/>
      <c r="B665" s="325"/>
      <c r="C665" s="331"/>
      <c r="D665" s="296" t="s">
        <v>810</v>
      </c>
      <c r="E665" s="282">
        <v>369</v>
      </c>
      <c r="F665" s="282">
        <v>350</v>
      </c>
      <c r="G665" s="278"/>
      <c r="H665" s="279"/>
    </row>
    <row r="666" spans="1:8" ht="12.75">
      <c r="A666" s="351"/>
      <c r="B666" s="325"/>
      <c r="C666" s="331"/>
      <c r="D666" s="296" t="s">
        <v>467</v>
      </c>
      <c r="E666" s="282">
        <v>2468</v>
      </c>
      <c r="F666" s="282">
        <v>2400</v>
      </c>
      <c r="G666" s="278"/>
      <c r="H666" s="279"/>
    </row>
    <row r="667" spans="1:8" ht="12.75">
      <c r="A667" s="351"/>
      <c r="B667" s="325"/>
      <c r="C667" s="331"/>
      <c r="D667" s="296" t="s">
        <v>513</v>
      </c>
      <c r="E667" s="282"/>
      <c r="F667" s="282">
        <v>0</v>
      </c>
      <c r="G667" s="278"/>
      <c r="H667" s="279"/>
    </row>
    <row r="668" spans="1:8" ht="12.75">
      <c r="A668" s="351"/>
      <c r="B668" s="325"/>
      <c r="C668" s="331"/>
      <c r="D668" s="296" t="s">
        <v>514</v>
      </c>
      <c r="E668" s="282">
        <v>588</v>
      </c>
      <c r="F668" s="282">
        <v>600</v>
      </c>
      <c r="G668" s="278"/>
      <c r="H668" s="279"/>
    </row>
    <row r="669" spans="1:8" ht="12.75">
      <c r="A669" s="351"/>
      <c r="B669" s="325"/>
      <c r="C669" s="468" t="s">
        <v>565</v>
      </c>
      <c r="D669" s="288" t="s">
        <v>812</v>
      </c>
      <c r="E669" s="274">
        <f>SUM(E670:E671)</f>
        <v>764</v>
      </c>
      <c r="F669" s="274">
        <f>SUM(F670:F671)</f>
        <v>100</v>
      </c>
      <c r="G669" s="274">
        <v>150</v>
      </c>
      <c r="H669" s="274">
        <v>940</v>
      </c>
    </row>
    <row r="670" spans="1:8" ht="12.75">
      <c r="A670" s="351"/>
      <c r="B670" s="325"/>
      <c r="C670" s="477"/>
      <c r="D670" s="296" t="s">
        <v>814</v>
      </c>
      <c r="E670" s="282">
        <v>706</v>
      </c>
      <c r="F670" s="282"/>
      <c r="G670" s="278"/>
      <c r="H670" s="279"/>
    </row>
    <row r="671" spans="1:8" ht="12.75">
      <c r="A671" s="351"/>
      <c r="B671" s="325"/>
      <c r="C671" s="477"/>
      <c r="D671" s="296" t="s">
        <v>525</v>
      </c>
      <c r="E671" s="282">
        <v>58</v>
      </c>
      <c r="F671" s="282">
        <v>100</v>
      </c>
      <c r="G671" s="278"/>
      <c r="H671" s="279"/>
    </row>
    <row r="672" spans="1:8" ht="12.75">
      <c r="A672" s="351"/>
      <c r="B672" s="325"/>
      <c r="C672" s="340" t="s">
        <v>702</v>
      </c>
      <c r="D672" s="341" t="s">
        <v>18</v>
      </c>
      <c r="E672" s="342">
        <f>SUM(E673:E673)</f>
        <v>0</v>
      </c>
      <c r="F672" s="342">
        <f>SUM(F673:F673)</f>
        <v>0</v>
      </c>
      <c r="G672" s="342">
        <f>SUM(G673:G673)</f>
        <v>0</v>
      </c>
      <c r="H672" s="342">
        <f>SUM(H673:H673)</f>
        <v>0</v>
      </c>
    </row>
    <row r="673" spans="1:8" ht="12.75">
      <c r="A673" s="351"/>
      <c r="B673" s="325"/>
      <c r="C673" s="477"/>
      <c r="D673" s="296" t="s">
        <v>863</v>
      </c>
      <c r="E673" s="282">
        <v>0</v>
      </c>
      <c r="F673" s="282"/>
      <c r="G673" s="278">
        <v>0</v>
      </c>
      <c r="H673" s="279">
        <v>0</v>
      </c>
    </row>
    <row r="674" spans="1:8" ht="12.75">
      <c r="A674" s="351"/>
      <c r="B674" s="325"/>
      <c r="C674" s="464" t="s">
        <v>874</v>
      </c>
      <c r="D674" s="464"/>
      <c r="E674" s="466">
        <f>SUM(E675)</f>
        <v>54512</v>
      </c>
      <c r="F674" s="466">
        <f>SUM(F675)</f>
        <v>54990</v>
      </c>
      <c r="G674" s="466">
        <f>SUM(G675)</f>
        <v>54512</v>
      </c>
      <c r="H674" s="466">
        <f>SUM(H675)</f>
        <v>54512</v>
      </c>
    </row>
    <row r="675" spans="1:8" ht="12.75">
      <c r="A675" s="351"/>
      <c r="B675" s="325"/>
      <c r="C675" s="326" t="s">
        <v>286</v>
      </c>
      <c r="D675" s="327" t="s">
        <v>6</v>
      </c>
      <c r="E675" s="328">
        <f>SUM(E676+E680+E684+E699)</f>
        <v>54512</v>
      </c>
      <c r="F675" s="328">
        <f>SUM(F676+F680+F684+F699)</f>
        <v>54990</v>
      </c>
      <c r="G675" s="328">
        <f>SUM(G676+G680+G684+G699)</f>
        <v>54512</v>
      </c>
      <c r="H675" s="328">
        <f>SUM(H676+H680+H684+H699)</f>
        <v>54512</v>
      </c>
    </row>
    <row r="676" spans="1:10" ht="12.75">
      <c r="A676" s="351"/>
      <c r="B676" s="325"/>
      <c r="C676" s="331" t="s">
        <v>440</v>
      </c>
      <c r="D676" s="271" t="s">
        <v>592</v>
      </c>
      <c r="E676" s="274">
        <f>SUM(E677:E679)</f>
        <v>28835</v>
      </c>
      <c r="F676" s="274">
        <f>SUM(F677:F679)</f>
        <v>30481</v>
      </c>
      <c r="G676" s="274">
        <v>28835</v>
      </c>
      <c r="H676" s="274">
        <v>28835</v>
      </c>
      <c r="J676" s="247"/>
    </row>
    <row r="677" spans="1:10" ht="12.75">
      <c r="A677" s="351"/>
      <c r="B677" s="325"/>
      <c r="C677" s="331"/>
      <c r="D677" s="281" t="s">
        <v>593</v>
      </c>
      <c r="E677" s="279">
        <v>28000</v>
      </c>
      <c r="F677" s="279">
        <v>28278</v>
      </c>
      <c r="G677" s="278"/>
      <c r="H677" s="279"/>
      <c r="J677" s="247"/>
    </row>
    <row r="678" spans="1:10" ht="12.75">
      <c r="A678" s="351"/>
      <c r="B678" s="325"/>
      <c r="C678" s="331"/>
      <c r="D678" s="467" t="s">
        <v>822</v>
      </c>
      <c r="E678" s="279">
        <v>450</v>
      </c>
      <c r="F678" s="279">
        <v>1850</v>
      </c>
      <c r="G678" s="278"/>
      <c r="H678" s="279"/>
      <c r="J678" s="247"/>
    </row>
    <row r="679" spans="1:10" ht="12.75">
      <c r="A679" s="351"/>
      <c r="B679" s="325"/>
      <c r="C679" s="331"/>
      <c r="D679" s="467" t="s">
        <v>666</v>
      </c>
      <c r="E679" s="279">
        <v>385</v>
      </c>
      <c r="F679" s="279">
        <v>353</v>
      </c>
      <c r="G679" s="278"/>
      <c r="H679" s="279"/>
      <c r="J679" s="247"/>
    </row>
    <row r="680" spans="1:8" ht="12.75">
      <c r="A680" s="351"/>
      <c r="B680" s="325"/>
      <c r="C680" s="331" t="s">
        <v>444</v>
      </c>
      <c r="D680" s="271" t="s">
        <v>598</v>
      </c>
      <c r="E680" s="285">
        <f>SUM(E681:E683)</f>
        <v>10150</v>
      </c>
      <c r="F680" s="285">
        <f>SUM(F681:F683)</f>
        <v>10749</v>
      </c>
      <c r="G680" s="285">
        <v>10150</v>
      </c>
      <c r="H680" s="285">
        <v>10150</v>
      </c>
    </row>
    <row r="681" spans="1:8" ht="12.75">
      <c r="A681" s="351"/>
      <c r="B681" s="325"/>
      <c r="C681" s="331"/>
      <c r="D681" s="467" t="s">
        <v>793</v>
      </c>
      <c r="E681" s="287">
        <v>2020</v>
      </c>
      <c r="F681" s="287">
        <v>1626</v>
      </c>
      <c r="G681" s="286"/>
      <c r="H681" s="287"/>
    </row>
    <row r="682" spans="1:8" ht="12.75">
      <c r="A682" s="351"/>
      <c r="B682" s="325"/>
      <c r="C682" s="331"/>
      <c r="D682" s="281" t="s">
        <v>823</v>
      </c>
      <c r="E682" s="287">
        <v>864</v>
      </c>
      <c r="F682" s="287">
        <v>1442</v>
      </c>
      <c r="G682" s="286"/>
      <c r="H682" s="287"/>
    </row>
    <row r="683" spans="1:8" ht="12.75">
      <c r="A683" s="351"/>
      <c r="B683" s="325"/>
      <c r="C683" s="331"/>
      <c r="D683" s="296" t="s">
        <v>602</v>
      </c>
      <c r="E683" s="293">
        <v>7266</v>
      </c>
      <c r="F683" s="293">
        <v>7681</v>
      </c>
      <c r="G683" s="289"/>
      <c r="H683" s="293"/>
    </row>
    <row r="684" spans="1:8" ht="12.75">
      <c r="A684" s="351"/>
      <c r="B684" s="325"/>
      <c r="C684" s="331" t="s">
        <v>287</v>
      </c>
      <c r="D684" s="271" t="s">
        <v>288</v>
      </c>
      <c r="E684" s="285">
        <f>SUM(E685:E698)</f>
        <v>15462</v>
      </c>
      <c r="F684" s="285">
        <f>SUM(F685:F698)</f>
        <v>13509</v>
      </c>
      <c r="G684" s="285">
        <v>15462</v>
      </c>
      <c r="H684" s="285">
        <v>15462</v>
      </c>
    </row>
    <row r="685" spans="1:8" ht="12.75">
      <c r="A685" s="351"/>
      <c r="B685" s="325"/>
      <c r="C685" s="477"/>
      <c r="D685" s="296" t="s">
        <v>480</v>
      </c>
      <c r="E685" s="282">
        <v>9000</v>
      </c>
      <c r="F685" s="279">
        <v>5000</v>
      </c>
      <c r="G685" s="278"/>
      <c r="H685" s="279"/>
    </row>
    <row r="686" spans="1:8" ht="12.75">
      <c r="A686" s="351"/>
      <c r="B686" s="325"/>
      <c r="C686" s="477"/>
      <c r="D686" s="296" t="s">
        <v>797</v>
      </c>
      <c r="E686" s="282">
        <v>1660</v>
      </c>
      <c r="F686" s="279">
        <v>2600</v>
      </c>
      <c r="G686" s="278"/>
      <c r="H686" s="279"/>
    </row>
    <row r="687" spans="1:8" ht="12.75">
      <c r="A687" s="351"/>
      <c r="B687" s="325"/>
      <c r="C687" s="477"/>
      <c r="D687" s="296" t="s">
        <v>482</v>
      </c>
      <c r="E687" s="282">
        <v>300</v>
      </c>
      <c r="F687" s="279">
        <v>400</v>
      </c>
      <c r="G687" s="278"/>
      <c r="H687" s="279"/>
    </row>
    <row r="688" spans="1:8" ht="12.75">
      <c r="A688" s="351"/>
      <c r="B688" s="325"/>
      <c r="C688" s="477"/>
      <c r="D688" s="296" t="s">
        <v>484</v>
      </c>
      <c r="E688" s="282"/>
      <c r="F688" s="282"/>
      <c r="G688" s="278"/>
      <c r="H688" s="279"/>
    </row>
    <row r="689" spans="1:8" ht="12.75">
      <c r="A689" s="351"/>
      <c r="B689" s="325"/>
      <c r="C689" s="477"/>
      <c r="D689" s="296" t="s">
        <v>798</v>
      </c>
      <c r="E689" s="282"/>
      <c r="F689" s="282"/>
      <c r="G689" s="278"/>
      <c r="H689" s="279"/>
    </row>
    <row r="690" spans="1:8" ht="12.75">
      <c r="A690" s="351"/>
      <c r="B690" s="325"/>
      <c r="C690" s="477"/>
      <c r="D690" s="296" t="s">
        <v>488</v>
      </c>
      <c r="E690" s="282">
        <v>995</v>
      </c>
      <c r="F690" s="282">
        <v>1777</v>
      </c>
      <c r="G690" s="278"/>
      <c r="H690" s="279"/>
    </row>
    <row r="691" spans="1:8" ht="12.75">
      <c r="A691" s="351"/>
      <c r="B691" s="325"/>
      <c r="C691" s="477"/>
      <c r="D691" s="296" t="s">
        <v>800</v>
      </c>
      <c r="E691" s="282">
        <v>333</v>
      </c>
      <c r="F691" s="282">
        <v>400</v>
      </c>
      <c r="G691" s="278"/>
      <c r="H691" s="279"/>
    </row>
    <row r="692" spans="1:8" ht="12.75">
      <c r="A692" s="351"/>
      <c r="B692" s="325"/>
      <c r="C692" s="477"/>
      <c r="D692" s="296" t="s">
        <v>826</v>
      </c>
      <c r="E692" s="282"/>
      <c r="F692" s="282"/>
      <c r="G692" s="278"/>
      <c r="H692" s="279"/>
    </row>
    <row r="693" spans="1:8" ht="12.75">
      <c r="A693" s="351"/>
      <c r="B693" s="325"/>
      <c r="C693" s="477"/>
      <c r="D693" s="296" t="s">
        <v>804</v>
      </c>
      <c r="E693" s="282">
        <v>920</v>
      </c>
      <c r="F693" s="282"/>
      <c r="G693" s="278"/>
      <c r="H693" s="279"/>
    </row>
    <row r="694" spans="1:8" ht="12.75">
      <c r="A694" s="351"/>
      <c r="B694" s="325"/>
      <c r="C694" s="477"/>
      <c r="D694" s="296" t="s">
        <v>806</v>
      </c>
      <c r="E694" s="282"/>
      <c r="F694" s="282">
        <v>1000</v>
      </c>
      <c r="G694" s="278"/>
      <c r="H694" s="279"/>
    </row>
    <row r="695" spans="1:8" ht="12.75">
      <c r="A695" s="351"/>
      <c r="B695" s="325"/>
      <c r="C695" s="477"/>
      <c r="D695" s="296" t="s">
        <v>510</v>
      </c>
      <c r="E695" s="282">
        <v>332</v>
      </c>
      <c r="F695" s="282">
        <v>400</v>
      </c>
      <c r="G695" s="278"/>
      <c r="H695" s="279"/>
    </row>
    <row r="696" spans="1:8" ht="12.75">
      <c r="A696" s="351"/>
      <c r="B696" s="325"/>
      <c r="C696" s="477"/>
      <c r="D696" s="296" t="s">
        <v>810</v>
      </c>
      <c r="E696" s="282">
        <v>332</v>
      </c>
      <c r="F696" s="282">
        <v>332</v>
      </c>
      <c r="G696" s="278"/>
      <c r="H696" s="279"/>
    </row>
    <row r="697" spans="1:8" ht="12.75">
      <c r="A697" s="351"/>
      <c r="B697" s="325"/>
      <c r="C697" s="477"/>
      <c r="D697" s="296" t="s">
        <v>467</v>
      </c>
      <c r="E697" s="282">
        <v>1260</v>
      </c>
      <c r="F697" s="282">
        <v>1300</v>
      </c>
      <c r="G697" s="278"/>
      <c r="H697" s="279"/>
    </row>
    <row r="698" spans="1:8" ht="12.75">
      <c r="A698" s="351"/>
      <c r="B698" s="325"/>
      <c r="C698" s="477"/>
      <c r="D698" s="296" t="s">
        <v>514</v>
      </c>
      <c r="E698" s="282">
        <v>330</v>
      </c>
      <c r="F698" s="282">
        <v>300</v>
      </c>
      <c r="G698" s="278"/>
      <c r="H698" s="279"/>
    </row>
    <row r="699" spans="1:8" ht="12.75">
      <c r="A699" s="351"/>
      <c r="B699" s="325"/>
      <c r="C699" s="468" t="s">
        <v>817</v>
      </c>
      <c r="D699" s="288" t="s">
        <v>694</v>
      </c>
      <c r="E699" s="274">
        <f>SUM(E700:E701)</f>
        <v>65</v>
      </c>
      <c r="F699" s="274">
        <f>SUM(F700:F701)</f>
        <v>251</v>
      </c>
      <c r="G699" s="274">
        <v>65</v>
      </c>
      <c r="H699" s="274">
        <v>65</v>
      </c>
    </row>
    <row r="700" spans="1:8" ht="12.75">
      <c r="A700" s="351"/>
      <c r="B700" s="325"/>
      <c r="C700" s="477"/>
      <c r="D700" s="296" t="s">
        <v>814</v>
      </c>
      <c r="E700" s="282"/>
      <c r="F700" s="282"/>
      <c r="G700" s="278"/>
      <c r="H700" s="279"/>
    </row>
    <row r="701" spans="1:8" ht="12.75">
      <c r="A701" s="351"/>
      <c r="B701" s="325"/>
      <c r="C701" s="477"/>
      <c r="D701" s="296" t="s">
        <v>525</v>
      </c>
      <c r="E701" s="282">
        <v>65</v>
      </c>
      <c r="F701" s="282">
        <v>251</v>
      </c>
      <c r="G701" s="278"/>
      <c r="H701" s="279"/>
    </row>
    <row r="702" spans="1:8" ht="12.75">
      <c r="A702" s="351"/>
      <c r="B702" s="325"/>
      <c r="C702" s="464" t="s">
        <v>875</v>
      </c>
      <c r="D702" s="464"/>
      <c r="E702" s="466">
        <f>SUM(E703)</f>
        <v>68879</v>
      </c>
      <c r="F702" s="466">
        <f>SUM(F703)</f>
        <v>77328</v>
      </c>
      <c r="G702" s="466">
        <f>SUM(G703)</f>
        <v>72840</v>
      </c>
      <c r="H702" s="466">
        <f>SUM(H703)</f>
        <v>81270</v>
      </c>
    </row>
    <row r="703" spans="1:8" ht="12.75">
      <c r="A703" s="351"/>
      <c r="B703" s="325"/>
      <c r="C703" s="326" t="s">
        <v>286</v>
      </c>
      <c r="D703" s="327" t="s">
        <v>6</v>
      </c>
      <c r="E703" s="328">
        <f>SUM(E704+E708+E712+E728)</f>
        <v>68879</v>
      </c>
      <c r="F703" s="328">
        <f>SUM(F704+F708+F712+F728)</f>
        <v>77328</v>
      </c>
      <c r="G703" s="328">
        <f>SUM(G704+G708+G712+G728)</f>
        <v>72840</v>
      </c>
      <c r="H703" s="328">
        <f>SUM(H704+H708+H712+H728)</f>
        <v>81270</v>
      </c>
    </row>
    <row r="704" spans="1:10" ht="12.75">
      <c r="A704" s="351"/>
      <c r="B704" s="325"/>
      <c r="C704" s="331" t="s">
        <v>440</v>
      </c>
      <c r="D704" s="271" t="s">
        <v>592</v>
      </c>
      <c r="E704" s="274">
        <f>SUM(E705:E707)</f>
        <v>32918</v>
      </c>
      <c r="F704" s="274">
        <f>SUM(F705:F707)</f>
        <v>35302</v>
      </c>
      <c r="G704" s="274">
        <v>35200</v>
      </c>
      <c r="H704" s="274">
        <v>37700</v>
      </c>
      <c r="J704" s="247"/>
    </row>
    <row r="705" spans="1:10" ht="12.75">
      <c r="A705" s="351"/>
      <c r="B705" s="325"/>
      <c r="C705" s="331"/>
      <c r="D705" s="281" t="s">
        <v>593</v>
      </c>
      <c r="E705" s="282">
        <v>28738</v>
      </c>
      <c r="F705" s="282">
        <v>31096</v>
      </c>
      <c r="G705" s="278"/>
      <c r="H705" s="279"/>
      <c r="J705" s="247"/>
    </row>
    <row r="706" spans="1:10" ht="12.75">
      <c r="A706" s="351"/>
      <c r="B706" s="325"/>
      <c r="C706" s="331"/>
      <c r="D706" s="467" t="s">
        <v>822</v>
      </c>
      <c r="E706" s="282">
        <v>4180</v>
      </c>
      <c r="F706" s="282">
        <v>3816</v>
      </c>
      <c r="G706" s="278"/>
      <c r="H706" s="279"/>
      <c r="J706" s="247"/>
    </row>
    <row r="707" spans="1:10" ht="12.75">
      <c r="A707" s="351"/>
      <c r="B707" s="325"/>
      <c r="C707" s="331"/>
      <c r="D707" s="467" t="s">
        <v>666</v>
      </c>
      <c r="E707" s="282">
        <v>0</v>
      </c>
      <c r="F707" s="282">
        <v>390</v>
      </c>
      <c r="G707" s="278"/>
      <c r="H707" s="279"/>
      <c r="J707" s="247"/>
    </row>
    <row r="708" spans="1:8" ht="12.75">
      <c r="A708" s="351"/>
      <c r="B708" s="325"/>
      <c r="C708" s="331" t="s">
        <v>444</v>
      </c>
      <c r="D708" s="271" t="s">
        <v>598</v>
      </c>
      <c r="E708" s="285">
        <f>SUM(E709:E711)</f>
        <v>11562</v>
      </c>
      <c r="F708" s="285">
        <f>SUM(F709:F711)</f>
        <v>12426</v>
      </c>
      <c r="G708" s="285">
        <v>12390</v>
      </c>
      <c r="H708" s="285">
        <v>13270</v>
      </c>
    </row>
    <row r="709" spans="1:8" ht="12.75">
      <c r="A709" s="351"/>
      <c r="B709" s="325"/>
      <c r="C709" s="331"/>
      <c r="D709" s="467" t="s">
        <v>793</v>
      </c>
      <c r="E709" s="293">
        <v>1800</v>
      </c>
      <c r="F709" s="293">
        <v>2166</v>
      </c>
      <c r="G709" s="286"/>
      <c r="H709" s="287"/>
    </row>
    <row r="710" spans="1:8" ht="12.75">
      <c r="A710" s="351"/>
      <c r="B710" s="325"/>
      <c r="C710" s="331"/>
      <c r="D710" s="281" t="s">
        <v>823</v>
      </c>
      <c r="E710" s="293">
        <v>1492</v>
      </c>
      <c r="F710" s="293">
        <v>1665</v>
      </c>
      <c r="G710" s="286"/>
      <c r="H710" s="287"/>
    </row>
    <row r="711" spans="1:8" ht="12.75">
      <c r="A711" s="351"/>
      <c r="B711" s="325"/>
      <c r="C711" s="331"/>
      <c r="D711" s="296" t="s">
        <v>602</v>
      </c>
      <c r="E711" s="293">
        <v>8270</v>
      </c>
      <c r="F711" s="293">
        <v>8595</v>
      </c>
      <c r="G711" s="289"/>
      <c r="H711" s="293"/>
    </row>
    <row r="712" spans="1:8" ht="12.75">
      <c r="A712" s="351"/>
      <c r="B712" s="325"/>
      <c r="C712" s="331" t="s">
        <v>287</v>
      </c>
      <c r="D712" s="271" t="s">
        <v>288</v>
      </c>
      <c r="E712" s="285">
        <f>SUM(E713:E727)</f>
        <v>24340</v>
      </c>
      <c r="F712" s="285">
        <f>SUM(F713:F727)</f>
        <v>28644</v>
      </c>
      <c r="G712" s="285">
        <v>25000</v>
      </c>
      <c r="H712" s="285">
        <v>30000</v>
      </c>
    </row>
    <row r="713" spans="1:8" ht="12.75">
      <c r="A713" s="351"/>
      <c r="B713" s="325"/>
      <c r="C713" s="372"/>
      <c r="D713" s="296" t="s">
        <v>480</v>
      </c>
      <c r="E713" s="282">
        <v>8468</v>
      </c>
      <c r="F713" s="282">
        <v>10800</v>
      </c>
      <c r="G713" s="278"/>
      <c r="H713" s="279"/>
    </row>
    <row r="714" spans="1:8" ht="12.75">
      <c r="A714" s="351"/>
      <c r="B714" s="325"/>
      <c r="C714" s="372"/>
      <c r="D714" s="296" t="s">
        <v>797</v>
      </c>
      <c r="E714" s="282">
        <v>1981</v>
      </c>
      <c r="F714" s="282">
        <v>2500</v>
      </c>
      <c r="G714" s="278"/>
      <c r="H714" s="279"/>
    </row>
    <row r="715" spans="1:8" ht="12.75">
      <c r="A715" s="351"/>
      <c r="B715" s="325"/>
      <c r="C715" s="372"/>
      <c r="D715" s="296" t="s">
        <v>482</v>
      </c>
      <c r="E715" s="282">
        <v>489</v>
      </c>
      <c r="F715" s="282">
        <v>600</v>
      </c>
      <c r="G715" s="278"/>
      <c r="H715" s="279"/>
    </row>
    <row r="716" spans="1:8" ht="12.75">
      <c r="A716" s="351"/>
      <c r="B716" s="325"/>
      <c r="C716" s="372"/>
      <c r="D716" s="296" t="s">
        <v>484</v>
      </c>
      <c r="E716" s="282">
        <v>486</v>
      </c>
      <c r="F716" s="282"/>
      <c r="G716" s="278"/>
      <c r="H716" s="279"/>
    </row>
    <row r="717" spans="1:8" ht="12.75">
      <c r="A717" s="351"/>
      <c r="B717" s="325"/>
      <c r="C717" s="372"/>
      <c r="D717" s="296" t="s">
        <v>485</v>
      </c>
      <c r="E717" s="282">
        <v>110</v>
      </c>
      <c r="F717" s="282"/>
      <c r="G717" s="278"/>
      <c r="H717" s="279"/>
    </row>
    <row r="718" spans="1:8" ht="12.75">
      <c r="A718" s="351"/>
      <c r="B718" s="325"/>
      <c r="C718" s="372"/>
      <c r="D718" s="296" t="s">
        <v>798</v>
      </c>
      <c r="E718" s="282">
        <v>1726</v>
      </c>
      <c r="F718" s="282">
        <v>2450</v>
      </c>
      <c r="G718" s="278"/>
      <c r="H718" s="279"/>
    </row>
    <row r="719" spans="1:8" ht="12.75">
      <c r="A719" s="351"/>
      <c r="B719" s="325"/>
      <c r="C719" s="372"/>
      <c r="D719" s="296" t="s">
        <v>488</v>
      </c>
      <c r="E719" s="282">
        <v>2588</v>
      </c>
      <c r="F719" s="282">
        <v>2000</v>
      </c>
      <c r="G719" s="278"/>
      <c r="H719" s="279"/>
    </row>
    <row r="720" spans="1:8" ht="12.75">
      <c r="A720" s="351"/>
      <c r="B720" s="325"/>
      <c r="C720" s="372"/>
      <c r="D720" s="296" t="s">
        <v>800</v>
      </c>
      <c r="E720" s="282">
        <v>340</v>
      </c>
      <c r="F720" s="282">
        <v>500</v>
      </c>
      <c r="G720" s="278"/>
      <c r="H720" s="279"/>
    </row>
    <row r="721" spans="1:8" ht="12.75">
      <c r="A721" s="351"/>
      <c r="B721" s="325"/>
      <c r="C721" s="372"/>
      <c r="D721" s="296" t="s">
        <v>803</v>
      </c>
      <c r="E721" s="282"/>
      <c r="F721" s="282">
        <v>150</v>
      </c>
      <c r="G721" s="278"/>
      <c r="H721" s="279"/>
    </row>
    <row r="722" spans="1:8" ht="12.75">
      <c r="A722" s="351"/>
      <c r="B722" s="325"/>
      <c r="C722" s="372"/>
      <c r="D722" s="296" t="s">
        <v>804</v>
      </c>
      <c r="E722" s="282">
        <v>372</v>
      </c>
      <c r="F722" s="282">
        <v>600</v>
      </c>
      <c r="G722" s="278"/>
      <c r="H722" s="279"/>
    </row>
    <row r="723" spans="1:8" ht="12.75">
      <c r="A723" s="351"/>
      <c r="B723" s="325"/>
      <c r="C723" s="372"/>
      <c r="D723" s="296" t="s">
        <v>805</v>
      </c>
      <c r="E723" s="282">
        <v>4604</v>
      </c>
      <c r="F723" s="282">
        <v>6118</v>
      </c>
      <c r="G723" s="278"/>
      <c r="H723" s="279"/>
    </row>
    <row r="724" spans="1:8" ht="12.75">
      <c r="A724" s="351"/>
      <c r="B724" s="325"/>
      <c r="C724" s="372"/>
      <c r="D724" s="296" t="s">
        <v>510</v>
      </c>
      <c r="E724" s="282">
        <v>845</v>
      </c>
      <c r="F724" s="282">
        <v>700</v>
      </c>
      <c r="G724" s="278"/>
      <c r="H724" s="279"/>
    </row>
    <row r="725" spans="1:8" ht="12.75">
      <c r="A725" s="351"/>
      <c r="B725" s="325"/>
      <c r="C725" s="372"/>
      <c r="D725" s="296" t="s">
        <v>810</v>
      </c>
      <c r="E725" s="282">
        <v>624</v>
      </c>
      <c r="F725" s="282">
        <v>700</v>
      </c>
      <c r="G725" s="278"/>
      <c r="H725" s="279"/>
    </row>
    <row r="726" spans="1:8" ht="12.75">
      <c r="A726" s="351"/>
      <c r="B726" s="325"/>
      <c r="C726" s="372"/>
      <c r="D726" s="296" t="s">
        <v>467</v>
      </c>
      <c r="E726" s="282">
        <v>1334</v>
      </c>
      <c r="F726" s="282">
        <v>1100</v>
      </c>
      <c r="G726" s="278"/>
      <c r="H726" s="279"/>
    </row>
    <row r="727" spans="1:8" ht="12.75">
      <c r="A727" s="351"/>
      <c r="B727" s="325"/>
      <c r="C727" s="372"/>
      <c r="D727" s="296" t="s">
        <v>514</v>
      </c>
      <c r="E727" s="282">
        <v>373</v>
      </c>
      <c r="F727" s="282">
        <v>426</v>
      </c>
      <c r="G727" s="278"/>
      <c r="H727" s="279"/>
    </row>
    <row r="728" spans="1:8" ht="12.75">
      <c r="A728" s="351"/>
      <c r="B728" s="325"/>
      <c r="C728" s="468" t="s">
        <v>565</v>
      </c>
      <c r="D728" s="288" t="s">
        <v>812</v>
      </c>
      <c r="E728" s="274">
        <f>SUM(E729:E730)</f>
        <v>59</v>
      </c>
      <c r="F728" s="274">
        <f>SUM(F729:F730)</f>
        <v>956</v>
      </c>
      <c r="G728" s="274">
        <v>250</v>
      </c>
      <c r="H728" s="274">
        <v>300</v>
      </c>
    </row>
    <row r="729" spans="1:8" ht="12.75">
      <c r="A729" s="351"/>
      <c r="B729" s="325"/>
      <c r="C729" s="477"/>
      <c r="D729" s="296" t="s">
        <v>814</v>
      </c>
      <c r="E729" s="282"/>
      <c r="F729" s="282">
        <v>706</v>
      </c>
      <c r="G729" s="278"/>
      <c r="H729" s="279"/>
    </row>
    <row r="730" spans="1:8" ht="12.75">
      <c r="A730" s="351"/>
      <c r="B730" s="325"/>
      <c r="C730" s="477"/>
      <c r="D730" s="296" t="s">
        <v>525</v>
      </c>
      <c r="E730" s="282">
        <v>59</v>
      </c>
      <c r="F730" s="282">
        <v>250</v>
      </c>
      <c r="G730" s="278"/>
      <c r="H730" s="279"/>
    </row>
    <row r="731" spans="1:8" ht="12.75">
      <c r="A731" s="351"/>
      <c r="B731" s="325"/>
      <c r="C731" s="464" t="s">
        <v>876</v>
      </c>
      <c r="D731" s="464"/>
      <c r="E731" s="466">
        <f>SUM(E732+E763)</f>
        <v>57394</v>
      </c>
      <c r="F731" s="466">
        <f>SUM(F732+F763)</f>
        <v>45336</v>
      </c>
      <c r="G731" s="466">
        <f>SUM(G732+G763)</f>
        <v>62484</v>
      </c>
      <c r="H731" s="466">
        <f>SUM(H732+H763)</f>
        <v>63295</v>
      </c>
    </row>
    <row r="732" spans="1:8" ht="12.75">
      <c r="A732" s="351"/>
      <c r="B732" s="325"/>
      <c r="C732" s="326" t="s">
        <v>286</v>
      </c>
      <c r="D732" s="327" t="s">
        <v>6</v>
      </c>
      <c r="E732" s="328">
        <f>SUM(E733+E737+E741+E760)</f>
        <v>54394</v>
      </c>
      <c r="F732" s="328">
        <f>SUM(F733+F737+F741+F760)</f>
        <v>45336</v>
      </c>
      <c r="G732" s="328">
        <f>SUM(G733+G737+G741+G760)</f>
        <v>62484</v>
      </c>
      <c r="H732" s="328">
        <f>SUM(H733+H737+H741+H760)</f>
        <v>63295</v>
      </c>
    </row>
    <row r="733" spans="1:10" ht="12.75">
      <c r="A733" s="351"/>
      <c r="B733" s="325"/>
      <c r="C733" s="331" t="s">
        <v>440</v>
      </c>
      <c r="D733" s="271" t="s">
        <v>592</v>
      </c>
      <c r="E733" s="274">
        <f>SUM(E734:E736)</f>
        <v>29853</v>
      </c>
      <c r="F733" s="274">
        <f>SUM(F734:F736)</f>
        <v>25492</v>
      </c>
      <c r="G733" s="274">
        <v>30140</v>
      </c>
      <c r="H733" s="274">
        <v>30740</v>
      </c>
      <c r="J733" s="247"/>
    </row>
    <row r="734" spans="1:10" ht="12.75">
      <c r="A734" s="351"/>
      <c r="B734" s="325"/>
      <c r="C734" s="331"/>
      <c r="D734" s="281" t="s">
        <v>593</v>
      </c>
      <c r="E734" s="282">
        <v>25717</v>
      </c>
      <c r="F734" s="282">
        <v>24992</v>
      </c>
      <c r="G734" s="278"/>
      <c r="H734" s="279"/>
      <c r="J734" s="247"/>
    </row>
    <row r="735" spans="1:10" ht="12.75">
      <c r="A735" s="351"/>
      <c r="B735" s="325"/>
      <c r="C735" s="331"/>
      <c r="D735" s="467" t="s">
        <v>822</v>
      </c>
      <c r="E735" s="282">
        <v>3837</v>
      </c>
      <c r="F735" s="282">
        <v>500</v>
      </c>
      <c r="G735" s="278"/>
      <c r="H735" s="279"/>
      <c r="J735" s="247"/>
    </row>
    <row r="736" spans="1:10" ht="12.75">
      <c r="A736" s="351"/>
      <c r="B736" s="325"/>
      <c r="C736" s="331"/>
      <c r="D736" s="467" t="s">
        <v>666</v>
      </c>
      <c r="E736" s="282">
        <v>299</v>
      </c>
      <c r="F736" s="282"/>
      <c r="G736" s="278"/>
      <c r="H736" s="279"/>
      <c r="J736" s="247"/>
    </row>
    <row r="737" spans="1:8" ht="12.75">
      <c r="A737" s="351"/>
      <c r="B737" s="325"/>
      <c r="C737" s="331" t="s">
        <v>444</v>
      </c>
      <c r="D737" s="271" t="s">
        <v>598</v>
      </c>
      <c r="E737" s="285">
        <f>SUM(E738:E740)</f>
        <v>10220</v>
      </c>
      <c r="F737" s="285">
        <f>SUM(F738:F740)</f>
        <v>8725</v>
      </c>
      <c r="G737" s="285">
        <v>10609</v>
      </c>
      <c r="H737" s="285">
        <v>10820</v>
      </c>
    </row>
    <row r="738" spans="1:8" ht="12.75">
      <c r="A738" s="351"/>
      <c r="B738" s="325"/>
      <c r="C738" s="331"/>
      <c r="D738" s="467" t="s">
        <v>793</v>
      </c>
      <c r="E738" s="293">
        <v>1100</v>
      </c>
      <c r="F738" s="293">
        <v>930</v>
      </c>
      <c r="G738" s="286"/>
      <c r="H738" s="287"/>
    </row>
    <row r="739" spans="1:8" ht="12.75">
      <c r="A739" s="351"/>
      <c r="B739" s="325"/>
      <c r="C739" s="331"/>
      <c r="D739" s="281" t="s">
        <v>823</v>
      </c>
      <c r="E739" s="293">
        <v>1889</v>
      </c>
      <c r="F739" s="293">
        <v>1550</v>
      </c>
      <c r="G739" s="286"/>
      <c r="H739" s="287"/>
    </row>
    <row r="740" spans="1:8" ht="12.75">
      <c r="A740" s="351"/>
      <c r="B740" s="325"/>
      <c r="C740" s="331"/>
      <c r="D740" s="296" t="s">
        <v>602</v>
      </c>
      <c r="E740" s="293">
        <v>7231</v>
      </c>
      <c r="F740" s="293">
        <v>6245</v>
      </c>
      <c r="G740" s="289"/>
      <c r="H740" s="293"/>
    </row>
    <row r="741" spans="1:8" ht="12.75">
      <c r="A741" s="351"/>
      <c r="B741" s="325"/>
      <c r="C741" s="331" t="s">
        <v>287</v>
      </c>
      <c r="D741" s="271" t="s">
        <v>288</v>
      </c>
      <c r="E741" s="285">
        <f>SUM(E742:E759)</f>
        <v>12331</v>
      </c>
      <c r="F741" s="285">
        <f>SUM(F742:F759)</f>
        <v>10819</v>
      </c>
      <c r="G741" s="285">
        <v>21315</v>
      </c>
      <c r="H741" s="285">
        <v>21315</v>
      </c>
    </row>
    <row r="742" spans="1:8" ht="12.75">
      <c r="A742" s="351"/>
      <c r="B742" s="325"/>
      <c r="C742" s="477"/>
      <c r="D742" s="296" t="s">
        <v>480</v>
      </c>
      <c r="E742" s="282">
        <v>4500</v>
      </c>
      <c r="F742" s="282">
        <v>3325</v>
      </c>
      <c r="G742" s="278"/>
      <c r="H742" s="279"/>
    </row>
    <row r="743" spans="1:8" ht="12.75">
      <c r="A743" s="351"/>
      <c r="B743" s="325"/>
      <c r="C743" s="477"/>
      <c r="D743" s="296" t="s">
        <v>797</v>
      </c>
      <c r="E743" s="282">
        <v>2029</v>
      </c>
      <c r="F743" s="282">
        <v>1750</v>
      </c>
      <c r="G743" s="278"/>
      <c r="H743" s="279"/>
    </row>
    <row r="744" spans="1:8" ht="12.75">
      <c r="A744" s="351"/>
      <c r="B744" s="325"/>
      <c r="C744" s="477"/>
      <c r="D744" s="296" t="s">
        <v>482</v>
      </c>
      <c r="E744" s="282">
        <v>312</v>
      </c>
      <c r="F744" s="282">
        <v>350</v>
      </c>
      <c r="G744" s="278"/>
      <c r="H744" s="279"/>
    </row>
    <row r="745" spans="1:8" ht="12.75">
      <c r="A745" s="351"/>
      <c r="B745" s="325"/>
      <c r="C745" s="477"/>
      <c r="D745" s="296" t="s">
        <v>484</v>
      </c>
      <c r="E745" s="282"/>
      <c r="F745" s="282">
        <v>70</v>
      </c>
      <c r="G745" s="278"/>
      <c r="H745" s="279"/>
    </row>
    <row r="746" spans="1:8" ht="12.75">
      <c r="A746" s="351"/>
      <c r="B746" s="325"/>
      <c r="C746" s="477"/>
      <c r="D746" s="296" t="s">
        <v>485</v>
      </c>
      <c r="E746" s="282"/>
      <c r="F746" s="282"/>
      <c r="G746" s="278"/>
      <c r="H746" s="279"/>
    </row>
    <row r="747" spans="1:8" ht="12.75">
      <c r="A747" s="351"/>
      <c r="B747" s="325"/>
      <c r="C747" s="477"/>
      <c r="D747" s="296" t="s">
        <v>488</v>
      </c>
      <c r="E747" s="282">
        <v>986</v>
      </c>
      <c r="F747" s="282">
        <v>924</v>
      </c>
      <c r="G747" s="278"/>
      <c r="H747" s="279"/>
    </row>
    <row r="748" spans="1:8" ht="12.75">
      <c r="A748" s="351"/>
      <c r="B748" s="325"/>
      <c r="C748" s="477"/>
      <c r="D748" s="296" t="s">
        <v>799</v>
      </c>
      <c r="E748" s="282">
        <v>0</v>
      </c>
      <c r="F748" s="282">
        <v>50</v>
      </c>
      <c r="G748" s="278"/>
      <c r="H748" s="279"/>
    </row>
    <row r="749" spans="1:8" ht="12.75">
      <c r="A749" s="351"/>
      <c r="B749" s="325"/>
      <c r="C749" s="477"/>
      <c r="D749" s="296" t="s">
        <v>800</v>
      </c>
      <c r="E749" s="282">
        <v>138</v>
      </c>
      <c r="F749" s="282">
        <v>235</v>
      </c>
      <c r="G749" s="278"/>
      <c r="H749" s="279"/>
    </row>
    <row r="750" spans="1:8" ht="12.75">
      <c r="A750" s="351"/>
      <c r="B750" s="325"/>
      <c r="C750" s="477"/>
      <c r="D750" s="296" t="s">
        <v>826</v>
      </c>
      <c r="E750" s="282">
        <v>228</v>
      </c>
      <c r="F750" s="282"/>
      <c r="G750" s="278"/>
      <c r="H750" s="279"/>
    </row>
    <row r="751" spans="1:8" ht="12.75">
      <c r="A751" s="351"/>
      <c r="B751" s="325"/>
      <c r="C751" s="477"/>
      <c r="D751" s="296" t="s">
        <v>803</v>
      </c>
      <c r="E751" s="282">
        <v>270</v>
      </c>
      <c r="F751" s="282">
        <v>200</v>
      </c>
      <c r="G751" s="278"/>
      <c r="H751" s="279"/>
    </row>
    <row r="752" spans="1:8" ht="12.75">
      <c r="A752" s="351"/>
      <c r="B752" s="325"/>
      <c r="C752" s="477"/>
      <c r="D752" s="296" t="s">
        <v>804</v>
      </c>
      <c r="E752" s="282">
        <v>351</v>
      </c>
      <c r="F752" s="282">
        <v>350</v>
      </c>
      <c r="G752" s="278"/>
      <c r="H752" s="279"/>
    </row>
    <row r="753" spans="1:8" ht="12.75">
      <c r="A753" s="351"/>
      <c r="B753" s="325"/>
      <c r="C753" s="477"/>
      <c r="D753" s="296" t="s">
        <v>805</v>
      </c>
      <c r="E753" s="282">
        <v>340</v>
      </c>
      <c r="F753" s="282">
        <v>400</v>
      </c>
      <c r="G753" s="278"/>
      <c r="H753" s="279"/>
    </row>
    <row r="754" spans="1:8" ht="12.75">
      <c r="A754" s="351"/>
      <c r="B754" s="325"/>
      <c r="C754" s="477"/>
      <c r="D754" s="296" t="s">
        <v>808</v>
      </c>
      <c r="E754" s="282"/>
      <c r="F754" s="282">
        <v>35</v>
      </c>
      <c r="G754" s="278"/>
      <c r="H754" s="279"/>
    </row>
    <row r="755" spans="1:8" ht="12.75">
      <c r="A755" s="351"/>
      <c r="B755" s="325"/>
      <c r="C755" s="477"/>
      <c r="D755" s="296" t="s">
        <v>510</v>
      </c>
      <c r="E755" s="282">
        <v>977</v>
      </c>
      <c r="F755" s="282">
        <v>840</v>
      </c>
      <c r="G755" s="278"/>
      <c r="H755" s="279"/>
    </row>
    <row r="756" spans="1:8" ht="12.75">
      <c r="A756" s="351"/>
      <c r="B756" s="325"/>
      <c r="C756" s="477"/>
      <c r="D756" s="296" t="s">
        <v>810</v>
      </c>
      <c r="E756" s="282">
        <v>591</v>
      </c>
      <c r="F756" s="282">
        <v>590</v>
      </c>
      <c r="G756" s="278"/>
      <c r="H756" s="279"/>
    </row>
    <row r="757" spans="1:8" ht="12.75">
      <c r="A757" s="351"/>
      <c r="B757" s="325"/>
      <c r="C757" s="477"/>
      <c r="D757" s="296" t="s">
        <v>467</v>
      </c>
      <c r="E757" s="282">
        <v>1272</v>
      </c>
      <c r="F757" s="282">
        <v>1250</v>
      </c>
      <c r="G757" s="278"/>
      <c r="H757" s="279"/>
    </row>
    <row r="758" spans="1:8" ht="12.75">
      <c r="A758" s="351"/>
      <c r="B758" s="325"/>
      <c r="C758" s="477"/>
      <c r="D758" s="296" t="s">
        <v>514</v>
      </c>
      <c r="E758" s="282">
        <v>337</v>
      </c>
      <c r="F758" s="282">
        <v>350</v>
      </c>
      <c r="G758" s="278"/>
      <c r="H758" s="279"/>
    </row>
    <row r="759" spans="1:8" ht="12.75">
      <c r="A759" s="351"/>
      <c r="B759" s="325"/>
      <c r="C759" s="477"/>
      <c r="D759" s="296" t="s">
        <v>811</v>
      </c>
      <c r="E759" s="282"/>
      <c r="F759" s="282">
        <v>100</v>
      </c>
      <c r="G759" s="278"/>
      <c r="H759" s="279"/>
    </row>
    <row r="760" spans="1:8" ht="12.75">
      <c r="A760" s="351"/>
      <c r="B760" s="325"/>
      <c r="C760" s="468" t="s">
        <v>565</v>
      </c>
      <c r="D760" s="288" t="s">
        <v>812</v>
      </c>
      <c r="E760" s="274">
        <f>SUM(E761:E762)</f>
        <v>1990</v>
      </c>
      <c r="F760" s="274">
        <f>SUM(F761:F762)</f>
        <v>300</v>
      </c>
      <c r="G760" s="274">
        <v>420</v>
      </c>
      <c r="H760" s="274">
        <v>420</v>
      </c>
    </row>
    <row r="761" spans="1:8" ht="12.75">
      <c r="A761" s="351"/>
      <c r="B761" s="325"/>
      <c r="C761" s="477"/>
      <c r="D761" s="296" t="s">
        <v>814</v>
      </c>
      <c r="E761" s="282">
        <v>1935</v>
      </c>
      <c r="F761" s="282"/>
      <c r="G761" s="278"/>
      <c r="H761" s="279"/>
    </row>
    <row r="762" spans="1:8" ht="12.75">
      <c r="A762" s="351"/>
      <c r="B762" s="325"/>
      <c r="C762" s="477"/>
      <c r="D762" s="296" t="s">
        <v>525</v>
      </c>
      <c r="E762" s="282">
        <v>55</v>
      </c>
      <c r="F762" s="282">
        <v>300</v>
      </c>
      <c r="G762" s="278"/>
      <c r="H762" s="279"/>
    </row>
    <row r="763" spans="1:8" ht="12.75">
      <c r="A763" s="351"/>
      <c r="B763" s="325"/>
      <c r="C763" s="340" t="s">
        <v>702</v>
      </c>
      <c r="D763" s="341" t="s">
        <v>877</v>
      </c>
      <c r="E763" s="343">
        <v>3000</v>
      </c>
      <c r="F763" s="343">
        <v>0</v>
      </c>
      <c r="G763" s="344">
        <v>0</v>
      </c>
      <c r="H763" s="342">
        <v>0</v>
      </c>
    </row>
    <row r="764" spans="1:8" ht="12.75">
      <c r="A764" s="351"/>
      <c r="B764" s="325"/>
      <c r="C764" s="477"/>
      <c r="D764" s="296"/>
      <c r="E764" s="282">
        <v>3000</v>
      </c>
      <c r="F764" s="282"/>
      <c r="G764" s="278"/>
      <c r="H764" s="279"/>
    </row>
    <row r="765" spans="1:8" ht="12.75">
      <c r="A765" s="351"/>
      <c r="B765" s="325"/>
      <c r="C765" s="464" t="s">
        <v>878</v>
      </c>
      <c r="D765" s="464"/>
      <c r="E765" s="466">
        <f>SUM(E766)</f>
        <v>27709</v>
      </c>
      <c r="F765" s="466">
        <f>SUM(F766)</f>
        <v>36336</v>
      </c>
      <c r="G765" s="466">
        <f>SUM(G766)</f>
        <v>29295</v>
      </c>
      <c r="H765" s="466">
        <f>SUM(H766)</f>
        <v>29674</v>
      </c>
    </row>
    <row r="766" spans="1:8" ht="12.75">
      <c r="A766" s="351"/>
      <c r="B766" s="325"/>
      <c r="C766" s="326" t="s">
        <v>286</v>
      </c>
      <c r="D766" s="327" t="s">
        <v>6</v>
      </c>
      <c r="E766" s="328">
        <f>SUM(E767+E771+E775+E791)</f>
        <v>27709</v>
      </c>
      <c r="F766" s="328">
        <f>SUM(F767+F771+F775+F791)</f>
        <v>36336</v>
      </c>
      <c r="G766" s="328">
        <f>SUM(G767+G771+G775+G791)</f>
        <v>29295</v>
      </c>
      <c r="H766" s="328">
        <f>SUM(H767+H771+H775+H791)</f>
        <v>29674</v>
      </c>
    </row>
    <row r="767" spans="1:10" ht="12.75">
      <c r="A767" s="351"/>
      <c r="B767" s="325"/>
      <c r="C767" s="331" t="s">
        <v>440</v>
      </c>
      <c r="D767" s="271" t="s">
        <v>592</v>
      </c>
      <c r="E767" s="274">
        <f>SUM(E768:E770)</f>
        <v>16642</v>
      </c>
      <c r="F767" s="274">
        <f>SUM(F768:F770)</f>
        <v>22377</v>
      </c>
      <c r="G767" s="274">
        <v>19627</v>
      </c>
      <c r="H767" s="274">
        <v>20020</v>
      </c>
      <c r="J767" s="247"/>
    </row>
    <row r="768" spans="1:10" ht="12.75">
      <c r="A768" s="351"/>
      <c r="B768" s="325"/>
      <c r="C768" s="331"/>
      <c r="D768" s="281" t="s">
        <v>593</v>
      </c>
      <c r="E768" s="282">
        <v>16416</v>
      </c>
      <c r="F768" s="282">
        <v>21427</v>
      </c>
      <c r="G768" s="278"/>
      <c r="H768" s="279"/>
      <c r="J768" s="247"/>
    </row>
    <row r="769" spans="1:10" ht="12.75">
      <c r="A769" s="351"/>
      <c r="B769" s="325"/>
      <c r="C769" s="331"/>
      <c r="D769" s="467" t="s">
        <v>822</v>
      </c>
      <c r="E769" s="282">
        <v>226</v>
      </c>
      <c r="F769" s="282">
        <v>950</v>
      </c>
      <c r="G769" s="278"/>
      <c r="H769" s="279"/>
      <c r="J769" s="247"/>
    </row>
    <row r="770" spans="1:10" ht="12.75">
      <c r="A770" s="351"/>
      <c r="B770" s="325"/>
      <c r="C770" s="331"/>
      <c r="D770" s="467" t="s">
        <v>666</v>
      </c>
      <c r="E770" s="282"/>
      <c r="F770" s="282"/>
      <c r="G770" s="278"/>
      <c r="H770" s="279"/>
      <c r="J770" s="247"/>
    </row>
    <row r="771" spans="1:8" ht="12.75">
      <c r="A771" s="351"/>
      <c r="B771" s="325"/>
      <c r="C771" s="331" t="s">
        <v>444</v>
      </c>
      <c r="D771" s="271" t="s">
        <v>598</v>
      </c>
      <c r="E771" s="285">
        <f>SUM(E772:E774)</f>
        <v>5795</v>
      </c>
      <c r="F771" s="285">
        <f>SUM(F772:F774)</f>
        <v>8248</v>
      </c>
      <c r="G771" s="285">
        <v>6862</v>
      </c>
      <c r="H771" s="285">
        <v>6999</v>
      </c>
    </row>
    <row r="772" spans="1:8" ht="12.75">
      <c r="A772" s="351"/>
      <c r="B772" s="325"/>
      <c r="C772" s="331"/>
      <c r="D772" s="467" t="s">
        <v>793</v>
      </c>
      <c r="E772" s="293">
        <v>1122</v>
      </c>
      <c r="F772" s="293">
        <v>1830</v>
      </c>
      <c r="G772" s="286"/>
      <c r="H772" s="287"/>
    </row>
    <row r="773" spans="1:8" ht="12.75">
      <c r="A773" s="351"/>
      <c r="B773" s="325"/>
      <c r="C773" s="331"/>
      <c r="D773" s="281" t="s">
        <v>823</v>
      </c>
      <c r="E773" s="293">
        <v>547</v>
      </c>
      <c r="F773" s="293">
        <v>757</v>
      </c>
      <c r="G773" s="286"/>
      <c r="H773" s="287"/>
    </row>
    <row r="774" spans="1:8" ht="12.75">
      <c r="A774" s="351"/>
      <c r="B774" s="325"/>
      <c r="C774" s="331"/>
      <c r="D774" s="296" t="s">
        <v>602</v>
      </c>
      <c r="E774" s="293">
        <v>4126</v>
      </c>
      <c r="F774" s="293">
        <v>5661</v>
      </c>
      <c r="G774" s="289"/>
      <c r="H774" s="293"/>
    </row>
    <row r="775" spans="1:8" ht="12.75">
      <c r="A775" s="351"/>
      <c r="B775" s="325"/>
      <c r="C775" s="331" t="s">
        <v>287</v>
      </c>
      <c r="D775" s="271" t="s">
        <v>288</v>
      </c>
      <c r="E775" s="285">
        <f>SUM(E776:E790)</f>
        <v>5065</v>
      </c>
      <c r="F775" s="285">
        <f>SUM(F776:F790)</f>
        <v>5678</v>
      </c>
      <c r="G775" s="285">
        <v>2773</v>
      </c>
      <c r="H775" s="285">
        <v>2622</v>
      </c>
    </row>
    <row r="776" spans="1:8" ht="12.75">
      <c r="A776" s="351"/>
      <c r="B776" s="325"/>
      <c r="C776" s="372"/>
      <c r="D776" s="296" t="s">
        <v>480</v>
      </c>
      <c r="E776" s="282">
        <v>1239</v>
      </c>
      <c r="F776" s="282">
        <v>2500</v>
      </c>
      <c r="G776" s="278"/>
      <c r="H776" s="279"/>
    </row>
    <row r="777" spans="1:8" ht="12.75">
      <c r="A777" s="351"/>
      <c r="B777" s="325"/>
      <c r="C777" s="372"/>
      <c r="D777" s="296" t="s">
        <v>797</v>
      </c>
      <c r="E777" s="282"/>
      <c r="F777" s="282">
        <v>800</v>
      </c>
      <c r="G777" s="278"/>
      <c r="H777" s="279"/>
    </row>
    <row r="778" spans="1:8" ht="12.75">
      <c r="A778" s="351"/>
      <c r="B778" s="325"/>
      <c r="C778" s="372"/>
      <c r="D778" s="296" t="s">
        <v>482</v>
      </c>
      <c r="E778" s="282"/>
      <c r="F778" s="282">
        <v>128</v>
      </c>
      <c r="G778" s="278"/>
      <c r="H778" s="279"/>
    </row>
    <row r="779" spans="1:8" ht="12.75">
      <c r="A779" s="351"/>
      <c r="B779" s="325"/>
      <c r="C779" s="372"/>
      <c r="D779" s="296" t="s">
        <v>484</v>
      </c>
      <c r="E779" s="282"/>
      <c r="F779" s="282"/>
      <c r="G779" s="278"/>
      <c r="H779" s="279"/>
    </row>
    <row r="780" spans="1:8" ht="12.75">
      <c r="A780" s="351"/>
      <c r="B780" s="325"/>
      <c r="C780" s="372"/>
      <c r="D780" s="296" t="s">
        <v>798</v>
      </c>
      <c r="E780" s="282"/>
      <c r="F780" s="282">
        <v>500</v>
      </c>
      <c r="G780" s="278"/>
      <c r="H780" s="279"/>
    </row>
    <row r="781" spans="1:8" ht="12.75">
      <c r="A781" s="351"/>
      <c r="B781" s="325"/>
      <c r="C781" s="372"/>
      <c r="D781" s="296" t="s">
        <v>488</v>
      </c>
      <c r="E781" s="282">
        <v>783</v>
      </c>
      <c r="F781" s="282">
        <v>300</v>
      </c>
      <c r="G781" s="278"/>
      <c r="H781" s="279"/>
    </row>
    <row r="782" spans="1:8" ht="12.75">
      <c r="A782" s="351"/>
      <c r="B782" s="325"/>
      <c r="C782" s="372"/>
      <c r="D782" s="296" t="s">
        <v>799</v>
      </c>
      <c r="E782" s="282">
        <v>71</v>
      </c>
      <c r="F782" s="282"/>
      <c r="G782" s="278"/>
      <c r="H782" s="279"/>
    </row>
    <row r="783" spans="1:8" ht="12.75">
      <c r="A783" s="351"/>
      <c r="B783" s="325"/>
      <c r="C783" s="372"/>
      <c r="D783" s="296" t="s">
        <v>873</v>
      </c>
      <c r="E783" s="282">
        <v>200</v>
      </c>
      <c r="F783" s="282">
        <v>200</v>
      </c>
      <c r="G783" s="278"/>
      <c r="H783" s="279"/>
    </row>
    <row r="784" spans="1:8" ht="12.75">
      <c r="A784" s="351"/>
      <c r="B784" s="325"/>
      <c r="C784" s="372"/>
      <c r="D784" s="296" t="s">
        <v>803</v>
      </c>
      <c r="E784" s="282"/>
      <c r="F784" s="282"/>
      <c r="G784" s="278"/>
      <c r="H784" s="279"/>
    </row>
    <row r="785" spans="1:8" ht="12.75">
      <c r="A785" s="351"/>
      <c r="B785" s="325"/>
      <c r="C785" s="372"/>
      <c r="D785" s="296" t="s">
        <v>804</v>
      </c>
      <c r="E785" s="282">
        <v>61</v>
      </c>
      <c r="F785" s="282">
        <v>500</v>
      </c>
      <c r="G785" s="278"/>
      <c r="H785" s="279"/>
    </row>
    <row r="786" spans="1:8" ht="12.75">
      <c r="A786" s="351"/>
      <c r="B786" s="325"/>
      <c r="C786" s="372"/>
      <c r="D786" s="296" t="s">
        <v>509</v>
      </c>
      <c r="E786" s="282"/>
      <c r="F786" s="282">
        <v>100</v>
      </c>
      <c r="G786" s="278"/>
      <c r="H786" s="279"/>
    </row>
    <row r="787" spans="1:8" ht="12.75">
      <c r="A787" s="351"/>
      <c r="B787" s="325"/>
      <c r="C787" s="372"/>
      <c r="D787" s="296" t="s">
        <v>510</v>
      </c>
      <c r="E787" s="282">
        <v>457</v>
      </c>
      <c r="F787" s="282"/>
      <c r="G787" s="278"/>
      <c r="H787" s="279"/>
    </row>
    <row r="788" spans="1:8" ht="12.75">
      <c r="A788" s="351"/>
      <c r="B788" s="325"/>
      <c r="C788" s="372"/>
      <c r="D788" s="296" t="s">
        <v>467</v>
      </c>
      <c r="E788" s="282">
        <v>748</v>
      </c>
      <c r="F788" s="282">
        <v>500</v>
      </c>
      <c r="G788" s="278"/>
      <c r="H788" s="279"/>
    </row>
    <row r="789" spans="1:8" ht="12.75">
      <c r="A789" s="351"/>
      <c r="B789" s="325"/>
      <c r="C789" s="372"/>
      <c r="D789" s="296" t="s">
        <v>514</v>
      </c>
      <c r="E789" s="282">
        <v>256</v>
      </c>
      <c r="F789" s="282">
        <v>150</v>
      </c>
      <c r="G789" s="278"/>
      <c r="H789" s="279"/>
    </row>
    <row r="790" spans="1:8" ht="12.75">
      <c r="A790" s="351"/>
      <c r="B790" s="325"/>
      <c r="C790" s="372"/>
      <c r="D790" s="296" t="s">
        <v>811</v>
      </c>
      <c r="E790" s="282">
        <v>1250</v>
      </c>
      <c r="F790" s="282"/>
      <c r="G790" s="278"/>
      <c r="H790" s="279"/>
    </row>
    <row r="791" spans="1:8" ht="12.75">
      <c r="A791" s="351"/>
      <c r="B791" s="325"/>
      <c r="C791" s="468" t="s">
        <v>565</v>
      </c>
      <c r="D791" s="288" t="s">
        <v>812</v>
      </c>
      <c r="E791" s="274">
        <f>SUM(E792:E792)</f>
        <v>207</v>
      </c>
      <c r="F791" s="274">
        <f>SUM(F792:F792)</f>
        <v>33</v>
      </c>
      <c r="G791" s="274">
        <v>33</v>
      </c>
      <c r="H791" s="274">
        <v>33</v>
      </c>
    </row>
    <row r="792" spans="1:8" ht="12.75">
      <c r="A792" s="351"/>
      <c r="B792" s="325"/>
      <c r="C792" s="477"/>
      <c r="D792" s="296" t="s">
        <v>525</v>
      </c>
      <c r="E792" s="282">
        <v>207</v>
      </c>
      <c r="F792" s="282">
        <v>33</v>
      </c>
      <c r="G792" s="278"/>
      <c r="H792" s="279"/>
    </row>
    <row r="793" spans="1:8" ht="12.75">
      <c r="A793" s="351"/>
      <c r="B793" s="325"/>
      <c r="C793" s="464" t="s">
        <v>879</v>
      </c>
      <c r="D793" s="464"/>
      <c r="E793" s="466">
        <f>SUM(E794)</f>
        <v>34543</v>
      </c>
      <c r="F793" s="466">
        <f>SUM(F794)</f>
        <v>24706</v>
      </c>
      <c r="G793" s="466">
        <f>SUM(G794)</f>
        <v>28077</v>
      </c>
      <c r="H793" s="466">
        <f>SUM(H794)</f>
        <v>28539</v>
      </c>
    </row>
    <row r="794" spans="1:8" ht="12.75">
      <c r="A794" s="351"/>
      <c r="B794" s="325"/>
      <c r="C794" s="326" t="s">
        <v>286</v>
      </c>
      <c r="D794" s="327" t="s">
        <v>6</v>
      </c>
      <c r="E794" s="328">
        <f>SUM(E795+E799+E803+E826)</f>
        <v>34543</v>
      </c>
      <c r="F794" s="328">
        <f>SUM(F795+F799+F803+F826)</f>
        <v>24706</v>
      </c>
      <c r="G794" s="328">
        <f>SUM(G795+G799+G803+G826)</f>
        <v>28077</v>
      </c>
      <c r="H794" s="328">
        <f>SUM(H795+H799+H803+H826)</f>
        <v>28539</v>
      </c>
    </row>
    <row r="795" spans="1:10" ht="12.75">
      <c r="A795" s="351"/>
      <c r="B795" s="325"/>
      <c r="C795" s="331" t="s">
        <v>440</v>
      </c>
      <c r="D795" s="271" t="s">
        <v>592</v>
      </c>
      <c r="E795" s="274">
        <f>SUM(E796:E798)</f>
        <v>19369</v>
      </c>
      <c r="F795" s="274">
        <f>SUM(F796:F798)</f>
        <v>14558</v>
      </c>
      <c r="G795" s="274">
        <v>19361</v>
      </c>
      <c r="H795" s="274">
        <v>19555</v>
      </c>
      <c r="J795" s="247"/>
    </row>
    <row r="796" spans="1:10" ht="12.75">
      <c r="A796" s="351"/>
      <c r="B796" s="325"/>
      <c r="C796" s="331"/>
      <c r="D796" s="281" t="s">
        <v>593</v>
      </c>
      <c r="E796" s="282">
        <v>18064</v>
      </c>
      <c r="F796" s="282">
        <v>14558</v>
      </c>
      <c r="G796" s="278"/>
      <c r="H796" s="279"/>
      <c r="J796" s="247"/>
    </row>
    <row r="797" spans="1:10" ht="12.75">
      <c r="A797" s="351"/>
      <c r="B797" s="325"/>
      <c r="C797" s="331"/>
      <c r="D797" s="467" t="s">
        <v>822</v>
      </c>
      <c r="E797" s="282">
        <v>800</v>
      </c>
      <c r="F797" s="282"/>
      <c r="G797" s="278"/>
      <c r="H797" s="279"/>
      <c r="J797" s="247"/>
    </row>
    <row r="798" spans="1:10" ht="12.75">
      <c r="A798" s="351"/>
      <c r="B798" s="325"/>
      <c r="C798" s="331"/>
      <c r="D798" s="467" t="s">
        <v>666</v>
      </c>
      <c r="E798" s="282">
        <v>505</v>
      </c>
      <c r="F798" s="282"/>
      <c r="G798" s="278"/>
      <c r="H798" s="279"/>
      <c r="J798" s="247"/>
    </row>
    <row r="799" spans="1:8" ht="12.75">
      <c r="A799" s="351"/>
      <c r="B799" s="325"/>
      <c r="C799" s="331" t="s">
        <v>444</v>
      </c>
      <c r="D799" s="271" t="s">
        <v>598</v>
      </c>
      <c r="E799" s="285">
        <f>SUM(E800:E802)</f>
        <v>6740</v>
      </c>
      <c r="F799" s="285">
        <f>SUM(F800:F802)</f>
        <v>6718</v>
      </c>
      <c r="G799" s="285">
        <v>6816</v>
      </c>
      <c r="H799" s="285">
        <v>6884</v>
      </c>
    </row>
    <row r="800" spans="1:8" ht="12.75">
      <c r="A800" s="351"/>
      <c r="B800" s="325"/>
      <c r="C800" s="331"/>
      <c r="D800" s="467" t="s">
        <v>793</v>
      </c>
      <c r="E800" s="293">
        <v>1909</v>
      </c>
      <c r="F800" s="293">
        <v>938</v>
      </c>
      <c r="G800" s="286"/>
      <c r="H800" s="287"/>
    </row>
    <row r="801" spans="1:8" ht="12.75">
      <c r="A801" s="351"/>
      <c r="B801" s="325"/>
      <c r="C801" s="331"/>
      <c r="D801" s="467" t="s">
        <v>823</v>
      </c>
      <c r="E801" s="293"/>
      <c r="F801" s="293">
        <v>780</v>
      </c>
      <c r="G801" s="286"/>
      <c r="H801" s="287"/>
    </row>
    <row r="802" spans="1:8" ht="12.75">
      <c r="A802" s="351"/>
      <c r="B802" s="325"/>
      <c r="C802" s="331"/>
      <c r="D802" s="296" t="s">
        <v>602</v>
      </c>
      <c r="E802" s="293">
        <v>4831</v>
      </c>
      <c r="F802" s="293">
        <v>5000</v>
      </c>
      <c r="G802" s="289"/>
      <c r="H802" s="293"/>
    </row>
    <row r="803" spans="1:8" ht="12.75">
      <c r="A803" s="351"/>
      <c r="B803" s="325"/>
      <c r="C803" s="331" t="s">
        <v>287</v>
      </c>
      <c r="D803" s="271" t="s">
        <v>288</v>
      </c>
      <c r="E803" s="285">
        <f>SUM(E804:E825)</f>
        <v>6835</v>
      </c>
      <c r="F803" s="285">
        <f>SUM(F804:F825)</f>
        <v>3430</v>
      </c>
      <c r="G803" s="285">
        <v>1700</v>
      </c>
      <c r="H803" s="285">
        <v>2100</v>
      </c>
    </row>
    <row r="804" spans="1:8" ht="12.75">
      <c r="A804" s="351"/>
      <c r="B804" s="325"/>
      <c r="C804" s="477"/>
      <c r="D804" s="296" t="s">
        <v>480</v>
      </c>
      <c r="E804" s="282">
        <v>4634</v>
      </c>
      <c r="F804" s="282">
        <v>2000</v>
      </c>
      <c r="G804" s="278"/>
      <c r="H804" s="279"/>
    </row>
    <row r="805" spans="1:8" ht="12.75">
      <c r="A805" s="351"/>
      <c r="B805" s="325"/>
      <c r="C805" s="477"/>
      <c r="D805" s="296" t="s">
        <v>797</v>
      </c>
      <c r="E805" s="282">
        <v>234</v>
      </c>
      <c r="F805" s="282">
        <v>500</v>
      </c>
      <c r="G805" s="278"/>
      <c r="H805" s="279"/>
    </row>
    <row r="806" spans="1:8" ht="12.75">
      <c r="A806" s="351"/>
      <c r="B806" s="325"/>
      <c r="C806" s="477"/>
      <c r="D806" s="296" t="s">
        <v>482</v>
      </c>
      <c r="E806" s="282">
        <v>143</v>
      </c>
      <c r="F806" s="282"/>
      <c r="G806" s="278"/>
      <c r="H806" s="279"/>
    </row>
    <row r="807" spans="1:8" ht="12.75">
      <c r="A807" s="351"/>
      <c r="B807" s="325"/>
      <c r="C807" s="477"/>
      <c r="D807" s="296" t="s">
        <v>484</v>
      </c>
      <c r="E807" s="282"/>
      <c r="F807" s="282">
        <v>10</v>
      </c>
      <c r="G807" s="278"/>
      <c r="H807" s="279"/>
    </row>
    <row r="808" spans="1:8" ht="12.75">
      <c r="A808" s="351"/>
      <c r="B808" s="325"/>
      <c r="C808" s="477"/>
      <c r="D808" s="296" t="s">
        <v>485</v>
      </c>
      <c r="E808" s="282"/>
      <c r="F808" s="282"/>
      <c r="G808" s="278"/>
      <c r="H808" s="279"/>
    </row>
    <row r="809" spans="1:8" ht="12.75">
      <c r="A809" s="351"/>
      <c r="B809" s="325"/>
      <c r="C809" s="477"/>
      <c r="D809" s="296" t="s">
        <v>798</v>
      </c>
      <c r="E809" s="282"/>
      <c r="F809" s="282">
        <v>10</v>
      </c>
      <c r="G809" s="278"/>
      <c r="H809" s="279"/>
    </row>
    <row r="810" spans="1:8" ht="12.75">
      <c r="A810" s="351"/>
      <c r="B810" s="325"/>
      <c r="C810" s="477"/>
      <c r="D810" s="296" t="s">
        <v>488</v>
      </c>
      <c r="E810" s="282">
        <v>166</v>
      </c>
      <c r="F810" s="282"/>
      <c r="G810" s="278"/>
      <c r="H810" s="279"/>
    </row>
    <row r="811" spans="1:8" ht="12.75">
      <c r="A811" s="351"/>
      <c r="B811" s="325"/>
      <c r="C811" s="477"/>
      <c r="D811" s="296" t="s">
        <v>799</v>
      </c>
      <c r="E811" s="282"/>
      <c r="F811" s="282"/>
      <c r="G811" s="278"/>
      <c r="H811" s="279"/>
    </row>
    <row r="812" spans="1:8" ht="12.75">
      <c r="A812" s="351"/>
      <c r="B812" s="325"/>
      <c r="C812" s="477"/>
      <c r="D812" s="296" t="s">
        <v>800</v>
      </c>
      <c r="E812" s="282"/>
      <c r="F812" s="282">
        <v>20</v>
      </c>
      <c r="G812" s="278"/>
      <c r="H812" s="279"/>
    </row>
    <row r="813" spans="1:8" ht="12.75">
      <c r="A813" s="351"/>
      <c r="B813" s="325"/>
      <c r="C813" s="477"/>
      <c r="D813" s="296" t="s">
        <v>826</v>
      </c>
      <c r="E813" s="282">
        <v>150</v>
      </c>
      <c r="F813" s="282"/>
      <c r="G813" s="278"/>
      <c r="H813" s="279"/>
    </row>
    <row r="814" spans="1:8" ht="12.75">
      <c r="A814" s="351"/>
      <c r="B814" s="325"/>
      <c r="C814" s="477"/>
      <c r="D814" s="296" t="s">
        <v>827</v>
      </c>
      <c r="E814" s="282"/>
      <c r="F814" s="282"/>
      <c r="G814" s="278"/>
      <c r="H814" s="279"/>
    </row>
    <row r="815" spans="1:8" ht="12.75">
      <c r="A815" s="351"/>
      <c r="B815" s="325"/>
      <c r="C815" s="477"/>
      <c r="D815" s="296" t="s">
        <v>880</v>
      </c>
      <c r="E815" s="282"/>
      <c r="F815" s="282"/>
      <c r="G815" s="278"/>
      <c r="H815" s="279"/>
    </row>
    <row r="816" spans="1:8" ht="12.75">
      <c r="A816" s="351"/>
      <c r="B816" s="325"/>
      <c r="C816" s="477"/>
      <c r="D816" s="296" t="s">
        <v>803</v>
      </c>
      <c r="E816" s="282"/>
      <c r="F816" s="282"/>
      <c r="G816" s="278"/>
      <c r="H816" s="279"/>
    </row>
    <row r="817" spans="1:8" ht="12.75">
      <c r="A817" s="351"/>
      <c r="B817" s="325"/>
      <c r="C817" s="477"/>
      <c r="D817" s="296" t="s">
        <v>804</v>
      </c>
      <c r="E817" s="282"/>
      <c r="F817" s="282">
        <v>10</v>
      </c>
      <c r="G817" s="278"/>
      <c r="H817" s="279"/>
    </row>
    <row r="818" spans="1:8" ht="12.75">
      <c r="A818" s="351"/>
      <c r="B818" s="325"/>
      <c r="C818" s="477"/>
      <c r="D818" s="296" t="s">
        <v>805</v>
      </c>
      <c r="E818" s="282"/>
      <c r="F818" s="282"/>
      <c r="G818" s="278"/>
      <c r="H818" s="279"/>
    </row>
    <row r="819" spans="1:8" ht="12.75">
      <c r="A819" s="351"/>
      <c r="B819" s="325"/>
      <c r="C819" s="477"/>
      <c r="D819" s="296" t="s">
        <v>808</v>
      </c>
      <c r="E819" s="282"/>
      <c r="F819" s="282">
        <v>10</v>
      </c>
      <c r="G819" s="278"/>
      <c r="H819" s="279"/>
    </row>
    <row r="820" spans="1:8" ht="12.75">
      <c r="A820" s="351"/>
      <c r="B820" s="325"/>
      <c r="C820" s="477"/>
      <c r="D820" s="296" t="s">
        <v>509</v>
      </c>
      <c r="E820" s="282"/>
      <c r="F820" s="282"/>
      <c r="G820" s="278"/>
      <c r="H820" s="279"/>
    </row>
    <row r="821" spans="1:8" ht="12.75">
      <c r="A821" s="351"/>
      <c r="B821" s="325"/>
      <c r="C821" s="477"/>
      <c r="D821" s="296" t="s">
        <v>510</v>
      </c>
      <c r="E821" s="282">
        <v>32</v>
      </c>
      <c r="F821" s="282">
        <v>100</v>
      </c>
      <c r="G821" s="278"/>
      <c r="H821" s="279"/>
    </row>
    <row r="822" spans="1:8" ht="12.75">
      <c r="A822" s="351"/>
      <c r="B822" s="325"/>
      <c r="C822" s="477"/>
      <c r="D822" s="296" t="s">
        <v>810</v>
      </c>
      <c r="E822" s="282">
        <v>382</v>
      </c>
      <c r="F822" s="282">
        <v>100</v>
      </c>
      <c r="G822" s="278"/>
      <c r="H822" s="279"/>
    </row>
    <row r="823" spans="1:8" ht="12.75">
      <c r="A823" s="351"/>
      <c r="B823" s="325"/>
      <c r="C823" s="477"/>
      <c r="D823" s="296" t="s">
        <v>467</v>
      </c>
      <c r="E823" s="282">
        <v>882</v>
      </c>
      <c r="F823" s="282">
        <v>400</v>
      </c>
      <c r="G823" s="278"/>
      <c r="H823" s="279"/>
    </row>
    <row r="824" spans="1:8" ht="12.75">
      <c r="A824" s="351"/>
      <c r="B824" s="325"/>
      <c r="C824" s="477"/>
      <c r="D824" s="296" t="s">
        <v>513</v>
      </c>
      <c r="E824" s="282"/>
      <c r="F824" s="282"/>
      <c r="G824" s="278"/>
      <c r="H824" s="279"/>
    </row>
    <row r="825" spans="1:8" ht="12.75">
      <c r="A825" s="351"/>
      <c r="B825" s="325"/>
      <c r="C825" s="477"/>
      <c r="D825" s="296" t="s">
        <v>514</v>
      </c>
      <c r="E825" s="282">
        <v>212</v>
      </c>
      <c r="F825" s="282">
        <v>270</v>
      </c>
      <c r="G825" s="278"/>
      <c r="H825" s="279"/>
    </row>
    <row r="826" spans="1:8" ht="12.75">
      <c r="A826" s="351"/>
      <c r="B826" s="325"/>
      <c r="C826" s="468" t="s">
        <v>565</v>
      </c>
      <c r="D826" s="288" t="s">
        <v>812</v>
      </c>
      <c r="E826" s="274">
        <f>SUM(E827:E828)</f>
        <v>1599</v>
      </c>
      <c r="F826" s="274">
        <f>SUM(F827:F828)</f>
        <v>0</v>
      </c>
      <c r="G826" s="274">
        <v>200</v>
      </c>
      <c r="H826" s="274">
        <v>0</v>
      </c>
    </row>
    <row r="827" spans="1:8" ht="12.75">
      <c r="A827" s="351"/>
      <c r="B827" s="325"/>
      <c r="C827" s="468"/>
      <c r="D827" s="296" t="s">
        <v>830</v>
      </c>
      <c r="E827" s="279">
        <v>1556</v>
      </c>
      <c r="F827" s="274"/>
      <c r="G827" s="274"/>
      <c r="H827" s="274"/>
    </row>
    <row r="828" spans="1:8" ht="12.75">
      <c r="A828" s="351"/>
      <c r="B828" s="325"/>
      <c r="C828" s="468"/>
      <c r="D828" s="296" t="s">
        <v>525</v>
      </c>
      <c r="E828" s="282">
        <v>43</v>
      </c>
      <c r="F828" s="282"/>
      <c r="G828" s="278"/>
      <c r="H828" s="279"/>
    </row>
    <row r="829" spans="1:8" ht="12.75">
      <c r="A829" s="351"/>
      <c r="B829" s="325"/>
      <c r="C829" s="464" t="s">
        <v>881</v>
      </c>
      <c r="D829" s="464"/>
      <c r="E829" s="466">
        <f>SUM(E830+E863)</f>
        <v>61588</v>
      </c>
      <c r="F829" s="466">
        <f>SUM(F830+F863)</f>
        <v>60458</v>
      </c>
      <c r="G829" s="466">
        <f>SUM(G830)</f>
        <v>58168</v>
      </c>
      <c r="H829" s="466">
        <f>SUM(H830)</f>
        <v>59760</v>
      </c>
    </row>
    <row r="830" spans="1:8" ht="12.75">
      <c r="A830" s="351"/>
      <c r="B830" s="325"/>
      <c r="C830" s="326" t="s">
        <v>286</v>
      </c>
      <c r="D830" s="327" t="s">
        <v>6</v>
      </c>
      <c r="E830" s="328">
        <f>SUM(E831+E835+E839+E859)</f>
        <v>58532</v>
      </c>
      <c r="F830" s="328">
        <f>SUM(F831+F835+F839+F859)</f>
        <v>60458</v>
      </c>
      <c r="G830" s="328">
        <f>SUM(G831+G835+G839+G859)</f>
        <v>58168</v>
      </c>
      <c r="H830" s="328">
        <f>SUM(H831+H835+H839+H859)</f>
        <v>59760</v>
      </c>
    </row>
    <row r="831" spans="1:10" ht="12.75">
      <c r="A831" s="351"/>
      <c r="B831" s="325"/>
      <c r="C831" s="331" t="s">
        <v>440</v>
      </c>
      <c r="D831" s="271" t="s">
        <v>592</v>
      </c>
      <c r="E831" s="274">
        <f>SUM(E832:E834)</f>
        <v>28139</v>
      </c>
      <c r="F831" s="274">
        <f>SUM(F832:F834)</f>
        <v>28217</v>
      </c>
      <c r="G831" s="274">
        <v>29200</v>
      </c>
      <c r="H831" s="274">
        <v>30650</v>
      </c>
      <c r="J831" s="247"/>
    </row>
    <row r="832" spans="1:10" ht="12.75">
      <c r="A832" s="351"/>
      <c r="B832" s="325"/>
      <c r="C832" s="331"/>
      <c r="D832" s="281" t="s">
        <v>593</v>
      </c>
      <c r="E832" s="282">
        <v>24350</v>
      </c>
      <c r="F832" s="282">
        <v>26268</v>
      </c>
      <c r="G832" s="278"/>
      <c r="H832" s="279"/>
      <c r="J832" s="247"/>
    </row>
    <row r="833" spans="1:10" ht="12.75">
      <c r="A833" s="351"/>
      <c r="B833" s="325"/>
      <c r="C833" s="331"/>
      <c r="D833" s="467" t="s">
        <v>822</v>
      </c>
      <c r="E833" s="282">
        <v>3421</v>
      </c>
      <c r="F833" s="282">
        <v>1449</v>
      </c>
      <c r="G833" s="278"/>
      <c r="H833" s="279"/>
      <c r="J833" s="247"/>
    </row>
    <row r="834" spans="1:10" ht="12.75">
      <c r="A834" s="351"/>
      <c r="B834" s="325"/>
      <c r="C834" s="331"/>
      <c r="D834" s="467" t="s">
        <v>666</v>
      </c>
      <c r="E834" s="282">
        <v>368</v>
      </c>
      <c r="F834" s="282">
        <v>500</v>
      </c>
      <c r="G834" s="278"/>
      <c r="H834" s="279"/>
      <c r="J834" s="247"/>
    </row>
    <row r="835" spans="1:8" ht="12.75">
      <c r="A835" s="351"/>
      <c r="B835" s="325"/>
      <c r="C835" s="331" t="s">
        <v>444</v>
      </c>
      <c r="D835" s="271" t="s">
        <v>598</v>
      </c>
      <c r="E835" s="285">
        <f>SUM(E836:E838)</f>
        <v>9447</v>
      </c>
      <c r="F835" s="285">
        <f>SUM(F836:F838)</f>
        <v>9932</v>
      </c>
      <c r="G835" s="285">
        <v>10276</v>
      </c>
      <c r="H835" s="285">
        <v>10790</v>
      </c>
    </row>
    <row r="836" spans="1:8" ht="12.75">
      <c r="A836" s="351"/>
      <c r="B836" s="325"/>
      <c r="C836" s="331"/>
      <c r="D836" s="467" t="s">
        <v>793</v>
      </c>
      <c r="E836" s="293">
        <v>2777</v>
      </c>
      <c r="F836" s="293">
        <v>2822</v>
      </c>
      <c r="G836" s="286"/>
      <c r="H836" s="287"/>
    </row>
    <row r="837" spans="1:8" ht="12.75">
      <c r="A837" s="351"/>
      <c r="B837" s="325"/>
      <c r="C837" s="331"/>
      <c r="D837" s="467" t="s">
        <v>823</v>
      </c>
      <c r="E837" s="293"/>
      <c r="F837" s="293">
        <v>0</v>
      </c>
      <c r="G837" s="286"/>
      <c r="H837" s="287"/>
    </row>
    <row r="838" spans="1:8" ht="12.75">
      <c r="A838" s="351"/>
      <c r="B838" s="325"/>
      <c r="C838" s="331"/>
      <c r="D838" s="296" t="s">
        <v>602</v>
      </c>
      <c r="E838" s="293">
        <v>6670</v>
      </c>
      <c r="F838" s="293">
        <v>7110</v>
      </c>
      <c r="G838" s="289"/>
      <c r="H838" s="293"/>
    </row>
    <row r="839" spans="1:8" ht="12.75">
      <c r="A839" s="351"/>
      <c r="B839" s="325"/>
      <c r="C839" s="331" t="s">
        <v>287</v>
      </c>
      <c r="D839" s="271" t="s">
        <v>288</v>
      </c>
      <c r="E839" s="285">
        <f>SUM(E840:E858)</f>
        <v>20946</v>
      </c>
      <c r="F839" s="285">
        <f>SUM(F840:F858)</f>
        <v>21073</v>
      </c>
      <c r="G839" s="285">
        <v>18492</v>
      </c>
      <c r="H839" s="285">
        <v>18120</v>
      </c>
    </row>
    <row r="840" spans="1:8" ht="12.75">
      <c r="A840" s="351"/>
      <c r="B840" s="325"/>
      <c r="C840" s="372"/>
      <c r="D840" s="296" t="s">
        <v>480</v>
      </c>
      <c r="E840" s="282">
        <v>11028</v>
      </c>
      <c r="F840" s="282">
        <v>6530</v>
      </c>
      <c r="G840" s="278"/>
      <c r="H840" s="279"/>
    </row>
    <row r="841" spans="1:8" ht="12.75">
      <c r="A841" s="351"/>
      <c r="B841" s="325"/>
      <c r="C841" s="372"/>
      <c r="D841" s="296" t="s">
        <v>797</v>
      </c>
      <c r="E841" s="282">
        <v>1529</v>
      </c>
      <c r="F841" s="282">
        <v>2538</v>
      </c>
      <c r="G841" s="278"/>
      <c r="H841" s="279"/>
    </row>
    <row r="842" spans="1:8" ht="12.75">
      <c r="A842" s="351"/>
      <c r="B842" s="325"/>
      <c r="C842" s="372"/>
      <c r="D842" s="296" t="s">
        <v>482</v>
      </c>
      <c r="E842" s="282">
        <v>480</v>
      </c>
      <c r="F842" s="282">
        <v>560</v>
      </c>
      <c r="G842" s="278"/>
      <c r="H842" s="279"/>
    </row>
    <row r="843" spans="1:8" ht="12.75">
      <c r="A843" s="351"/>
      <c r="B843" s="325"/>
      <c r="C843" s="372"/>
      <c r="D843" s="296" t="s">
        <v>484</v>
      </c>
      <c r="E843" s="282">
        <v>415</v>
      </c>
      <c r="F843" s="282">
        <v>4000</v>
      </c>
      <c r="G843" s="278"/>
      <c r="H843" s="279"/>
    </row>
    <row r="844" spans="1:8" ht="12.75">
      <c r="A844" s="351"/>
      <c r="B844" s="325"/>
      <c r="C844" s="372"/>
      <c r="D844" s="296" t="s">
        <v>485</v>
      </c>
      <c r="E844" s="282"/>
      <c r="F844" s="282"/>
      <c r="G844" s="278"/>
      <c r="H844" s="279"/>
    </row>
    <row r="845" spans="1:8" ht="12.75">
      <c r="A845" s="351"/>
      <c r="B845" s="325"/>
      <c r="C845" s="372"/>
      <c r="D845" s="296" t="s">
        <v>798</v>
      </c>
      <c r="E845" s="282"/>
      <c r="F845" s="282">
        <v>1273</v>
      </c>
      <c r="G845" s="278"/>
      <c r="H845" s="279"/>
    </row>
    <row r="846" spans="1:8" ht="12.75">
      <c r="A846" s="351"/>
      <c r="B846" s="325"/>
      <c r="C846" s="372"/>
      <c r="D846" s="296" t="s">
        <v>488</v>
      </c>
      <c r="E846" s="282">
        <v>889</v>
      </c>
      <c r="F846" s="282">
        <v>2000</v>
      </c>
      <c r="G846" s="278"/>
      <c r="H846" s="279"/>
    </row>
    <row r="847" spans="1:8" ht="12.75">
      <c r="A847" s="351"/>
      <c r="B847" s="325"/>
      <c r="C847" s="372"/>
      <c r="D847" s="296" t="s">
        <v>800</v>
      </c>
      <c r="E847" s="282">
        <v>371</v>
      </c>
      <c r="F847" s="282">
        <v>900</v>
      </c>
      <c r="G847" s="278"/>
      <c r="H847" s="279"/>
    </row>
    <row r="848" spans="1:8" ht="12.75">
      <c r="A848" s="351"/>
      <c r="B848" s="325"/>
      <c r="C848" s="372"/>
      <c r="D848" s="296" t="s">
        <v>826</v>
      </c>
      <c r="E848" s="282">
        <v>117</v>
      </c>
      <c r="F848" s="282"/>
      <c r="G848" s="278"/>
      <c r="H848" s="279"/>
    </row>
    <row r="849" spans="1:8" ht="12.75">
      <c r="A849" s="351"/>
      <c r="B849" s="325"/>
      <c r="C849" s="372"/>
      <c r="D849" s="296" t="s">
        <v>803</v>
      </c>
      <c r="E849" s="282"/>
      <c r="F849" s="282">
        <v>100</v>
      </c>
      <c r="G849" s="278"/>
      <c r="H849" s="279"/>
    </row>
    <row r="850" spans="1:8" ht="12.75">
      <c r="A850" s="351"/>
      <c r="B850" s="325"/>
      <c r="C850" s="372"/>
      <c r="D850" s="296" t="s">
        <v>828</v>
      </c>
      <c r="E850" s="282"/>
      <c r="F850" s="282"/>
      <c r="G850" s="278"/>
      <c r="H850" s="279"/>
    </row>
    <row r="851" spans="1:8" ht="12.75">
      <c r="A851" s="351"/>
      <c r="B851" s="325"/>
      <c r="C851" s="372"/>
      <c r="D851" s="296" t="s">
        <v>804</v>
      </c>
      <c r="E851" s="282">
        <v>170</v>
      </c>
      <c r="F851" s="282">
        <v>300</v>
      </c>
      <c r="G851" s="278"/>
      <c r="H851" s="279"/>
    </row>
    <row r="852" spans="1:8" ht="12.75">
      <c r="A852" s="351"/>
      <c r="B852" s="325"/>
      <c r="C852" s="372"/>
      <c r="D852" s="296" t="s">
        <v>805</v>
      </c>
      <c r="E852" s="282">
        <v>3993</v>
      </c>
      <c r="F852" s="282">
        <v>950</v>
      </c>
      <c r="G852" s="278"/>
      <c r="H852" s="279"/>
    </row>
    <row r="853" spans="1:8" ht="12.75">
      <c r="A853" s="351"/>
      <c r="B853" s="325"/>
      <c r="C853" s="372"/>
      <c r="D853" s="296" t="s">
        <v>808</v>
      </c>
      <c r="E853" s="282"/>
      <c r="F853" s="282">
        <v>50</v>
      </c>
      <c r="G853" s="278"/>
      <c r="H853" s="279"/>
    </row>
    <row r="854" spans="1:8" ht="12.75">
      <c r="A854" s="351"/>
      <c r="B854" s="325"/>
      <c r="C854" s="372"/>
      <c r="D854" s="296" t="s">
        <v>510</v>
      </c>
      <c r="E854" s="282">
        <v>247</v>
      </c>
      <c r="F854" s="282">
        <v>550</v>
      </c>
      <c r="G854" s="278"/>
      <c r="H854" s="279"/>
    </row>
    <row r="855" spans="1:8" ht="12.75">
      <c r="A855" s="351"/>
      <c r="B855" s="325"/>
      <c r="C855" s="372"/>
      <c r="D855" s="296" t="s">
        <v>810</v>
      </c>
      <c r="E855" s="282">
        <v>224</v>
      </c>
      <c r="F855" s="282">
        <v>450</v>
      </c>
      <c r="G855" s="278"/>
      <c r="H855" s="279"/>
    </row>
    <row r="856" spans="1:8" ht="12.75">
      <c r="A856" s="351"/>
      <c r="B856" s="325"/>
      <c r="C856" s="372"/>
      <c r="D856" s="296" t="s">
        <v>467</v>
      </c>
      <c r="E856" s="282">
        <v>1059</v>
      </c>
      <c r="F856" s="282">
        <v>450</v>
      </c>
      <c r="G856" s="278"/>
      <c r="H856" s="279"/>
    </row>
    <row r="857" spans="1:8" ht="12.75">
      <c r="A857" s="351"/>
      <c r="B857" s="325"/>
      <c r="C857" s="372"/>
      <c r="D857" s="296" t="s">
        <v>514</v>
      </c>
      <c r="E857" s="282">
        <v>304</v>
      </c>
      <c r="F857" s="282">
        <v>350</v>
      </c>
      <c r="G857" s="278"/>
      <c r="H857" s="279"/>
    </row>
    <row r="858" spans="1:8" ht="12.75">
      <c r="A858" s="351"/>
      <c r="B858" s="325"/>
      <c r="C858" s="372"/>
      <c r="D858" s="296" t="s">
        <v>811</v>
      </c>
      <c r="E858" s="282">
        <v>120</v>
      </c>
      <c r="F858" s="282">
        <v>72</v>
      </c>
      <c r="G858" s="278"/>
      <c r="H858" s="279"/>
    </row>
    <row r="859" spans="1:8" ht="12.75">
      <c r="A859" s="351"/>
      <c r="B859" s="325"/>
      <c r="C859" s="468" t="s">
        <v>565</v>
      </c>
      <c r="D859" s="288" t="s">
        <v>812</v>
      </c>
      <c r="E859" s="274">
        <f>SUM(E860:E862)</f>
        <v>0</v>
      </c>
      <c r="F859" s="274">
        <f>SUM(F860:F862)</f>
        <v>1236</v>
      </c>
      <c r="G859" s="274">
        <v>200</v>
      </c>
      <c r="H859" s="274">
        <v>200</v>
      </c>
    </row>
    <row r="860" spans="1:8" ht="12.75">
      <c r="A860" s="351"/>
      <c r="B860" s="325"/>
      <c r="C860" s="477"/>
      <c r="D860" s="296" t="s">
        <v>814</v>
      </c>
      <c r="E860" s="282"/>
      <c r="F860" s="282">
        <v>1136</v>
      </c>
      <c r="G860" s="278"/>
      <c r="H860" s="279"/>
    </row>
    <row r="861" spans="1:8" ht="12.75">
      <c r="A861" s="351"/>
      <c r="B861" s="325"/>
      <c r="C861" s="477"/>
      <c r="D861" s="296" t="s">
        <v>525</v>
      </c>
      <c r="E861" s="282"/>
      <c r="F861" s="282">
        <v>100</v>
      </c>
      <c r="G861" s="278"/>
      <c r="H861" s="279"/>
    </row>
    <row r="862" spans="1:8" ht="12.75">
      <c r="A862" s="351"/>
      <c r="B862" s="325"/>
      <c r="C862" s="477"/>
      <c r="D862" s="296" t="s">
        <v>815</v>
      </c>
      <c r="E862" s="282"/>
      <c r="F862" s="282"/>
      <c r="G862" s="278"/>
      <c r="H862" s="279"/>
    </row>
    <row r="863" spans="1:8" ht="12.75">
      <c r="A863" s="351"/>
      <c r="B863" s="325"/>
      <c r="C863" s="340" t="s">
        <v>702</v>
      </c>
      <c r="D863" s="341" t="s">
        <v>18</v>
      </c>
      <c r="E863" s="342">
        <f>SUM(E864:E864)</f>
        <v>3056</v>
      </c>
      <c r="F863" s="342">
        <f>SUM(F864:F864)</f>
        <v>0</v>
      </c>
      <c r="G863" s="342">
        <f>SUM(G864:G864)</f>
        <v>0</v>
      </c>
      <c r="H863" s="342">
        <f>SUM(H864:H864)</f>
        <v>0</v>
      </c>
    </row>
    <row r="864" spans="1:8" ht="12.75">
      <c r="A864" s="351"/>
      <c r="B864" s="325"/>
      <c r="C864" s="477"/>
      <c r="D864" s="296" t="s">
        <v>863</v>
      </c>
      <c r="E864" s="282">
        <v>3056</v>
      </c>
      <c r="F864" s="282"/>
      <c r="G864" s="278"/>
      <c r="H864" s="279"/>
    </row>
    <row r="865" spans="1:8" ht="12.75">
      <c r="A865" s="351"/>
      <c r="B865" s="325"/>
      <c r="C865" s="464" t="s">
        <v>882</v>
      </c>
      <c r="D865" s="464"/>
      <c r="E865" s="466">
        <f>SUM(E866+E906)</f>
        <v>77216</v>
      </c>
      <c r="F865" s="466">
        <f>SUM(F866+F906)</f>
        <v>59170</v>
      </c>
      <c r="G865" s="466">
        <f>SUM(G866)</f>
        <v>74188</v>
      </c>
      <c r="H865" s="466">
        <f>SUM(H866)</f>
        <v>76121</v>
      </c>
    </row>
    <row r="866" spans="1:8" ht="12.75">
      <c r="A866" s="351"/>
      <c r="B866" s="325"/>
      <c r="C866" s="326" t="s">
        <v>286</v>
      </c>
      <c r="D866" s="327" t="s">
        <v>6</v>
      </c>
      <c r="E866" s="328">
        <f>SUM(E867+E871+E875+E900)</f>
        <v>71306</v>
      </c>
      <c r="F866" s="328">
        <f>SUM(F867+F871+F875+F900)</f>
        <v>59170</v>
      </c>
      <c r="G866" s="328">
        <f>SUM(G867+G871+G875+G900)</f>
        <v>74188</v>
      </c>
      <c r="H866" s="328">
        <f>SUM(H867+H871+H875+H900)</f>
        <v>76121</v>
      </c>
    </row>
    <row r="867" spans="1:10" ht="12.75">
      <c r="A867" s="351"/>
      <c r="B867" s="325"/>
      <c r="C867" s="331" t="s">
        <v>440</v>
      </c>
      <c r="D867" s="271" t="s">
        <v>592</v>
      </c>
      <c r="E867" s="274">
        <f>SUM(E868:E870)</f>
        <v>35879</v>
      </c>
      <c r="F867" s="274">
        <f>SUM(F868:F870)</f>
        <v>36391</v>
      </c>
      <c r="G867" s="274">
        <v>38400</v>
      </c>
      <c r="H867" s="274">
        <v>39500</v>
      </c>
      <c r="J867" s="247"/>
    </row>
    <row r="868" spans="1:10" ht="12.75">
      <c r="A868" s="351"/>
      <c r="B868" s="325"/>
      <c r="C868" s="331"/>
      <c r="D868" s="281" t="s">
        <v>593</v>
      </c>
      <c r="E868" s="279">
        <v>30004</v>
      </c>
      <c r="F868" s="279">
        <v>36391</v>
      </c>
      <c r="G868" s="278"/>
      <c r="H868" s="279"/>
      <c r="J868" s="247"/>
    </row>
    <row r="869" spans="1:10" ht="12.75">
      <c r="A869" s="351"/>
      <c r="B869" s="325"/>
      <c r="C869" s="331"/>
      <c r="D869" s="467" t="s">
        <v>822</v>
      </c>
      <c r="E869" s="279">
        <v>5507</v>
      </c>
      <c r="F869" s="279"/>
      <c r="G869" s="278"/>
      <c r="H869" s="279"/>
      <c r="J869" s="247"/>
    </row>
    <row r="870" spans="1:10" ht="12.75">
      <c r="A870" s="351"/>
      <c r="B870" s="325"/>
      <c r="C870" s="331"/>
      <c r="D870" s="467" t="s">
        <v>666</v>
      </c>
      <c r="E870" s="279">
        <v>368</v>
      </c>
      <c r="F870" s="279"/>
      <c r="G870" s="278"/>
      <c r="H870" s="279"/>
      <c r="J870" s="247"/>
    </row>
    <row r="871" spans="1:8" ht="12.75">
      <c r="A871" s="351"/>
      <c r="B871" s="325"/>
      <c r="C871" s="331" t="s">
        <v>444</v>
      </c>
      <c r="D871" s="271" t="s">
        <v>598</v>
      </c>
      <c r="E871" s="285">
        <f>SUM(E872:E874)</f>
        <v>12434</v>
      </c>
      <c r="F871" s="285">
        <f>SUM(F872:F874)</f>
        <v>12809</v>
      </c>
      <c r="G871" s="285">
        <v>13517</v>
      </c>
      <c r="H871" s="285">
        <v>13904</v>
      </c>
    </row>
    <row r="872" spans="1:8" ht="12.75">
      <c r="A872" s="351"/>
      <c r="B872" s="325"/>
      <c r="C872" s="331"/>
      <c r="D872" s="467" t="s">
        <v>793</v>
      </c>
      <c r="E872" s="287">
        <v>3152</v>
      </c>
      <c r="F872" s="287">
        <v>2660</v>
      </c>
      <c r="G872" s="286"/>
      <c r="H872" s="287"/>
    </row>
    <row r="873" spans="1:8" ht="12.75">
      <c r="A873" s="351"/>
      <c r="B873" s="325"/>
      <c r="C873" s="331"/>
      <c r="D873" s="281" t="s">
        <v>823</v>
      </c>
      <c r="E873" s="287">
        <v>437</v>
      </c>
      <c r="F873" s="287">
        <v>979</v>
      </c>
      <c r="G873" s="286"/>
      <c r="H873" s="287"/>
    </row>
    <row r="874" spans="1:8" ht="12.75">
      <c r="A874" s="351"/>
      <c r="B874" s="325"/>
      <c r="C874" s="331"/>
      <c r="D874" s="296" t="s">
        <v>602</v>
      </c>
      <c r="E874" s="293">
        <v>8845</v>
      </c>
      <c r="F874" s="293">
        <v>9170</v>
      </c>
      <c r="G874" s="289"/>
      <c r="H874" s="293"/>
    </row>
    <row r="875" spans="1:8" ht="12.75">
      <c r="A875" s="351"/>
      <c r="B875" s="325"/>
      <c r="C875" s="331" t="s">
        <v>287</v>
      </c>
      <c r="D875" s="271" t="s">
        <v>288</v>
      </c>
      <c r="E875" s="285">
        <f>SUM(E876:E899)</f>
        <v>22301</v>
      </c>
      <c r="F875" s="285">
        <f>SUM(F876:F899)</f>
        <v>9970</v>
      </c>
      <c r="G875" s="285">
        <v>22271</v>
      </c>
      <c r="H875" s="285">
        <v>22717</v>
      </c>
    </row>
    <row r="876" spans="1:8" ht="12.75">
      <c r="A876" s="351"/>
      <c r="B876" s="325"/>
      <c r="C876" s="331"/>
      <c r="D876" s="467" t="s">
        <v>796</v>
      </c>
      <c r="E876" s="279"/>
      <c r="F876" s="279"/>
      <c r="G876" s="287"/>
      <c r="H876" s="287"/>
    </row>
    <row r="877" spans="1:8" ht="12.75">
      <c r="A877" s="351"/>
      <c r="B877" s="325"/>
      <c r="C877" s="331"/>
      <c r="D877" s="296" t="s">
        <v>480</v>
      </c>
      <c r="E877" s="279">
        <v>12751</v>
      </c>
      <c r="F877" s="279">
        <v>4000</v>
      </c>
      <c r="G877" s="278"/>
      <c r="H877" s="279"/>
    </row>
    <row r="878" spans="1:8" ht="12.75">
      <c r="A878" s="351"/>
      <c r="B878" s="325"/>
      <c r="C878" s="331"/>
      <c r="D878" s="296" t="s">
        <v>797</v>
      </c>
      <c r="E878" s="279">
        <v>2530</v>
      </c>
      <c r="F878" s="279">
        <v>2000</v>
      </c>
      <c r="G878" s="278"/>
      <c r="H878" s="279"/>
    </row>
    <row r="879" spans="1:8" ht="12.75">
      <c r="A879" s="351"/>
      <c r="B879" s="325"/>
      <c r="C879" s="331"/>
      <c r="D879" s="296" t="s">
        <v>482</v>
      </c>
      <c r="E879" s="279">
        <v>262</v>
      </c>
      <c r="F879" s="279">
        <v>500</v>
      </c>
      <c r="G879" s="278"/>
      <c r="H879" s="279"/>
    </row>
    <row r="880" spans="1:8" ht="12.75">
      <c r="A880" s="351"/>
      <c r="B880" s="325"/>
      <c r="C880" s="331"/>
      <c r="D880" s="296" t="s">
        <v>484</v>
      </c>
      <c r="E880" s="279">
        <v>232</v>
      </c>
      <c r="F880" s="279"/>
      <c r="G880" s="278"/>
      <c r="H880" s="279"/>
    </row>
    <row r="881" spans="1:8" ht="12.75">
      <c r="A881" s="351"/>
      <c r="B881" s="325"/>
      <c r="C881" s="331"/>
      <c r="D881" s="296" t="s">
        <v>485</v>
      </c>
      <c r="E881" s="279">
        <v>487</v>
      </c>
      <c r="F881" s="279"/>
      <c r="G881" s="278"/>
      <c r="H881" s="279"/>
    </row>
    <row r="882" spans="1:8" ht="12.75">
      <c r="A882" s="351"/>
      <c r="B882" s="325"/>
      <c r="C882" s="331"/>
      <c r="D882" s="296" t="s">
        <v>825</v>
      </c>
      <c r="E882" s="279"/>
      <c r="F882" s="279"/>
      <c r="G882" s="278"/>
      <c r="H882" s="279"/>
    </row>
    <row r="883" spans="1:8" ht="12.75">
      <c r="A883" s="351"/>
      <c r="B883" s="325"/>
      <c r="C883" s="331"/>
      <c r="D883" s="296" t="s">
        <v>798</v>
      </c>
      <c r="E883" s="279"/>
      <c r="F883" s="279"/>
      <c r="G883" s="278"/>
      <c r="H883" s="279"/>
    </row>
    <row r="884" spans="1:8" ht="12.75">
      <c r="A884" s="351"/>
      <c r="B884" s="325"/>
      <c r="C884" s="331"/>
      <c r="D884" s="296" t="s">
        <v>488</v>
      </c>
      <c r="E884" s="279">
        <v>1330</v>
      </c>
      <c r="F884" s="279">
        <v>900</v>
      </c>
      <c r="G884" s="278"/>
      <c r="H884" s="279"/>
    </row>
    <row r="885" spans="1:8" ht="12.75">
      <c r="A885" s="351"/>
      <c r="B885" s="325"/>
      <c r="C885" s="331"/>
      <c r="D885" s="296" t="s">
        <v>799</v>
      </c>
      <c r="E885" s="279"/>
      <c r="F885" s="279"/>
      <c r="G885" s="278"/>
      <c r="H885" s="279"/>
    </row>
    <row r="886" spans="1:8" ht="12.75">
      <c r="A886" s="351"/>
      <c r="B886" s="325"/>
      <c r="C886" s="331"/>
      <c r="D886" s="296" t="s">
        <v>800</v>
      </c>
      <c r="E886" s="279">
        <v>410</v>
      </c>
      <c r="F886" s="279">
        <v>500</v>
      </c>
      <c r="G886" s="278"/>
      <c r="H886" s="279"/>
    </row>
    <row r="887" spans="1:8" ht="12.75">
      <c r="A887" s="351"/>
      <c r="B887" s="325"/>
      <c r="C887" s="331"/>
      <c r="D887" s="296" t="s">
        <v>826</v>
      </c>
      <c r="E887" s="279"/>
      <c r="F887" s="279"/>
      <c r="G887" s="278"/>
      <c r="H887" s="279"/>
    </row>
    <row r="888" spans="1:8" ht="12.75">
      <c r="A888" s="351"/>
      <c r="B888" s="325"/>
      <c r="C888" s="331"/>
      <c r="D888" s="296" t="s">
        <v>880</v>
      </c>
      <c r="E888" s="279">
        <v>196</v>
      </c>
      <c r="F888" s="279"/>
      <c r="G888" s="278"/>
      <c r="H888" s="279"/>
    </row>
    <row r="889" spans="1:8" ht="12.75">
      <c r="A889" s="351"/>
      <c r="B889" s="325"/>
      <c r="C889" s="331"/>
      <c r="D889" s="296" t="s">
        <v>803</v>
      </c>
      <c r="E889" s="279">
        <v>94</v>
      </c>
      <c r="F889" s="279"/>
      <c r="G889" s="278"/>
      <c r="H889" s="279"/>
    </row>
    <row r="890" spans="1:8" ht="12.75">
      <c r="A890" s="351"/>
      <c r="B890" s="325"/>
      <c r="C890" s="331"/>
      <c r="D890" s="296" t="s">
        <v>804</v>
      </c>
      <c r="E890" s="279">
        <v>79</v>
      </c>
      <c r="F890" s="279"/>
      <c r="G890" s="278"/>
      <c r="H890" s="279"/>
    </row>
    <row r="891" spans="1:8" ht="12.75">
      <c r="A891" s="351"/>
      <c r="B891" s="325"/>
      <c r="C891" s="331"/>
      <c r="D891" s="296" t="s">
        <v>805</v>
      </c>
      <c r="E891" s="279">
        <v>110</v>
      </c>
      <c r="F891" s="279"/>
      <c r="G891" s="278"/>
      <c r="H891" s="279"/>
    </row>
    <row r="892" spans="1:8" ht="12.75">
      <c r="A892" s="351"/>
      <c r="B892" s="325"/>
      <c r="C892" s="331"/>
      <c r="D892" s="296" t="s">
        <v>808</v>
      </c>
      <c r="E892" s="279"/>
      <c r="F892" s="279"/>
      <c r="G892" s="278"/>
      <c r="H892" s="279"/>
    </row>
    <row r="893" spans="1:8" ht="12.75">
      <c r="A893" s="351"/>
      <c r="B893" s="325"/>
      <c r="C893" s="331"/>
      <c r="D893" s="296" t="s">
        <v>509</v>
      </c>
      <c r="E893" s="279"/>
      <c r="F893" s="279"/>
      <c r="G893" s="278"/>
      <c r="H893" s="279"/>
    </row>
    <row r="894" spans="1:8" ht="12.75">
      <c r="A894" s="351"/>
      <c r="B894" s="325"/>
      <c r="C894" s="331"/>
      <c r="D894" s="296" t="s">
        <v>510</v>
      </c>
      <c r="E894" s="279">
        <v>1636</v>
      </c>
      <c r="F894" s="279"/>
      <c r="G894" s="278"/>
      <c r="H894" s="279"/>
    </row>
    <row r="895" spans="1:8" ht="12.75">
      <c r="A895" s="351"/>
      <c r="B895" s="325"/>
      <c r="C895" s="331"/>
      <c r="D895" s="296" t="s">
        <v>810</v>
      </c>
      <c r="E895" s="279">
        <v>291</v>
      </c>
      <c r="F895" s="279">
        <v>300</v>
      </c>
      <c r="G895" s="278"/>
      <c r="H895" s="279"/>
    </row>
    <row r="896" spans="1:8" ht="12.75">
      <c r="A896" s="351"/>
      <c r="B896" s="325"/>
      <c r="C896" s="331"/>
      <c r="D896" s="296" t="s">
        <v>467</v>
      </c>
      <c r="E896" s="279">
        <v>1506</v>
      </c>
      <c r="F896" s="279">
        <v>1100</v>
      </c>
      <c r="G896" s="278"/>
      <c r="H896" s="279"/>
    </row>
    <row r="897" spans="1:8" ht="12.75">
      <c r="A897" s="351"/>
      <c r="B897" s="325"/>
      <c r="C897" s="331"/>
      <c r="D897" s="296" t="s">
        <v>513</v>
      </c>
      <c r="E897" s="279"/>
      <c r="F897" s="279"/>
      <c r="G897" s="278"/>
      <c r="H897" s="279"/>
    </row>
    <row r="898" spans="1:8" ht="12.75">
      <c r="A898" s="351"/>
      <c r="B898" s="325"/>
      <c r="C898" s="331"/>
      <c r="D898" s="296" t="s">
        <v>514</v>
      </c>
      <c r="E898" s="279">
        <v>387</v>
      </c>
      <c r="F898" s="279">
        <v>670</v>
      </c>
      <c r="G898" s="278"/>
      <c r="H898" s="279"/>
    </row>
    <row r="899" spans="1:8" ht="12.75">
      <c r="A899" s="351"/>
      <c r="B899" s="325"/>
      <c r="C899" s="331"/>
      <c r="D899" s="296" t="s">
        <v>811</v>
      </c>
      <c r="E899" s="279"/>
      <c r="F899" s="279"/>
      <c r="G899" s="278"/>
      <c r="H899" s="279"/>
    </row>
    <row r="900" spans="1:8" ht="12.75">
      <c r="A900" s="351"/>
      <c r="B900" s="325"/>
      <c r="C900" s="468" t="s">
        <v>565</v>
      </c>
      <c r="D900" s="288" t="s">
        <v>812</v>
      </c>
      <c r="E900" s="274">
        <f>SUM(E901:E905)</f>
        <v>692</v>
      </c>
      <c r="F900" s="274">
        <f>SUM(F901:F905)</f>
        <v>0</v>
      </c>
      <c r="G900" s="274">
        <v>0</v>
      </c>
      <c r="H900" s="274">
        <f>SUM(H901:H905)</f>
        <v>0</v>
      </c>
    </row>
    <row r="901" spans="1:8" ht="12.75">
      <c r="A901" s="351"/>
      <c r="B901" s="325"/>
      <c r="C901" s="477"/>
      <c r="D901" s="296" t="s">
        <v>813</v>
      </c>
      <c r="E901" s="279"/>
      <c r="F901" s="279"/>
      <c r="G901" s="278"/>
      <c r="H901" s="279"/>
    </row>
    <row r="902" spans="1:8" ht="12.75">
      <c r="A902" s="351"/>
      <c r="B902" s="325"/>
      <c r="C902" s="477"/>
      <c r="D902" s="296" t="s">
        <v>814</v>
      </c>
      <c r="E902" s="279"/>
      <c r="F902" s="279"/>
      <c r="G902" s="278"/>
      <c r="H902" s="279"/>
    </row>
    <row r="903" spans="1:8" ht="12.75">
      <c r="A903" s="351"/>
      <c r="B903" s="325"/>
      <c r="C903" s="477"/>
      <c r="D903" s="296" t="s">
        <v>846</v>
      </c>
      <c r="E903" s="279"/>
      <c r="F903" s="279"/>
      <c r="G903" s="278"/>
      <c r="H903" s="279"/>
    </row>
    <row r="904" spans="1:8" ht="12.75">
      <c r="A904" s="351"/>
      <c r="B904" s="325"/>
      <c r="C904" s="477"/>
      <c r="D904" s="296" t="s">
        <v>525</v>
      </c>
      <c r="E904" s="279">
        <v>692</v>
      </c>
      <c r="F904" s="279"/>
      <c r="G904" s="278"/>
      <c r="H904" s="279"/>
    </row>
    <row r="905" spans="1:8" ht="12.75">
      <c r="A905" s="351"/>
      <c r="B905" s="325"/>
      <c r="C905" s="477"/>
      <c r="D905" s="296" t="s">
        <v>815</v>
      </c>
      <c r="E905" s="299"/>
      <c r="F905" s="299"/>
      <c r="G905" s="278"/>
      <c r="H905" s="279"/>
    </row>
    <row r="906" spans="1:8" ht="12.75">
      <c r="A906" s="351"/>
      <c r="B906" s="325"/>
      <c r="C906" s="340" t="s">
        <v>702</v>
      </c>
      <c r="D906" s="341" t="s">
        <v>18</v>
      </c>
      <c r="E906" s="329">
        <f>SUM(E907:E907)</f>
        <v>5910</v>
      </c>
      <c r="F906" s="329">
        <f>SUM(F907:F907)</f>
        <v>0</v>
      </c>
      <c r="G906" s="342">
        <f>SUM(G907:G907)</f>
        <v>0</v>
      </c>
      <c r="H906" s="342">
        <f>SUM(H907:H907)</f>
        <v>0</v>
      </c>
    </row>
    <row r="907" spans="1:8" ht="12.75">
      <c r="A907" s="351"/>
      <c r="B907" s="325"/>
      <c r="C907" s="477"/>
      <c r="D907" s="296" t="s">
        <v>863</v>
      </c>
      <c r="E907" s="282">
        <v>5910</v>
      </c>
      <c r="F907" s="282"/>
      <c r="G907" s="278"/>
      <c r="H907" s="279"/>
    </row>
    <row r="908" spans="1:8" ht="12.75">
      <c r="A908" s="318" t="s">
        <v>883</v>
      </c>
      <c r="B908" s="319" t="s">
        <v>884</v>
      </c>
      <c r="C908" s="320" t="s">
        <v>885</v>
      </c>
      <c r="D908" s="320"/>
      <c r="E908" s="321">
        <f>SUM(E909)</f>
        <v>26262</v>
      </c>
      <c r="F908" s="321">
        <f>SUM(F909)</f>
        <v>24757</v>
      </c>
      <c r="G908" s="321">
        <f>SUM(G909)</f>
        <v>31499</v>
      </c>
      <c r="H908" s="321">
        <f>SUM(H909)</f>
        <v>31800</v>
      </c>
    </row>
    <row r="909" spans="1:8" ht="12.75">
      <c r="A909" s="351"/>
      <c r="B909" s="325"/>
      <c r="C909" s="464" t="s">
        <v>886</v>
      </c>
      <c r="D909" s="464"/>
      <c r="E909" s="466">
        <f>SUM(E910)</f>
        <v>26262</v>
      </c>
      <c r="F909" s="466">
        <f>SUM(F910)</f>
        <v>24757</v>
      </c>
      <c r="G909" s="466">
        <f>SUM(G910)</f>
        <v>31499</v>
      </c>
      <c r="H909" s="466">
        <f>SUM(H910)</f>
        <v>31800</v>
      </c>
    </row>
    <row r="910" spans="1:8" ht="12.75">
      <c r="A910" s="351"/>
      <c r="B910" s="325"/>
      <c r="C910" s="326" t="s">
        <v>286</v>
      </c>
      <c r="D910" s="327" t="s">
        <v>6</v>
      </c>
      <c r="E910" s="328">
        <f>SUM(E911+E915+E919+E933)</f>
        <v>26262</v>
      </c>
      <c r="F910" s="328">
        <f>SUM(F911+F915+F919+F933)</f>
        <v>24757</v>
      </c>
      <c r="G910" s="328">
        <f>SUM(G911+G915+G919+G933)</f>
        <v>31499</v>
      </c>
      <c r="H910" s="328">
        <f>SUM(H911+H915+H919+H933)</f>
        <v>31800</v>
      </c>
    </row>
    <row r="911" spans="1:10" ht="12.75">
      <c r="A911" s="351"/>
      <c r="B911" s="325"/>
      <c r="C911" s="331" t="s">
        <v>440</v>
      </c>
      <c r="D911" s="271" t="s">
        <v>592</v>
      </c>
      <c r="E911" s="274">
        <f>SUM(E912:E914)</f>
        <v>18040</v>
      </c>
      <c r="F911" s="274">
        <f>SUM(F912:F914)</f>
        <v>17046</v>
      </c>
      <c r="G911" s="274">
        <v>22263</v>
      </c>
      <c r="H911" s="274">
        <v>22485</v>
      </c>
      <c r="J911" s="247"/>
    </row>
    <row r="912" spans="1:10" ht="12.75">
      <c r="A912" s="351"/>
      <c r="B912" s="325"/>
      <c r="C912" s="331"/>
      <c r="D912" s="281" t="s">
        <v>593</v>
      </c>
      <c r="E912" s="282">
        <v>16790</v>
      </c>
      <c r="F912" s="282">
        <v>16226</v>
      </c>
      <c r="G912" s="278"/>
      <c r="H912" s="279"/>
      <c r="J912" s="247"/>
    </row>
    <row r="913" spans="1:10" ht="12.75">
      <c r="A913" s="351"/>
      <c r="B913" s="325"/>
      <c r="C913" s="331"/>
      <c r="D913" s="467" t="s">
        <v>822</v>
      </c>
      <c r="E913" s="282">
        <v>1250</v>
      </c>
      <c r="F913" s="282">
        <v>820</v>
      </c>
      <c r="G913" s="278"/>
      <c r="H913" s="279"/>
      <c r="J913" s="247"/>
    </row>
    <row r="914" spans="1:10" ht="12.75">
      <c r="A914" s="351"/>
      <c r="B914" s="325"/>
      <c r="C914" s="331"/>
      <c r="D914" s="467" t="s">
        <v>666</v>
      </c>
      <c r="E914" s="282"/>
      <c r="F914" s="282"/>
      <c r="G914" s="278"/>
      <c r="H914" s="279"/>
      <c r="J914" s="247"/>
    </row>
    <row r="915" spans="1:8" ht="12.75">
      <c r="A915" s="351"/>
      <c r="B915" s="325"/>
      <c r="C915" s="331" t="s">
        <v>444</v>
      </c>
      <c r="D915" s="271" t="s">
        <v>598</v>
      </c>
      <c r="E915" s="285">
        <f>SUM(E916:E918)</f>
        <v>6309</v>
      </c>
      <c r="F915" s="285">
        <f>SUM(F916:F918)</f>
        <v>4083</v>
      </c>
      <c r="G915" s="285">
        <v>7836</v>
      </c>
      <c r="H915" s="285">
        <v>7915</v>
      </c>
    </row>
    <row r="916" spans="1:8" ht="12.75">
      <c r="A916" s="351"/>
      <c r="B916" s="325"/>
      <c r="C916" s="331"/>
      <c r="D916" s="467" t="s">
        <v>793</v>
      </c>
      <c r="E916" s="293">
        <v>1804</v>
      </c>
      <c r="F916" s="293">
        <v>1005</v>
      </c>
      <c r="G916" s="286"/>
      <c r="H916" s="287"/>
    </row>
    <row r="917" spans="1:8" ht="12.75">
      <c r="A917" s="351"/>
      <c r="B917" s="325"/>
      <c r="C917" s="331"/>
      <c r="D917" s="281" t="s">
        <v>823</v>
      </c>
      <c r="E917" s="293"/>
      <c r="F917" s="293">
        <v>578</v>
      </c>
      <c r="G917" s="286"/>
      <c r="H917" s="287"/>
    </row>
    <row r="918" spans="1:8" ht="12.75">
      <c r="A918" s="351"/>
      <c r="B918" s="325"/>
      <c r="C918" s="331"/>
      <c r="D918" s="296" t="s">
        <v>602</v>
      </c>
      <c r="E918" s="293">
        <v>4505</v>
      </c>
      <c r="F918" s="293">
        <v>2500</v>
      </c>
      <c r="G918" s="289"/>
      <c r="H918" s="293"/>
    </row>
    <row r="919" spans="1:8" ht="12.75">
      <c r="A919" s="351"/>
      <c r="B919" s="325"/>
      <c r="C919" s="331" t="s">
        <v>287</v>
      </c>
      <c r="D919" s="271" t="s">
        <v>288</v>
      </c>
      <c r="E919" s="285">
        <f>SUM(E920:E932)</f>
        <v>1775</v>
      </c>
      <c r="F919" s="285">
        <f>SUM(F920:F932)</f>
        <v>3628</v>
      </c>
      <c r="G919" s="285">
        <v>1400</v>
      </c>
      <c r="H919" s="285">
        <v>1400</v>
      </c>
    </row>
    <row r="920" spans="1:8" ht="12.75">
      <c r="A920" s="351"/>
      <c r="B920" s="325"/>
      <c r="C920" s="477"/>
      <c r="D920" s="296" t="s">
        <v>480</v>
      </c>
      <c r="E920" s="282">
        <v>1151</v>
      </c>
      <c r="F920" s="282">
        <v>1300</v>
      </c>
      <c r="G920" s="278"/>
      <c r="H920" s="279"/>
    </row>
    <row r="921" spans="1:8" ht="12.75">
      <c r="A921" s="351"/>
      <c r="B921" s="325"/>
      <c r="C921" s="477"/>
      <c r="D921" s="296" t="s">
        <v>797</v>
      </c>
      <c r="E921" s="282">
        <v>104</v>
      </c>
      <c r="F921" s="282">
        <v>728</v>
      </c>
      <c r="G921" s="278"/>
      <c r="H921" s="279"/>
    </row>
    <row r="922" spans="1:8" ht="12.75">
      <c r="A922" s="351"/>
      <c r="B922" s="325"/>
      <c r="C922" s="477"/>
      <c r="D922" s="296" t="s">
        <v>484</v>
      </c>
      <c r="E922" s="282"/>
      <c r="F922" s="282"/>
      <c r="G922" s="278"/>
      <c r="H922" s="279"/>
    </row>
    <row r="923" spans="1:8" ht="12.75">
      <c r="A923" s="351"/>
      <c r="B923" s="325"/>
      <c r="C923" s="477"/>
      <c r="D923" s="296" t="s">
        <v>488</v>
      </c>
      <c r="E923" s="282">
        <v>7</v>
      </c>
      <c r="F923" s="282">
        <v>100</v>
      </c>
      <c r="G923" s="278"/>
      <c r="H923" s="279"/>
    </row>
    <row r="924" spans="1:8" ht="12.75">
      <c r="A924" s="351"/>
      <c r="B924" s="325"/>
      <c r="C924" s="477"/>
      <c r="D924" s="296" t="s">
        <v>827</v>
      </c>
      <c r="E924" s="282"/>
      <c r="F924" s="282"/>
      <c r="G924" s="278"/>
      <c r="H924" s="279"/>
    </row>
    <row r="925" spans="1:8" ht="12.75">
      <c r="A925" s="351"/>
      <c r="B925" s="325"/>
      <c r="C925" s="477"/>
      <c r="D925" s="296" t="s">
        <v>887</v>
      </c>
      <c r="E925" s="282"/>
      <c r="F925" s="282"/>
      <c r="G925" s="278"/>
      <c r="H925" s="279"/>
    </row>
    <row r="926" spans="1:8" ht="12.75">
      <c r="A926" s="351"/>
      <c r="B926" s="325"/>
      <c r="C926" s="477"/>
      <c r="D926" s="296" t="s">
        <v>805</v>
      </c>
      <c r="E926" s="282"/>
      <c r="F926" s="282"/>
      <c r="G926" s="278"/>
      <c r="H926" s="279"/>
    </row>
    <row r="927" spans="1:8" ht="12.75">
      <c r="A927" s="351"/>
      <c r="B927" s="325"/>
      <c r="C927" s="477"/>
      <c r="D927" s="296" t="s">
        <v>829</v>
      </c>
      <c r="E927" s="282"/>
      <c r="F927" s="282"/>
      <c r="G927" s="278"/>
      <c r="H927" s="279"/>
    </row>
    <row r="928" spans="1:8" ht="12.75">
      <c r="A928" s="351"/>
      <c r="B928" s="325"/>
      <c r="C928" s="477"/>
      <c r="D928" s="296" t="s">
        <v>510</v>
      </c>
      <c r="E928" s="282">
        <v>50</v>
      </c>
      <c r="F928" s="282">
        <v>500</v>
      </c>
      <c r="G928" s="278"/>
      <c r="H928" s="279"/>
    </row>
    <row r="929" spans="1:8" ht="12.75">
      <c r="A929" s="351"/>
      <c r="B929" s="325"/>
      <c r="C929" s="477"/>
      <c r="D929" s="296" t="s">
        <v>467</v>
      </c>
      <c r="E929" s="282">
        <v>260</v>
      </c>
      <c r="F929" s="282">
        <v>300</v>
      </c>
      <c r="G929" s="278"/>
      <c r="H929" s="279"/>
    </row>
    <row r="930" spans="1:8" ht="12.75">
      <c r="A930" s="351"/>
      <c r="B930" s="325"/>
      <c r="C930" s="477"/>
      <c r="D930" s="296" t="s">
        <v>513</v>
      </c>
      <c r="E930" s="282"/>
      <c r="F930" s="282">
        <v>200</v>
      </c>
      <c r="G930" s="278"/>
      <c r="H930" s="279"/>
    </row>
    <row r="931" spans="1:8" ht="12.75">
      <c r="A931" s="351"/>
      <c r="B931" s="325"/>
      <c r="C931" s="477"/>
      <c r="D931" s="296" t="s">
        <v>514</v>
      </c>
      <c r="E931" s="282">
        <v>203</v>
      </c>
      <c r="F931" s="282">
        <v>500</v>
      </c>
      <c r="G931" s="278"/>
      <c r="H931" s="279"/>
    </row>
    <row r="932" spans="1:8" ht="12.75">
      <c r="A932" s="351"/>
      <c r="B932" s="325"/>
      <c r="C932" s="477"/>
      <c r="D932" s="296" t="s">
        <v>811</v>
      </c>
      <c r="E932" s="282"/>
      <c r="F932" s="282"/>
      <c r="G932" s="278"/>
      <c r="H932" s="279"/>
    </row>
    <row r="933" spans="1:8" ht="12.75">
      <c r="A933" s="351"/>
      <c r="B933" s="325"/>
      <c r="C933" s="468" t="s">
        <v>565</v>
      </c>
      <c r="D933" s="288" t="s">
        <v>812</v>
      </c>
      <c r="E933" s="274">
        <f>SUM(E934:E935)</f>
        <v>138</v>
      </c>
      <c r="F933" s="274">
        <f>SUM(F934:F935)</f>
        <v>0</v>
      </c>
      <c r="G933" s="274">
        <f>SUM(G935:G935)</f>
        <v>0</v>
      </c>
      <c r="H933" s="274">
        <f>SUM(H935:H935)</f>
        <v>0</v>
      </c>
    </row>
    <row r="934" spans="1:8" ht="12.75">
      <c r="A934" s="351"/>
      <c r="B934" s="325"/>
      <c r="C934" s="468"/>
      <c r="D934" s="296" t="s">
        <v>830</v>
      </c>
      <c r="E934" s="274"/>
      <c r="F934" s="274"/>
      <c r="G934" s="274"/>
      <c r="H934" s="274"/>
    </row>
    <row r="935" spans="1:8" ht="12.75">
      <c r="A935" s="351"/>
      <c r="B935" s="325"/>
      <c r="C935" s="468"/>
      <c r="D935" s="296" t="s">
        <v>525</v>
      </c>
      <c r="E935" s="282">
        <v>138</v>
      </c>
      <c r="F935" s="282"/>
      <c r="G935" s="278"/>
      <c r="H935" s="279"/>
    </row>
    <row r="936" spans="1:8" ht="12.75">
      <c r="A936" s="318" t="s">
        <v>255</v>
      </c>
      <c r="B936" s="320" t="s">
        <v>888</v>
      </c>
      <c r="C936" s="320"/>
      <c r="D936" s="482"/>
      <c r="E936" s="321">
        <f>SUM(E937+E1149+E1223+E1273+E1322)</f>
        <v>1518563</v>
      </c>
      <c r="F936" s="321">
        <f>SUM(F937+F1149+F1223+F1273+F1322)</f>
        <v>1683541</v>
      </c>
      <c r="G936" s="321">
        <f>SUM(G937+G1149+G1223+G1273+G1322)</f>
        <v>1452087</v>
      </c>
      <c r="H936" s="321">
        <f>SUM(H937+H1149+H1223+H1273+H1322)</f>
        <v>1433903</v>
      </c>
    </row>
    <row r="937" spans="1:8" ht="12.75">
      <c r="A937" s="483"/>
      <c r="B937" s="318" t="s">
        <v>889</v>
      </c>
      <c r="C937" s="484" t="s">
        <v>890</v>
      </c>
      <c r="D937" s="482"/>
      <c r="E937" s="321">
        <f>SUM(E938+E962+E982+E1005+E1031+E1060+E1079+E1101+E1124+E1147)</f>
        <v>485701</v>
      </c>
      <c r="F937" s="321">
        <f>SUM(F938+F962+F982+F1005+F1031+F1060+F1079+F1101+F1124+F1147)</f>
        <v>464651</v>
      </c>
      <c r="G937" s="321">
        <f>SUM(G938+G962+G982+G1005+G1031+G1060+G1079+G1101+G1124+G1147)</f>
        <v>489282</v>
      </c>
      <c r="H937" s="321">
        <f>SUM(H938+H962+H982+H1005+H1031+H1060+H1079+H1101+H1124+H1147)</f>
        <v>497328</v>
      </c>
    </row>
    <row r="938" spans="1:8" ht="12.75">
      <c r="A938" s="483"/>
      <c r="B938" s="352"/>
      <c r="C938" s="464" t="s">
        <v>891</v>
      </c>
      <c r="D938" s="464"/>
      <c r="E938" s="466">
        <f>SUM(E939)</f>
        <v>83359</v>
      </c>
      <c r="F938" s="466">
        <f>SUM(F939)</f>
        <v>85104</v>
      </c>
      <c r="G938" s="466">
        <f>SUM(G939)</f>
        <v>82643</v>
      </c>
      <c r="H938" s="466">
        <f>SUM(H939)</f>
        <v>82203</v>
      </c>
    </row>
    <row r="939" spans="1:8" ht="12.75">
      <c r="A939" s="483"/>
      <c r="B939" s="352"/>
      <c r="C939" s="326" t="s">
        <v>286</v>
      </c>
      <c r="D939" s="327" t="s">
        <v>6</v>
      </c>
      <c r="E939" s="328">
        <f>SUM(E940+E944+E948+E959)</f>
        <v>83359</v>
      </c>
      <c r="F939" s="328">
        <f>SUM(F940+F944+F948+F959)</f>
        <v>85104</v>
      </c>
      <c r="G939" s="328">
        <f>SUM(G940+G944+G948+G959)</f>
        <v>82643</v>
      </c>
      <c r="H939" s="328">
        <f>SUM(H940+H944+H948+H959)</f>
        <v>82203</v>
      </c>
    </row>
    <row r="940" spans="1:10" ht="12.75">
      <c r="A940" s="483"/>
      <c r="B940" s="352"/>
      <c r="C940" s="331" t="s">
        <v>440</v>
      </c>
      <c r="D940" s="271" t="s">
        <v>592</v>
      </c>
      <c r="E940" s="274">
        <f>SUM(E941:E943)</f>
        <v>49099</v>
      </c>
      <c r="F940" s="274">
        <f>SUM(F941:F943)</f>
        <v>51035</v>
      </c>
      <c r="G940" s="274">
        <v>52015</v>
      </c>
      <c r="H940" s="274">
        <v>52535</v>
      </c>
      <c r="J940" s="247"/>
    </row>
    <row r="941" spans="1:10" ht="12.75">
      <c r="A941" s="483"/>
      <c r="B941" s="352"/>
      <c r="C941" s="331"/>
      <c r="D941" s="281" t="s">
        <v>593</v>
      </c>
      <c r="E941" s="282">
        <v>42767</v>
      </c>
      <c r="F941" s="282">
        <v>48321</v>
      </c>
      <c r="G941" s="278"/>
      <c r="H941" s="279"/>
      <c r="J941" s="247"/>
    </row>
    <row r="942" spans="1:10" ht="12.75">
      <c r="A942" s="483"/>
      <c r="B942" s="352"/>
      <c r="C942" s="331"/>
      <c r="D942" s="467" t="s">
        <v>822</v>
      </c>
      <c r="E942" s="282">
        <v>4318</v>
      </c>
      <c r="F942" s="282">
        <v>2714</v>
      </c>
      <c r="G942" s="278"/>
      <c r="H942" s="279"/>
      <c r="J942" s="247"/>
    </row>
    <row r="943" spans="1:10" ht="12.75">
      <c r="A943" s="483"/>
      <c r="B943" s="352"/>
      <c r="C943" s="331"/>
      <c r="D943" s="467" t="s">
        <v>666</v>
      </c>
      <c r="E943" s="282">
        <v>2014</v>
      </c>
      <c r="F943" s="282">
        <v>0</v>
      </c>
      <c r="G943" s="278"/>
      <c r="H943" s="279"/>
      <c r="J943" s="247"/>
    </row>
    <row r="944" spans="1:8" ht="12.75">
      <c r="A944" s="483"/>
      <c r="B944" s="352"/>
      <c r="C944" s="331" t="s">
        <v>444</v>
      </c>
      <c r="D944" s="271" t="s">
        <v>598</v>
      </c>
      <c r="E944" s="285">
        <f>SUM(E945:E947)</f>
        <v>17303</v>
      </c>
      <c r="F944" s="285">
        <f>SUM(F945:F947)</f>
        <v>18395</v>
      </c>
      <c r="G944" s="285">
        <v>18309</v>
      </c>
      <c r="H944" s="285">
        <v>18492</v>
      </c>
    </row>
    <row r="945" spans="1:8" ht="12.75">
      <c r="A945" s="483"/>
      <c r="B945" s="352"/>
      <c r="C945" s="331"/>
      <c r="D945" s="467" t="s">
        <v>793</v>
      </c>
      <c r="E945" s="293">
        <v>4085</v>
      </c>
      <c r="F945" s="293">
        <v>2651</v>
      </c>
      <c r="G945" s="286"/>
      <c r="H945" s="287"/>
    </row>
    <row r="946" spans="1:8" ht="12.75">
      <c r="A946" s="483"/>
      <c r="B946" s="352"/>
      <c r="C946" s="331"/>
      <c r="D946" s="281" t="s">
        <v>823</v>
      </c>
      <c r="E946" s="293">
        <v>911</v>
      </c>
      <c r="F946" s="293">
        <v>1351</v>
      </c>
      <c r="G946" s="286"/>
      <c r="H946" s="287"/>
    </row>
    <row r="947" spans="1:8" ht="12.75">
      <c r="A947" s="483"/>
      <c r="B947" s="352"/>
      <c r="C947" s="331"/>
      <c r="D947" s="296" t="s">
        <v>602</v>
      </c>
      <c r="E947" s="293">
        <v>12307</v>
      </c>
      <c r="F947" s="293">
        <v>14393</v>
      </c>
      <c r="G947" s="289"/>
      <c r="H947" s="293"/>
    </row>
    <row r="948" spans="1:8" ht="12.75">
      <c r="A948" s="483"/>
      <c r="B948" s="352"/>
      <c r="C948" s="331" t="s">
        <v>287</v>
      </c>
      <c r="D948" s="271" t="s">
        <v>288</v>
      </c>
      <c r="E948" s="285">
        <f>SUM(E949:E958)</f>
        <v>16780</v>
      </c>
      <c r="F948" s="285">
        <f>SUM(F949:F958)</f>
        <v>14154</v>
      </c>
      <c r="G948" s="285">
        <v>10759</v>
      </c>
      <c r="H948" s="285">
        <v>10866</v>
      </c>
    </row>
    <row r="949" spans="1:8" ht="12.75">
      <c r="A949" s="483"/>
      <c r="B949" s="352"/>
      <c r="C949" s="331"/>
      <c r="D949" s="467" t="s">
        <v>796</v>
      </c>
      <c r="E949" s="287">
        <v>10</v>
      </c>
      <c r="F949" s="285"/>
      <c r="G949" s="285"/>
      <c r="H949" s="285"/>
    </row>
    <row r="950" spans="1:8" ht="12.75">
      <c r="A950" s="483"/>
      <c r="B950" s="352"/>
      <c r="C950" s="331"/>
      <c r="D950" s="296" t="s">
        <v>480</v>
      </c>
      <c r="E950" s="282">
        <v>3600</v>
      </c>
      <c r="F950" s="282">
        <v>2000</v>
      </c>
      <c r="G950" s="278"/>
      <c r="H950" s="279"/>
    </row>
    <row r="951" spans="1:8" ht="12.75">
      <c r="A951" s="483"/>
      <c r="B951" s="352"/>
      <c r="C951" s="331"/>
      <c r="D951" s="296" t="s">
        <v>797</v>
      </c>
      <c r="E951" s="282">
        <v>0</v>
      </c>
      <c r="F951" s="282">
        <v>1000</v>
      </c>
      <c r="G951" s="278"/>
      <c r="H951" s="279"/>
    </row>
    <row r="952" spans="1:8" ht="12.75">
      <c r="A952" s="483"/>
      <c r="B952" s="352"/>
      <c r="C952" s="331"/>
      <c r="D952" s="296" t="s">
        <v>484</v>
      </c>
      <c r="E952" s="282">
        <v>7439</v>
      </c>
      <c r="F952" s="282">
        <v>4000</v>
      </c>
      <c r="G952" s="278"/>
      <c r="H952" s="279"/>
    </row>
    <row r="953" spans="1:8" ht="12.75">
      <c r="A953" s="483"/>
      <c r="B953" s="352"/>
      <c r="C953" s="331"/>
      <c r="D953" s="296" t="s">
        <v>488</v>
      </c>
      <c r="E953" s="282">
        <v>500</v>
      </c>
      <c r="F953" s="282">
        <v>200</v>
      </c>
      <c r="G953" s="278"/>
      <c r="H953" s="279"/>
    </row>
    <row r="954" spans="1:8" ht="12.75">
      <c r="A954" s="483"/>
      <c r="B954" s="352"/>
      <c r="C954" s="331"/>
      <c r="D954" s="296" t="s">
        <v>799</v>
      </c>
      <c r="E954" s="282">
        <v>613</v>
      </c>
      <c r="F954" s="282">
        <v>2000</v>
      </c>
      <c r="G954" s="278"/>
      <c r="H954" s="279"/>
    </row>
    <row r="955" spans="1:8" ht="12.75">
      <c r="A955" s="483"/>
      <c r="B955" s="352"/>
      <c r="C955" s="331"/>
      <c r="D955" s="296" t="s">
        <v>805</v>
      </c>
      <c r="E955" s="293"/>
      <c r="F955" s="282">
        <v>2754</v>
      </c>
      <c r="G955" s="278"/>
      <c r="H955" s="279"/>
    </row>
    <row r="956" spans="1:8" ht="12.75">
      <c r="A956" s="483"/>
      <c r="B956" s="352"/>
      <c r="C956" s="331"/>
      <c r="D956" s="296" t="s">
        <v>467</v>
      </c>
      <c r="E956" s="282">
        <v>1503</v>
      </c>
      <c r="F956" s="282">
        <v>1600</v>
      </c>
      <c r="G956" s="278"/>
      <c r="H956" s="279"/>
    </row>
    <row r="957" spans="1:8" ht="12.75">
      <c r="A957" s="483"/>
      <c r="B957" s="352"/>
      <c r="C957" s="331"/>
      <c r="D957" s="296" t="s">
        <v>514</v>
      </c>
      <c r="E957" s="282">
        <v>560</v>
      </c>
      <c r="F957" s="282">
        <v>600</v>
      </c>
      <c r="G957" s="278"/>
      <c r="H957" s="279"/>
    </row>
    <row r="958" spans="1:8" ht="12.75">
      <c r="A958" s="483"/>
      <c r="B958" s="352"/>
      <c r="C958" s="331"/>
      <c r="D958" s="296" t="s">
        <v>811</v>
      </c>
      <c r="E958" s="282">
        <v>2555</v>
      </c>
      <c r="F958" s="282"/>
      <c r="G958" s="278"/>
      <c r="H958" s="279"/>
    </row>
    <row r="959" spans="1:8" ht="12.75">
      <c r="A959" s="483"/>
      <c r="B959" s="352"/>
      <c r="C959" s="468" t="s">
        <v>565</v>
      </c>
      <c r="D959" s="288" t="s">
        <v>812</v>
      </c>
      <c r="E959" s="274">
        <f>SUM(E960:E961)</f>
        <v>177</v>
      </c>
      <c r="F959" s="274">
        <f>SUM(F960:F961)</f>
        <v>1520</v>
      </c>
      <c r="G959" s="274">
        <v>1560</v>
      </c>
      <c r="H959" s="274">
        <v>310</v>
      </c>
    </row>
    <row r="960" spans="1:8" ht="12.75">
      <c r="A960" s="483"/>
      <c r="B960" s="352"/>
      <c r="C960" s="477"/>
      <c r="D960" s="296" t="s">
        <v>814</v>
      </c>
      <c r="E960" s="282"/>
      <c r="F960" s="282">
        <v>1220</v>
      </c>
      <c r="G960" s="278"/>
      <c r="H960" s="279"/>
    </row>
    <row r="961" spans="1:8" ht="12.75">
      <c r="A961" s="483"/>
      <c r="B961" s="352"/>
      <c r="C961" s="477"/>
      <c r="D961" s="296" t="s">
        <v>525</v>
      </c>
      <c r="E961" s="282">
        <v>177</v>
      </c>
      <c r="F961" s="282">
        <v>300</v>
      </c>
      <c r="G961" s="278"/>
      <c r="H961" s="279"/>
    </row>
    <row r="962" spans="1:8" ht="12.75">
      <c r="A962" s="483"/>
      <c r="B962" s="352"/>
      <c r="C962" s="464" t="s">
        <v>892</v>
      </c>
      <c r="D962" s="464"/>
      <c r="E962" s="466">
        <f>SUM(E963)</f>
        <v>63535</v>
      </c>
      <c r="F962" s="466">
        <f>SUM(F963)</f>
        <v>57320</v>
      </c>
      <c r="G962" s="466">
        <f>SUM(G963)</f>
        <v>59668</v>
      </c>
      <c r="H962" s="466">
        <f>SUM(H963)</f>
        <v>59668</v>
      </c>
    </row>
    <row r="963" spans="1:8" ht="12.75">
      <c r="A963" s="483"/>
      <c r="B963" s="352"/>
      <c r="C963" s="326" t="s">
        <v>286</v>
      </c>
      <c r="D963" s="327" t="s">
        <v>6</v>
      </c>
      <c r="E963" s="328">
        <f>SUM(E964+E968+E972+E980)</f>
        <v>63535</v>
      </c>
      <c r="F963" s="328">
        <f>SUM(F964+F968+F972+F980)</f>
        <v>57320</v>
      </c>
      <c r="G963" s="328">
        <f>SUM(G964+G968+G972+G980)</f>
        <v>59668</v>
      </c>
      <c r="H963" s="328">
        <f>SUM(H964+H968+H972+H980)</f>
        <v>59668</v>
      </c>
    </row>
    <row r="964" spans="1:10" ht="12.75">
      <c r="A964" s="483"/>
      <c r="B964" s="352"/>
      <c r="C964" s="331" t="s">
        <v>440</v>
      </c>
      <c r="D964" s="271" t="s">
        <v>592</v>
      </c>
      <c r="E964" s="274">
        <f>SUM(E965:E967)</f>
        <v>42701</v>
      </c>
      <c r="F964" s="274">
        <f>SUM(F965:F967)</f>
        <v>43662</v>
      </c>
      <c r="G964" s="274">
        <v>43356</v>
      </c>
      <c r="H964" s="274">
        <v>43356</v>
      </c>
      <c r="J964" s="247"/>
    </row>
    <row r="965" spans="1:10" ht="12.75">
      <c r="A965" s="483"/>
      <c r="B965" s="352"/>
      <c r="C965" s="331"/>
      <c r="D965" s="281" t="s">
        <v>593</v>
      </c>
      <c r="E965" s="279">
        <v>40043</v>
      </c>
      <c r="F965" s="279">
        <v>43062</v>
      </c>
      <c r="G965" s="278"/>
      <c r="H965" s="279"/>
      <c r="J965" s="247"/>
    </row>
    <row r="966" spans="1:10" ht="12.75">
      <c r="A966" s="483"/>
      <c r="B966" s="352"/>
      <c r="C966" s="331"/>
      <c r="D966" s="467" t="s">
        <v>822</v>
      </c>
      <c r="E966" s="279">
        <v>2658</v>
      </c>
      <c r="F966" s="279">
        <v>600</v>
      </c>
      <c r="G966" s="278"/>
      <c r="H966" s="279"/>
      <c r="J966" s="247"/>
    </row>
    <row r="967" spans="1:10" ht="12.75">
      <c r="A967" s="483"/>
      <c r="B967" s="352"/>
      <c r="C967" s="331"/>
      <c r="D967" s="467" t="s">
        <v>666</v>
      </c>
      <c r="E967" s="279" t="s">
        <v>0</v>
      </c>
      <c r="F967" s="279"/>
      <c r="G967" s="278"/>
      <c r="H967" s="279"/>
      <c r="J967" s="247"/>
    </row>
    <row r="968" spans="1:8" ht="12.75">
      <c r="A968" s="483"/>
      <c r="B968" s="352"/>
      <c r="C968" s="331" t="s">
        <v>444</v>
      </c>
      <c r="D968" s="271" t="s">
        <v>598</v>
      </c>
      <c r="E968" s="285">
        <f>SUM(E969:E971)</f>
        <v>15027</v>
      </c>
      <c r="F968" s="285">
        <f>SUM(F969:F971)</f>
        <v>12658</v>
      </c>
      <c r="G968" s="285">
        <v>15262</v>
      </c>
      <c r="H968" s="285">
        <v>15262</v>
      </c>
    </row>
    <row r="969" spans="1:8" ht="12.75">
      <c r="A969" s="483"/>
      <c r="B969" s="352"/>
      <c r="C969" s="331"/>
      <c r="D969" s="467" t="s">
        <v>793</v>
      </c>
      <c r="E969" s="287">
        <v>2820</v>
      </c>
      <c r="F969" s="287">
        <v>2859</v>
      </c>
      <c r="G969" s="286"/>
      <c r="H969" s="287"/>
    </row>
    <row r="970" spans="1:8" ht="12.75">
      <c r="A970" s="483"/>
      <c r="B970" s="352"/>
      <c r="C970" s="331"/>
      <c r="D970" s="281" t="s">
        <v>823</v>
      </c>
      <c r="E970" s="287">
        <v>1468</v>
      </c>
      <c r="F970" s="287">
        <v>1507</v>
      </c>
      <c r="G970" s="286"/>
      <c r="H970" s="287"/>
    </row>
    <row r="971" spans="1:8" ht="12.75">
      <c r="A971" s="483"/>
      <c r="B971" s="352"/>
      <c r="C971" s="331"/>
      <c r="D971" s="296" t="s">
        <v>602</v>
      </c>
      <c r="E971" s="293">
        <v>10739</v>
      </c>
      <c r="F971" s="293">
        <v>8292</v>
      </c>
      <c r="G971" s="289"/>
      <c r="H971" s="293"/>
    </row>
    <row r="972" spans="1:8" ht="12.75">
      <c r="A972" s="483"/>
      <c r="B972" s="352"/>
      <c r="C972" s="331" t="s">
        <v>287</v>
      </c>
      <c r="D972" s="271" t="s">
        <v>288</v>
      </c>
      <c r="E972" s="285">
        <f>SUM(E973:E979)</f>
        <v>5525</v>
      </c>
      <c r="F972" s="285">
        <f>SUM(F973:F979)</f>
        <v>800</v>
      </c>
      <c r="G972" s="284">
        <v>850</v>
      </c>
      <c r="H972" s="285">
        <v>850</v>
      </c>
    </row>
    <row r="973" spans="1:8" ht="12.75">
      <c r="A973" s="483"/>
      <c r="B973" s="352"/>
      <c r="C973" s="468"/>
      <c r="D973" s="474" t="s">
        <v>893</v>
      </c>
      <c r="E973" s="279">
        <v>55</v>
      </c>
      <c r="F973" s="274"/>
      <c r="G973" s="273"/>
      <c r="H973" s="274"/>
    </row>
    <row r="974" spans="1:8" ht="12.75">
      <c r="A974" s="483"/>
      <c r="B974" s="352"/>
      <c r="C974" s="468"/>
      <c r="D974" s="296" t="s">
        <v>480</v>
      </c>
      <c r="E974" s="282">
        <v>3044</v>
      </c>
      <c r="F974" s="282"/>
      <c r="G974" s="278"/>
      <c r="H974" s="279"/>
    </row>
    <row r="975" spans="1:8" ht="12.75">
      <c r="A975" s="483"/>
      <c r="B975" s="352"/>
      <c r="C975" s="468"/>
      <c r="D975" s="296" t="s">
        <v>488</v>
      </c>
      <c r="E975" s="282">
        <v>388</v>
      </c>
      <c r="F975" s="282"/>
      <c r="G975" s="278"/>
      <c r="H975" s="279"/>
    </row>
    <row r="976" spans="1:8" ht="12.75">
      <c r="A976" s="483"/>
      <c r="B976" s="352"/>
      <c r="C976" s="468"/>
      <c r="D976" s="296" t="s">
        <v>799</v>
      </c>
      <c r="E976" s="282">
        <v>594</v>
      </c>
      <c r="F976" s="282"/>
      <c r="G976" s="278"/>
      <c r="H976" s="279"/>
    </row>
    <row r="977" spans="1:8" ht="12.75">
      <c r="A977" s="483"/>
      <c r="B977" s="352"/>
      <c r="C977" s="468"/>
      <c r="D977" s="296" t="s">
        <v>808</v>
      </c>
      <c r="E977" s="282">
        <v>22</v>
      </c>
      <c r="F977" s="282"/>
      <c r="G977" s="278"/>
      <c r="H977" s="279"/>
    </row>
    <row r="978" spans="1:8" ht="12.75">
      <c r="A978" s="483"/>
      <c r="B978" s="352"/>
      <c r="C978" s="468"/>
      <c r="D978" s="296" t="s">
        <v>467</v>
      </c>
      <c r="E978" s="282">
        <v>1028</v>
      </c>
      <c r="F978" s="282">
        <v>400</v>
      </c>
      <c r="G978" s="278"/>
      <c r="H978" s="279"/>
    </row>
    <row r="979" spans="1:8" ht="12.75">
      <c r="A979" s="483"/>
      <c r="B979" s="352"/>
      <c r="C979" s="468"/>
      <c r="D979" s="296" t="s">
        <v>514</v>
      </c>
      <c r="E979" s="282">
        <v>394</v>
      </c>
      <c r="F979" s="282">
        <v>400</v>
      </c>
      <c r="G979" s="278"/>
      <c r="H979" s="279"/>
    </row>
    <row r="980" spans="1:8" ht="12.75">
      <c r="A980" s="483"/>
      <c r="B980" s="352"/>
      <c r="C980" s="468" t="s">
        <v>817</v>
      </c>
      <c r="D980" s="288" t="s">
        <v>694</v>
      </c>
      <c r="E980" s="274">
        <f>SUM(E981:E981)</f>
        <v>282</v>
      </c>
      <c r="F980" s="274">
        <f>SUM(F981:F981)</f>
        <v>200</v>
      </c>
      <c r="G980" s="273">
        <v>200</v>
      </c>
      <c r="H980" s="274">
        <v>200</v>
      </c>
    </row>
    <row r="981" spans="1:8" ht="12.75">
      <c r="A981" s="483"/>
      <c r="B981" s="352"/>
      <c r="C981" s="477"/>
      <c r="D981" s="296" t="s">
        <v>525</v>
      </c>
      <c r="E981" s="282">
        <v>282</v>
      </c>
      <c r="F981" s="282">
        <v>200</v>
      </c>
      <c r="G981" s="278"/>
      <c r="H981" s="279"/>
    </row>
    <row r="982" spans="1:8" ht="12.75">
      <c r="A982" s="483"/>
      <c r="B982" s="352"/>
      <c r="C982" s="464" t="s">
        <v>894</v>
      </c>
      <c r="D982" s="464"/>
      <c r="E982" s="466">
        <f>SUM(E983)</f>
        <v>67108</v>
      </c>
      <c r="F982" s="466">
        <f>SUM(F983)</f>
        <v>67714</v>
      </c>
      <c r="G982" s="466">
        <f>SUM(G983)</f>
        <v>71662</v>
      </c>
      <c r="H982" s="466">
        <f>SUM(H983)</f>
        <v>76138</v>
      </c>
    </row>
    <row r="983" spans="1:8" ht="12.75">
      <c r="A983" s="483"/>
      <c r="B983" s="352"/>
      <c r="C983" s="326" t="s">
        <v>286</v>
      </c>
      <c r="D983" s="327" t="s">
        <v>6</v>
      </c>
      <c r="E983" s="328">
        <f>SUM(E984+E988+E992+E1002)</f>
        <v>67108</v>
      </c>
      <c r="F983" s="328">
        <f>SUM(F984+F988+F992+F1002)</f>
        <v>67714</v>
      </c>
      <c r="G983" s="328">
        <f>SUM(G984+G988+G992+G1002)</f>
        <v>71662</v>
      </c>
      <c r="H983" s="328">
        <f>SUM(H984+H988+H992+H1002)</f>
        <v>76138</v>
      </c>
    </row>
    <row r="984" spans="1:10" ht="12.75">
      <c r="A984" s="483"/>
      <c r="B984" s="352"/>
      <c r="C984" s="331" t="s">
        <v>440</v>
      </c>
      <c r="D984" s="271" t="s">
        <v>592</v>
      </c>
      <c r="E984" s="274">
        <f>SUM(E985:E987)</f>
        <v>37206</v>
      </c>
      <c r="F984" s="274">
        <f>SUM(F985:F987)</f>
        <v>43243</v>
      </c>
      <c r="G984" s="274">
        <v>45719</v>
      </c>
      <c r="H984" s="274">
        <v>48919</v>
      </c>
      <c r="J984" s="247"/>
    </row>
    <row r="985" spans="1:10" ht="12.75">
      <c r="A985" s="483"/>
      <c r="B985" s="352"/>
      <c r="C985" s="331"/>
      <c r="D985" s="281" t="s">
        <v>593</v>
      </c>
      <c r="E985" s="282">
        <v>32776</v>
      </c>
      <c r="F985" s="282">
        <v>40113</v>
      </c>
      <c r="G985" s="278"/>
      <c r="H985" s="279"/>
      <c r="J985" s="247"/>
    </row>
    <row r="986" spans="1:10" ht="12.75">
      <c r="A986" s="483"/>
      <c r="B986" s="352"/>
      <c r="C986" s="331"/>
      <c r="D986" s="467" t="s">
        <v>822</v>
      </c>
      <c r="E986" s="282">
        <v>4430</v>
      </c>
      <c r="F986" s="282">
        <v>3130</v>
      </c>
      <c r="G986" s="278"/>
      <c r="H986" s="279"/>
      <c r="J986" s="247"/>
    </row>
    <row r="987" spans="1:10" ht="12.75">
      <c r="A987" s="483"/>
      <c r="B987" s="352"/>
      <c r="C987" s="331"/>
      <c r="D987" s="467" t="s">
        <v>666</v>
      </c>
      <c r="E987" s="282"/>
      <c r="F987" s="282"/>
      <c r="G987" s="278"/>
      <c r="H987" s="279"/>
      <c r="J987" s="247"/>
    </row>
    <row r="988" spans="1:8" ht="12.75">
      <c r="A988" s="483"/>
      <c r="B988" s="352"/>
      <c r="C988" s="331" t="s">
        <v>444</v>
      </c>
      <c r="D988" s="271" t="s">
        <v>598</v>
      </c>
      <c r="E988" s="285">
        <f>SUM(E989:E991)</f>
        <v>12762</v>
      </c>
      <c r="F988" s="285">
        <f>SUM(F989:F991)</f>
        <v>15221</v>
      </c>
      <c r="G988" s="285">
        <v>16093</v>
      </c>
      <c r="H988" s="285">
        <v>17219</v>
      </c>
    </row>
    <row r="989" spans="1:8" ht="12.75">
      <c r="A989" s="483"/>
      <c r="B989" s="352"/>
      <c r="C989" s="331"/>
      <c r="D989" s="467" t="s">
        <v>793</v>
      </c>
      <c r="E989" s="293">
        <v>2148</v>
      </c>
      <c r="F989" s="293">
        <v>2595</v>
      </c>
      <c r="G989" s="286"/>
      <c r="H989" s="287"/>
    </row>
    <row r="990" spans="1:8" ht="12.75">
      <c r="A990" s="483"/>
      <c r="B990" s="352"/>
      <c r="C990" s="331"/>
      <c r="D990" s="281" t="s">
        <v>823</v>
      </c>
      <c r="E990" s="293">
        <v>1573</v>
      </c>
      <c r="F990" s="293">
        <v>1729</v>
      </c>
      <c r="G990" s="286"/>
      <c r="H990" s="287"/>
    </row>
    <row r="991" spans="1:8" ht="12.75">
      <c r="A991" s="483"/>
      <c r="B991" s="352"/>
      <c r="C991" s="331"/>
      <c r="D991" s="296" t="s">
        <v>602</v>
      </c>
      <c r="E991" s="293">
        <v>9041</v>
      </c>
      <c r="F991" s="287">
        <v>10897</v>
      </c>
      <c r="G991" s="289"/>
      <c r="H991" s="293"/>
    </row>
    <row r="992" spans="1:8" ht="12.75">
      <c r="A992" s="483"/>
      <c r="B992" s="352"/>
      <c r="C992" s="331" t="s">
        <v>287</v>
      </c>
      <c r="D992" s="271" t="s">
        <v>288</v>
      </c>
      <c r="E992" s="285">
        <f>SUM(E993:E1001)</f>
        <v>16964</v>
      </c>
      <c r="F992" s="285">
        <f>SUM(F993:F1001)</f>
        <v>9050</v>
      </c>
      <c r="G992" s="285">
        <v>9500</v>
      </c>
      <c r="H992" s="285">
        <v>9600</v>
      </c>
    </row>
    <row r="993" spans="1:8" ht="12.75">
      <c r="A993" s="483"/>
      <c r="B993" s="352"/>
      <c r="C993" s="477"/>
      <c r="D993" s="296" t="s">
        <v>480</v>
      </c>
      <c r="E993" s="282">
        <v>1000</v>
      </c>
      <c r="F993" s="282">
        <v>1000</v>
      </c>
      <c r="G993" s="278"/>
      <c r="H993" s="279"/>
    </row>
    <row r="994" spans="1:8" ht="12.75">
      <c r="A994" s="483"/>
      <c r="B994" s="352"/>
      <c r="C994" s="477"/>
      <c r="D994" s="296" t="s">
        <v>797</v>
      </c>
      <c r="E994" s="282">
        <v>300</v>
      </c>
      <c r="F994" s="282">
        <v>564</v>
      </c>
      <c r="G994" s="278"/>
      <c r="H994" s="279"/>
    </row>
    <row r="995" spans="1:8" ht="12.75">
      <c r="A995" s="483"/>
      <c r="B995" s="352"/>
      <c r="C995" s="477"/>
      <c r="D995" s="296" t="s">
        <v>484</v>
      </c>
      <c r="E995" s="282">
        <v>10833</v>
      </c>
      <c r="F995" s="282">
        <v>3000</v>
      </c>
      <c r="G995" s="278"/>
      <c r="H995" s="279"/>
    </row>
    <row r="996" spans="1:8" ht="12.75">
      <c r="A996" s="483"/>
      <c r="B996" s="352"/>
      <c r="C996" s="477"/>
      <c r="D996" s="296" t="s">
        <v>485</v>
      </c>
      <c r="E996" s="282">
        <v>463</v>
      </c>
      <c r="F996" s="282"/>
      <c r="G996" s="278"/>
      <c r="H996" s="279"/>
    </row>
    <row r="997" spans="1:8" ht="12.75">
      <c r="A997" s="483"/>
      <c r="B997" s="352"/>
      <c r="C997" s="477"/>
      <c r="D997" s="296" t="s">
        <v>798</v>
      </c>
      <c r="E997" s="282"/>
      <c r="F997" s="282"/>
      <c r="G997" s="278"/>
      <c r="H997" s="279"/>
    </row>
    <row r="998" spans="1:8" ht="12.75">
      <c r="A998" s="483"/>
      <c r="B998" s="352"/>
      <c r="C998" s="477"/>
      <c r="D998" s="296" t="s">
        <v>488</v>
      </c>
      <c r="E998" s="282">
        <v>2861</v>
      </c>
      <c r="F998" s="282">
        <v>1900</v>
      </c>
      <c r="G998" s="278"/>
      <c r="H998" s="279"/>
    </row>
    <row r="999" spans="1:8" ht="12.75">
      <c r="A999" s="483"/>
      <c r="B999" s="352"/>
      <c r="C999" s="477"/>
      <c r="D999" s="296" t="s">
        <v>799</v>
      </c>
      <c r="E999" s="282">
        <v>129</v>
      </c>
      <c r="F999" s="282">
        <v>1156</v>
      </c>
      <c r="G999" s="278"/>
      <c r="H999" s="279"/>
    </row>
    <row r="1000" spans="1:8" ht="12.75">
      <c r="A1000" s="483"/>
      <c r="B1000" s="352"/>
      <c r="C1000" s="477"/>
      <c r="D1000" s="296" t="s">
        <v>467</v>
      </c>
      <c r="E1000" s="282">
        <v>994</v>
      </c>
      <c r="F1000" s="282">
        <v>960</v>
      </c>
      <c r="G1000" s="278"/>
      <c r="H1000" s="279"/>
    </row>
    <row r="1001" spans="1:8" ht="12.75">
      <c r="A1001" s="483"/>
      <c r="B1001" s="352"/>
      <c r="C1001" s="477"/>
      <c r="D1001" s="296" t="s">
        <v>514</v>
      </c>
      <c r="E1001" s="282">
        <v>384</v>
      </c>
      <c r="F1001" s="282">
        <v>470</v>
      </c>
      <c r="G1001" s="278"/>
      <c r="H1001" s="279"/>
    </row>
    <row r="1002" spans="1:8" ht="12.75">
      <c r="A1002" s="483"/>
      <c r="B1002" s="352"/>
      <c r="C1002" s="468" t="s">
        <v>565</v>
      </c>
      <c r="D1002" s="288" t="s">
        <v>812</v>
      </c>
      <c r="E1002" s="274">
        <f>SUM(E1003:E1004)</f>
        <v>176</v>
      </c>
      <c r="F1002" s="274">
        <f>SUM(F1003:F1004)</f>
        <v>200</v>
      </c>
      <c r="G1002" s="274">
        <v>350</v>
      </c>
      <c r="H1002" s="274">
        <v>400</v>
      </c>
    </row>
    <row r="1003" spans="1:8" ht="12.75">
      <c r="A1003" s="483"/>
      <c r="B1003" s="352"/>
      <c r="C1003" s="477"/>
      <c r="D1003" s="296" t="s">
        <v>814</v>
      </c>
      <c r="E1003" s="282"/>
      <c r="F1003" s="282"/>
      <c r="G1003" s="278"/>
      <c r="H1003" s="279"/>
    </row>
    <row r="1004" spans="1:8" ht="12.75">
      <c r="A1004" s="483"/>
      <c r="B1004" s="352"/>
      <c r="C1004" s="477"/>
      <c r="D1004" s="296" t="s">
        <v>525</v>
      </c>
      <c r="E1004" s="282">
        <v>176</v>
      </c>
      <c r="F1004" s="282">
        <v>200</v>
      </c>
      <c r="G1004" s="278"/>
      <c r="H1004" s="279"/>
    </row>
    <row r="1005" spans="1:8" ht="12.75">
      <c r="A1005" s="483"/>
      <c r="B1005" s="352"/>
      <c r="C1005" s="464" t="s">
        <v>895</v>
      </c>
      <c r="D1005" s="464"/>
      <c r="E1005" s="466">
        <f>SUM(E1006)</f>
        <v>59696</v>
      </c>
      <c r="F1005" s="466">
        <f>SUM(F1006)</f>
        <v>49152</v>
      </c>
      <c r="G1005" s="466">
        <f>SUM(G1006)</f>
        <v>60766</v>
      </c>
      <c r="H1005" s="466">
        <f>SUM(H1006)</f>
        <v>62837</v>
      </c>
    </row>
    <row r="1006" spans="1:8" ht="12.75">
      <c r="A1006" s="483"/>
      <c r="B1006" s="352"/>
      <c r="C1006" s="326" t="s">
        <v>286</v>
      </c>
      <c r="D1006" s="327" t="s">
        <v>6</v>
      </c>
      <c r="E1006" s="328">
        <f>SUM(E1007+E1011+E1015+E1028)</f>
        <v>59696</v>
      </c>
      <c r="F1006" s="328">
        <f>SUM(F1007+F1011+F1015+F1028)</f>
        <v>49152</v>
      </c>
      <c r="G1006" s="328">
        <f>SUM(G1007+G1011+G1015+G1028)</f>
        <v>60766</v>
      </c>
      <c r="H1006" s="328">
        <f>SUM(H1007+H1011+H1015+H1028)</f>
        <v>62837</v>
      </c>
    </row>
    <row r="1007" spans="1:10" ht="12.75">
      <c r="A1007" s="483"/>
      <c r="B1007" s="352"/>
      <c r="C1007" s="331" t="s">
        <v>440</v>
      </c>
      <c r="D1007" s="271" t="s">
        <v>592</v>
      </c>
      <c r="E1007" s="274">
        <f>SUM(E1008:E1010)</f>
        <v>37660</v>
      </c>
      <c r="F1007" s="274">
        <f>SUM(F1008:F1010)</f>
        <v>32302</v>
      </c>
      <c r="G1007" s="274">
        <v>39235</v>
      </c>
      <c r="H1007" s="274">
        <v>39835</v>
      </c>
      <c r="J1007" s="247"/>
    </row>
    <row r="1008" spans="1:10" ht="12.75">
      <c r="A1008" s="483"/>
      <c r="B1008" s="352"/>
      <c r="C1008" s="331"/>
      <c r="D1008" s="281" t="s">
        <v>593</v>
      </c>
      <c r="E1008" s="282">
        <v>32577</v>
      </c>
      <c r="F1008" s="282">
        <v>32302</v>
      </c>
      <c r="G1008" s="278"/>
      <c r="H1008" s="279"/>
      <c r="J1008" s="247"/>
    </row>
    <row r="1009" spans="1:10" ht="12.75">
      <c r="A1009" s="483"/>
      <c r="B1009" s="352"/>
      <c r="C1009" s="331"/>
      <c r="D1009" s="467" t="s">
        <v>822</v>
      </c>
      <c r="E1009" s="282">
        <v>4602</v>
      </c>
      <c r="F1009" s="282"/>
      <c r="G1009" s="278"/>
      <c r="H1009" s="279"/>
      <c r="J1009" s="247"/>
    </row>
    <row r="1010" spans="1:10" ht="12.75">
      <c r="A1010" s="483"/>
      <c r="B1010" s="352"/>
      <c r="C1010" s="331"/>
      <c r="D1010" s="467" t="s">
        <v>666</v>
      </c>
      <c r="E1010" s="282">
        <v>481</v>
      </c>
      <c r="F1010" s="282"/>
      <c r="G1010" s="278"/>
      <c r="H1010" s="279"/>
      <c r="J1010" s="247"/>
    </row>
    <row r="1011" spans="1:8" ht="12.75">
      <c r="A1011" s="483"/>
      <c r="B1011" s="352"/>
      <c r="C1011" s="331" t="s">
        <v>444</v>
      </c>
      <c r="D1011" s="271" t="s">
        <v>598</v>
      </c>
      <c r="E1011" s="285">
        <f>SUM(E1012:E1014)</f>
        <v>13067</v>
      </c>
      <c r="F1011" s="285">
        <f>SUM(F1012:F1014)</f>
        <v>10850</v>
      </c>
      <c r="G1011" s="285">
        <v>13811</v>
      </c>
      <c r="H1011" s="285">
        <v>14022</v>
      </c>
    </row>
    <row r="1012" spans="1:8" ht="12.75">
      <c r="A1012" s="483"/>
      <c r="B1012" s="352"/>
      <c r="C1012" s="331"/>
      <c r="D1012" s="467" t="s">
        <v>793</v>
      </c>
      <c r="E1012" s="293">
        <v>2715</v>
      </c>
      <c r="F1012" s="293">
        <v>2500</v>
      </c>
      <c r="G1012" s="286"/>
      <c r="H1012" s="287"/>
    </row>
    <row r="1013" spans="1:8" ht="12.75">
      <c r="A1013" s="483"/>
      <c r="B1013" s="352"/>
      <c r="C1013" s="331"/>
      <c r="D1013" s="281" t="s">
        <v>823</v>
      </c>
      <c r="E1013" s="293">
        <v>1006</v>
      </c>
      <c r="F1013" s="293">
        <v>850</v>
      </c>
      <c r="G1013" s="286"/>
      <c r="H1013" s="287"/>
    </row>
    <row r="1014" spans="1:8" ht="12.75">
      <c r="A1014" s="483"/>
      <c r="B1014" s="352"/>
      <c r="C1014" s="331"/>
      <c r="D1014" s="296" t="s">
        <v>602</v>
      </c>
      <c r="E1014" s="293">
        <v>9346</v>
      </c>
      <c r="F1014" s="287">
        <v>7500</v>
      </c>
      <c r="G1014" s="289"/>
      <c r="H1014" s="293"/>
    </row>
    <row r="1015" spans="1:8" ht="12.75">
      <c r="A1015" s="483"/>
      <c r="B1015" s="352"/>
      <c r="C1015" s="331" t="s">
        <v>287</v>
      </c>
      <c r="D1015" s="271" t="s">
        <v>288</v>
      </c>
      <c r="E1015" s="285">
        <f>SUM(E1016:E1027)</f>
        <v>6799</v>
      </c>
      <c r="F1015" s="285">
        <f>SUM(F1016:F1027)</f>
        <v>5800</v>
      </c>
      <c r="G1015" s="285">
        <v>7520</v>
      </c>
      <c r="H1015" s="285">
        <v>8780</v>
      </c>
    </row>
    <row r="1016" spans="1:8" ht="12.75">
      <c r="A1016" s="483"/>
      <c r="B1016" s="352"/>
      <c r="C1016" s="331"/>
      <c r="D1016" s="467" t="s">
        <v>480</v>
      </c>
      <c r="E1016" s="287">
        <v>4000</v>
      </c>
      <c r="F1016" s="282">
        <v>3000</v>
      </c>
      <c r="G1016" s="285"/>
      <c r="H1016" s="285"/>
    </row>
    <row r="1017" spans="1:8" ht="12.75">
      <c r="A1017" s="483"/>
      <c r="B1017" s="352"/>
      <c r="C1017" s="331"/>
      <c r="D1017" s="467" t="s">
        <v>797</v>
      </c>
      <c r="E1017" s="287">
        <v>974</v>
      </c>
      <c r="F1017" s="282">
        <v>1220</v>
      </c>
      <c r="G1017" s="285"/>
      <c r="H1017" s="285"/>
    </row>
    <row r="1018" spans="1:8" ht="12.75">
      <c r="A1018" s="483"/>
      <c r="B1018" s="352"/>
      <c r="C1018" s="331"/>
      <c r="D1018" s="467" t="s">
        <v>482</v>
      </c>
      <c r="E1018" s="287"/>
      <c r="F1018" s="287"/>
      <c r="G1018" s="285"/>
      <c r="H1018" s="285"/>
    </row>
    <row r="1019" spans="1:8" ht="12.75">
      <c r="A1019" s="483"/>
      <c r="B1019" s="352"/>
      <c r="C1019" s="331"/>
      <c r="D1019" s="296" t="s">
        <v>488</v>
      </c>
      <c r="E1019" s="282"/>
      <c r="F1019" s="282">
        <v>50</v>
      </c>
      <c r="G1019" s="278"/>
      <c r="H1019" s="279"/>
    </row>
    <row r="1020" spans="1:8" ht="12.75">
      <c r="A1020" s="483"/>
      <c r="B1020" s="352"/>
      <c r="C1020" s="331"/>
      <c r="D1020" s="296" t="s">
        <v>799</v>
      </c>
      <c r="E1020" s="282">
        <v>473</v>
      </c>
      <c r="F1020" s="282">
        <v>150</v>
      </c>
      <c r="G1020" s="278"/>
      <c r="H1020" s="279"/>
    </row>
    <row r="1021" spans="1:8" ht="12.75">
      <c r="A1021" s="483"/>
      <c r="B1021" s="352"/>
      <c r="C1021" s="331"/>
      <c r="D1021" s="296" t="s">
        <v>800</v>
      </c>
      <c r="E1021" s="282"/>
      <c r="F1021" s="282"/>
      <c r="G1021" s="278"/>
      <c r="H1021" s="279"/>
    </row>
    <row r="1022" spans="1:8" ht="12.75">
      <c r="A1022" s="483"/>
      <c r="B1022" s="352"/>
      <c r="C1022" s="331"/>
      <c r="D1022" s="296" t="s">
        <v>803</v>
      </c>
      <c r="E1022" s="282">
        <v>185</v>
      </c>
      <c r="F1022" s="282">
        <v>50</v>
      </c>
      <c r="G1022" s="278"/>
      <c r="H1022" s="279"/>
    </row>
    <row r="1023" spans="1:8" ht="12.75">
      <c r="A1023" s="483"/>
      <c r="B1023" s="352"/>
      <c r="C1023" s="331"/>
      <c r="D1023" s="296" t="s">
        <v>808</v>
      </c>
      <c r="E1023" s="282"/>
      <c r="F1023" s="282">
        <v>100</v>
      </c>
      <c r="G1023" s="278"/>
      <c r="H1023" s="279"/>
    </row>
    <row r="1024" spans="1:8" ht="12.75">
      <c r="A1024" s="483"/>
      <c r="B1024" s="352"/>
      <c r="C1024" s="331"/>
      <c r="D1024" s="296" t="s">
        <v>509</v>
      </c>
      <c r="E1024" s="282"/>
      <c r="F1024" s="282"/>
      <c r="G1024" s="278"/>
      <c r="H1024" s="279"/>
    </row>
    <row r="1025" spans="1:8" ht="12.75">
      <c r="A1025" s="483"/>
      <c r="B1025" s="352"/>
      <c r="C1025" s="331"/>
      <c r="D1025" s="296" t="s">
        <v>810</v>
      </c>
      <c r="E1025" s="282"/>
      <c r="F1025" s="282"/>
      <c r="G1025" s="278"/>
      <c r="H1025" s="279"/>
    </row>
    <row r="1026" spans="1:8" ht="12.75">
      <c r="A1026" s="483"/>
      <c r="B1026" s="352"/>
      <c r="C1026" s="331"/>
      <c r="D1026" s="296" t="s">
        <v>467</v>
      </c>
      <c r="E1026" s="282">
        <v>774</v>
      </c>
      <c r="F1026" s="282">
        <v>800</v>
      </c>
      <c r="G1026" s="278"/>
      <c r="H1026" s="279"/>
    </row>
    <row r="1027" spans="1:8" ht="12.75">
      <c r="A1027" s="483"/>
      <c r="B1027" s="352"/>
      <c r="C1027" s="331"/>
      <c r="D1027" s="296" t="s">
        <v>514</v>
      </c>
      <c r="E1027" s="282">
        <v>393</v>
      </c>
      <c r="F1027" s="282">
        <v>430</v>
      </c>
      <c r="G1027" s="278"/>
      <c r="H1027" s="279"/>
    </row>
    <row r="1028" spans="1:8" ht="12.75">
      <c r="A1028" s="483"/>
      <c r="B1028" s="352"/>
      <c r="C1028" s="468" t="s">
        <v>565</v>
      </c>
      <c r="D1028" s="288" t="s">
        <v>812</v>
      </c>
      <c r="E1028" s="274">
        <f>SUM(E1029:E1030)</f>
        <v>2170</v>
      </c>
      <c r="F1028" s="274">
        <f>SUM(F1029:F1030)</f>
        <v>200</v>
      </c>
      <c r="G1028" s="274">
        <v>200</v>
      </c>
      <c r="H1028" s="274">
        <v>200</v>
      </c>
    </row>
    <row r="1029" spans="1:8" ht="12.75">
      <c r="A1029" s="483"/>
      <c r="B1029" s="352"/>
      <c r="C1029" s="331"/>
      <c r="D1029" s="296" t="s">
        <v>830</v>
      </c>
      <c r="E1029" s="279">
        <v>2170</v>
      </c>
      <c r="F1029" s="274"/>
      <c r="G1029" s="274"/>
      <c r="H1029" s="274"/>
    </row>
    <row r="1030" spans="1:8" ht="12.75">
      <c r="A1030" s="483"/>
      <c r="B1030" s="352"/>
      <c r="C1030" s="331"/>
      <c r="D1030" s="296" t="s">
        <v>525</v>
      </c>
      <c r="E1030" s="282"/>
      <c r="F1030" s="282">
        <v>200</v>
      </c>
      <c r="G1030" s="278"/>
      <c r="H1030" s="279"/>
    </row>
    <row r="1031" spans="1:8" ht="12.75">
      <c r="A1031" s="483"/>
      <c r="B1031" s="352"/>
      <c r="C1031" s="464" t="s">
        <v>896</v>
      </c>
      <c r="D1031" s="464"/>
      <c r="E1031" s="466">
        <f>SUM(E1032)</f>
        <v>37800</v>
      </c>
      <c r="F1031" s="466">
        <f>SUM(F1032)</f>
        <v>38800</v>
      </c>
      <c r="G1031" s="466">
        <f>SUM(G1032)</f>
        <v>39180</v>
      </c>
      <c r="H1031" s="466">
        <f>SUM(H1032)</f>
        <v>39354</v>
      </c>
    </row>
    <row r="1032" spans="1:8" ht="12.75">
      <c r="A1032" s="483"/>
      <c r="B1032" s="352"/>
      <c r="C1032" s="326" t="s">
        <v>286</v>
      </c>
      <c r="D1032" s="327" t="s">
        <v>6</v>
      </c>
      <c r="E1032" s="328">
        <f>SUM(E1033+E1037+E1041+E1058)</f>
        <v>37800</v>
      </c>
      <c r="F1032" s="328">
        <f>SUM(F1033+F1037+F1041+F1058)</f>
        <v>38800</v>
      </c>
      <c r="G1032" s="328">
        <f>SUM(G1033+G1037+G1041+G1058)</f>
        <v>39180</v>
      </c>
      <c r="H1032" s="328">
        <f>SUM(H1033+H1037+H1041+H1058)</f>
        <v>39354</v>
      </c>
    </row>
    <row r="1033" spans="1:10" ht="12.75">
      <c r="A1033" s="483"/>
      <c r="B1033" s="352"/>
      <c r="C1033" s="331" t="s">
        <v>440</v>
      </c>
      <c r="D1033" s="271" t="s">
        <v>592</v>
      </c>
      <c r="E1033" s="274">
        <f>SUM(E1034:E1036)</f>
        <v>24210</v>
      </c>
      <c r="F1033" s="274">
        <f>SUM(F1034:F1036)</f>
        <v>25862</v>
      </c>
      <c r="G1033" s="274">
        <v>25651</v>
      </c>
      <c r="H1033" s="274">
        <v>26164</v>
      </c>
      <c r="J1033" s="247"/>
    </row>
    <row r="1034" spans="1:10" ht="12.75">
      <c r="A1034" s="483"/>
      <c r="B1034" s="352"/>
      <c r="C1034" s="331"/>
      <c r="D1034" s="281" t="s">
        <v>593</v>
      </c>
      <c r="E1034" s="282">
        <v>22347</v>
      </c>
      <c r="F1034" s="282">
        <v>25612</v>
      </c>
      <c r="G1034" s="278"/>
      <c r="H1034" s="279"/>
      <c r="J1034" s="247"/>
    </row>
    <row r="1035" spans="1:10" ht="12.75">
      <c r="A1035" s="483"/>
      <c r="B1035" s="352"/>
      <c r="C1035" s="331"/>
      <c r="D1035" s="467" t="s">
        <v>822</v>
      </c>
      <c r="E1035" s="282">
        <v>1863</v>
      </c>
      <c r="F1035" s="282">
        <v>180</v>
      </c>
      <c r="G1035" s="278"/>
      <c r="H1035" s="279"/>
      <c r="J1035" s="247"/>
    </row>
    <row r="1036" spans="1:10" ht="12.75">
      <c r="A1036" s="483"/>
      <c r="B1036" s="352"/>
      <c r="C1036" s="331"/>
      <c r="D1036" s="467" t="s">
        <v>666</v>
      </c>
      <c r="E1036" s="282"/>
      <c r="F1036" s="282">
        <v>70</v>
      </c>
      <c r="G1036" s="278"/>
      <c r="H1036" s="279"/>
      <c r="J1036" s="247"/>
    </row>
    <row r="1037" spans="1:8" ht="12.75">
      <c r="A1037" s="483"/>
      <c r="B1037" s="352"/>
      <c r="C1037" s="331" t="s">
        <v>444</v>
      </c>
      <c r="D1037" s="271" t="s">
        <v>667</v>
      </c>
      <c r="E1037" s="285">
        <f>SUM(E1038:E1040)</f>
        <v>8690</v>
      </c>
      <c r="F1037" s="285">
        <f>SUM(F1038:F1040)</f>
        <v>8938</v>
      </c>
      <c r="G1037" s="285">
        <v>9029</v>
      </c>
      <c r="H1037" s="285">
        <v>9210</v>
      </c>
    </row>
    <row r="1038" spans="1:8" ht="12.75">
      <c r="A1038" s="483"/>
      <c r="B1038" s="352"/>
      <c r="C1038" s="331"/>
      <c r="D1038" s="467" t="s">
        <v>793</v>
      </c>
      <c r="E1038" s="293">
        <v>1410</v>
      </c>
      <c r="F1038" s="293">
        <v>1344</v>
      </c>
      <c r="G1038" s="286"/>
      <c r="H1038" s="287"/>
    </row>
    <row r="1039" spans="1:8" ht="12.75">
      <c r="A1039" s="483"/>
      <c r="B1039" s="352"/>
      <c r="C1039" s="331"/>
      <c r="D1039" s="281" t="s">
        <v>823</v>
      </c>
      <c r="E1039" s="293">
        <v>1017</v>
      </c>
      <c r="F1039" s="293">
        <v>1337</v>
      </c>
      <c r="G1039" s="286"/>
      <c r="H1039" s="287"/>
    </row>
    <row r="1040" spans="1:8" ht="12.75">
      <c r="A1040" s="483"/>
      <c r="B1040" s="352"/>
      <c r="C1040" s="331"/>
      <c r="D1040" s="296" t="s">
        <v>602</v>
      </c>
      <c r="E1040" s="293">
        <v>6263</v>
      </c>
      <c r="F1040" s="293">
        <v>6257</v>
      </c>
      <c r="G1040" s="289"/>
      <c r="H1040" s="293"/>
    </row>
    <row r="1041" spans="1:8" ht="12.75">
      <c r="A1041" s="483"/>
      <c r="B1041" s="352"/>
      <c r="C1041" s="331" t="s">
        <v>287</v>
      </c>
      <c r="D1041" s="271" t="s">
        <v>288</v>
      </c>
      <c r="E1041" s="285">
        <f>SUM(E1042:E1057)</f>
        <v>4900</v>
      </c>
      <c r="F1041" s="285">
        <f>SUM(F1042:F1057)</f>
        <v>3930</v>
      </c>
      <c r="G1041" s="285">
        <v>4430</v>
      </c>
      <c r="H1041" s="285">
        <v>3910</v>
      </c>
    </row>
    <row r="1042" spans="1:8" ht="12.75">
      <c r="A1042" s="483"/>
      <c r="B1042" s="352"/>
      <c r="C1042" s="477"/>
      <c r="D1042" s="296" t="s">
        <v>480</v>
      </c>
      <c r="E1042" s="282">
        <v>2725</v>
      </c>
      <c r="F1042" s="282">
        <v>1500</v>
      </c>
      <c r="G1042" s="278"/>
      <c r="H1042" s="279"/>
    </row>
    <row r="1043" spans="1:8" ht="12.75">
      <c r="A1043" s="483"/>
      <c r="B1043" s="352"/>
      <c r="C1043" s="477"/>
      <c r="D1043" s="296" t="s">
        <v>797</v>
      </c>
      <c r="E1043" s="282">
        <v>503</v>
      </c>
      <c r="F1043" s="282">
        <v>350</v>
      </c>
      <c r="G1043" s="278"/>
      <c r="H1043" s="279"/>
    </row>
    <row r="1044" spans="1:8" ht="12.75">
      <c r="A1044" s="483"/>
      <c r="B1044" s="352"/>
      <c r="C1044" s="477"/>
      <c r="D1044" s="296" t="s">
        <v>482</v>
      </c>
      <c r="E1044" s="282">
        <v>127</v>
      </c>
      <c r="F1044" s="282">
        <v>200</v>
      </c>
      <c r="G1044" s="278"/>
      <c r="H1044" s="279"/>
    </row>
    <row r="1045" spans="1:8" ht="12.75">
      <c r="A1045" s="483"/>
      <c r="B1045" s="352"/>
      <c r="C1045" s="477"/>
      <c r="D1045" s="296" t="s">
        <v>484</v>
      </c>
      <c r="E1045" s="282"/>
      <c r="F1045" s="282"/>
      <c r="G1045" s="278"/>
      <c r="H1045" s="279"/>
    </row>
    <row r="1046" spans="1:8" ht="12.75">
      <c r="A1046" s="483"/>
      <c r="B1046" s="352"/>
      <c r="C1046" s="477"/>
      <c r="D1046" s="296" t="s">
        <v>485</v>
      </c>
      <c r="E1046" s="282"/>
      <c r="F1046" s="282"/>
      <c r="G1046" s="278"/>
      <c r="H1046" s="279"/>
    </row>
    <row r="1047" spans="1:8" ht="12.75">
      <c r="A1047" s="483"/>
      <c r="B1047" s="352"/>
      <c r="C1047" s="477"/>
      <c r="D1047" s="296" t="s">
        <v>798</v>
      </c>
      <c r="E1047" s="282"/>
      <c r="F1047" s="282"/>
      <c r="G1047" s="278"/>
      <c r="H1047" s="279"/>
    </row>
    <row r="1048" spans="1:8" ht="12.75">
      <c r="A1048" s="483"/>
      <c r="B1048" s="352"/>
      <c r="C1048" s="477"/>
      <c r="D1048" s="296" t="s">
        <v>488</v>
      </c>
      <c r="E1048" s="282">
        <v>237</v>
      </c>
      <c r="F1048" s="282">
        <v>560</v>
      </c>
      <c r="G1048" s="278"/>
      <c r="H1048" s="279"/>
    </row>
    <row r="1049" spans="1:8" ht="12.75">
      <c r="A1049" s="483"/>
      <c r="B1049" s="352"/>
      <c r="C1049" s="477"/>
      <c r="D1049" s="296" t="s">
        <v>799</v>
      </c>
      <c r="E1049" s="282"/>
      <c r="F1049" s="282">
        <v>80</v>
      </c>
      <c r="G1049" s="278"/>
      <c r="H1049" s="279"/>
    </row>
    <row r="1050" spans="1:8" ht="12.75">
      <c r="A1050" s="483"/>
      <c r="B1050" s="352"/>
      <c r="C1050" s="477"/>
      <c r="D1050" s="296" t="s">
        <v>803</v>
      </c>
      <c r="E1050" s="282"/>
      <c r="F1050" s="282"/>
      <c r="G1050" s="278"/>
      <c r="H1050" s="279"/>
    </row>
    <row r="1051" spans="1:8" ht="12.75">
      <c r="A1051" s="483"/>
      <c r="B1051" s="352"/>
      <c r="C1051" s="477"/>
      <c r="D1051" s="296" t="s">
        <v>829</v>
      </c>
      <c r="E1051" s="282"/>
      <c r="F1051" s="282"/>
      <c r="G1051" s="278"/>
      <c r="H1051" s="279"/>
    </row>
    <row r="1052" spans="1:8" ht="12.75">
      <c r="A1052" s="483"/>
      <c r="B1052" s="352"/>
      <c r="C1052" s="477"/>
      <c r="D1052" s="296" t="s">
        <v>808</v>
      </c>
      <c r="E1052" s="282"/>
      <c r="F1052" s="282"/>
      <c r="G1052" s="278"/>
      <c r="H1052" s="279"/>
    </row>
    <row r="1053" spans="1:8" ht="12.75">
      <c r="A1053" s="483"/>
      <c r="B1053" s="352"/>
      <c r="C1053" s="477"/>
      <c r="D1053" s="296" t="s">
        <v>509</v>
      </c>
      <c r="E1053" s="282">
        <v>134</v>
      </c>
      <c r="F1053" s="282">
        <v>10</v>
      </c>
      <c r="G1053" s="278"/>
      <c r="H1053" s="279"/>
    </row>
    <row r="1054" spans="1:8" ht="12.75">
      <c r="A1054" s="483"/>
      <c r="B1054" s="352"/>
      <c r="C1054" s="477"/>
      <c r="D1054" s="296" t="s">
        <v>510</v>
      </c>
      <c r="E1054" s="282">
        <v>280</v>
      </c>
      <c r="F1054" s="282">
        <v>330</v>
      </c>
      <c r="G1054" s="278"/>
      <c r="H1054" s="279"/>
    </row>
    <row r="1055" spans="1:8" ht="12.75">
      <c r="A1055" s="483"/>
      <c r="B1055" s="352"/>
      <c r="C1055" s="477"/>
      <c r="D1055" s="296" t="s">
        <v>467</v>
      </c>
      <c r="E1055" s="282">
        <v>649</v>
      </c>
      <c r="F1055" s="282">
        <v>700</v>
      </c>
      <c r="G1055" s="278"/>
      <c r="H1055" s="279"/>
    </row>
    <row r="1056" spans="1:8" ht="12.75">
      <c r="A1056" s="483"/>
      <c r="B1056" s="352"/>
      <c r="C1056" s="477"/>
      <c r="D1056" s="296" t="s">
        <v>514</v>
      </c>
      <c r="E1056" s="282">
        <v>245</v>
      </c>
      <c r="F1056" s="282">
        <v>200</v>
      </c>
      <c r="G1056" s="278"/>
      <c r="H1056" s="279"/>
    </row>
    <row r="1057" spans="1:8" ht="12.75">
      <c r="A1057" s="483"/>
      <c r="B1057" s="352"/>
      <c r="C1057" s="477"/>
      <c r="D1057" s="296" t="s">
        <v>811</v>
      </c>
      <c r="E1057" s="282"/>
      <c r="F1057" s="282"/>
      <c r="G1057" s="278"/>
      <c r="H1057" s="279"/>
    </row>
    <row r="1058" spans="1:8" ht="12.75">
      <c r="A1058" s="483"/>
      <c r="B1058" s="352"/>
      <c r="C1058" s="468" t="s">
        <v>565</v>
      </c>
      <c r="D1058" s="288" t="s">
        <v>812</v>
      </c>
      <c r="E1058" s="274">
        <f>SUM(E1059:E1059)</f>
        <v>0</v>
      </c>
      <c r="F1058" s="274">
        <f>SUM(F1059:F1059)</f>
        <v>70</v>
      </c>
      <c r="G1058" s="274">
        <v>70</v>
      </c>
      <c r="H1058" s="274">
        <v>70</v>
      </c>
    </row>
    <row r="1059" spans="1:8" ht="12.75">
      <c r="A1059" s="483"/>
      <c r="B1059" s="352"/>
      <c r="C1059" s="477"/>
      <c r="D1059" s="296" t="s">
        <v>525</v>
      </c>
      <c r="E1059" s="282"/>
      <c r="F1059" s="282">
        <v>70</v>
      </c>
      <c r="G1059" s="278"/>
      <c r="H1059" s="279"/>
    </row>
    <row r="1060" spans="1:8" ht="12.75">
      <c r="A1060" s="483"/>
      <c r="B1060" s="352"/>
      <c r="C1060" s="464" t="s">
        <v>897</v>
      </c>
      <c r="D1060" s="464"/>
      <c r="E1060" s="466">
        <f>SUM(E1061)</f>
        <v>10026</v>
      </c>
      <c r="F1060" s="466">
        <f>SUM(F1061)</f>
        <v>8156</v>
      </c>
      <c r="G1060" s="466">
        <f>SUM(G1061)</f>
        <v>8534</v>
      </c>
      <c r="H1060" s="466">
        <f>SUM(H1061)</f>
        <v>8515</v>
      </c>
    </row>
    <row r="1061" spans="1:8" ht="12.75">
      <c r="A1061" s="483"/>
      <c r="B1061" s="352"/>
      <c r="C1061" s="326" t="s">
        <v>286</v>
      </c>
      <c r="D1061" s="327" t="s">
        <v>6</v>
      </c>
      <c r="E1061" s="328">
        <f>SUM(E1062+E1065+E1069+E1077)</f>
        <v>10026</v>
      </c>
      <c r="F1061" s="328">
        <f>SUM(F1062+F1065+F1069+F1077)</f>
        <v>8156</v>
      </c>
      <c r="G1061" s="328">
        <f>SUM(G1062+G1065+G1069+G1077)</f>
        <v>8534</v>
      </c>
      <c r="H1061" s="328">
        <f>SUM(H1062+H1065+H1069+H1077)</f>
        <v>8515</v>
      </c>
    </row>
    <row r="1062" spans="1:10" ht="12.75">
      <c r="A1062" s="483"/>
      <c r="B1062" s="352"/>
      <c r="C1062" s="331" t="s">
        <v>440</v>
      </c>
      <c r="D1062" s="271" t="s">
        <v>592</v>
      </c>
      <c r="E1062" s="274">
        <f>SUM(E1063:E1064)</f>
        <v>7137</v>
      </c>
      <c r="F1062" s="274">
        <f>SUM(F1063:F1064)</f>
        <v>5530</v>
      </c>
      <c r="G1062" s="274">
        <v>5979</v>
      </c>
      <c r="H1062" s="274">
        <v>6039</v>
      </c>
      <c r="J1062" s="247"/>
    </row>
    <row r="1063" spans="1:10" ht="12.75">
      <c r="A1063" s="483"/>
      <c r="B1063" s="352"/>
      <c r="C1063" s="331"/>
      <c r="D1063" s="281" t="s">
        <v>593</v>
      </c>
      <c r="E1063" s="282">
        <v>6520</v>
      </c>
      <c r="F1063" s="282">
        <v>5090</v>
      </c>
      <c r="G1063" s="278"/>
      <c r="H1063" s="279"/>
      <c r="J1063" s="247"/>
    </row>
    <row r="1064" spans="1:10" ht="12.75">
      <c r="A1064" s="483"/>
      <c r="B1064" s="352"/>
      <c r="C1064" s="331"/>
      <c r="D1064" s="467" t="s">
        <v>822</v>
      </c>
      <c r="E1064" s="282">
        <v>617</v>
      </c>
      <c r="F1064" s="282">
        <v>440</v>
      </c>
      <c r="G1064" s="278"/>
      <c r="H1064" s="279"/>
      <c r="J1064" s="247"/>
    </row>
    <row r="1065" spans="1:8" ht="12.75">
      <c r="A1065" s="483"/>
      <c r="B1065" s="352"/>
      <c r="C1065" s="331" t="s">
        <v>444</v>
      </c>
      <c r="D1065" s="271" t="s">
        <v>598</v>
      </c>
      <c r="E1065" s="285">
        <f>SUM(E1066:E1068)</f>
        <v>2508</v>
      </c>
      <c r="F1065" s="285">
        <f>SUM(F1066:F1068)</f>
        <v>2126</v>
      </c>
      <c r="G1065" s="285">
        <v>2105</v>
      </c>
      <c r="H1065" s="285">
        <v>2126</v>
      </c>
    </row>
    <row r="1066" spans="1:8" ht="12.75">
      <c r="A1066" s="483"/>
      <c r="B1066" s="352"/>
      <c r="C1066" s="331"/>
      <c r="D1066" s="467" t="s">
        <v>793</v>
      </c>
      <c r="E1066" s="293">
        <v>713</v>
      </c>
      <c r="F1066" s="293">
        <v>626</v>
      </c>
      <c r="G1066" s="286"/>
      <c r="H1066" s="287"/>
    </row>
    <row r="1067" spans="1:8" ht="12.75">
      <c r="A1067" s="483"/>
      <c r="B1067" s="352"/>
      <c r="C1067" s="331"/>
      <c r="D1067" s="281" t="s">
        <v>823</v>
      </c>
      <c r="E1067" s="293"/>
      <c r="F1067" s="293">
        <v>300</v>
      </c>
      <c r="G1067" s="286"/>
      <c r="H1067" s="287"/>
    </row>
    <row r="1068" spans="1:8" ht="12.75">
      <c r="A1068" s="483"/>
      <c r="B1068" s="352"/>
      <c r="C1068" s="331"/>
      <c r="D1068" s="296" t="s">
        <v>602</v>
      </c>
      <c r="E1068" s="293">
        <v>1795</v>
      </c>
      <c r="F1068" s="287">
        <v>1200</v>
      </c>
      <c r="G1068" s="289"/>
      <c r="H1068" s="293"/>
    </row>
    <row r="1069" spans="1:8" ht="12.75">
      <c r="A1069" s="483"/>
      <c r="B1069" s="352"/>
      <c r="C1069" s="331" t="s">
        <v>287</v>
      </c>
      <c r="D1069" s="271" t="s">
        <v>288</v>
      </c>
      <c r="E1069" s="285">
        <f>SUM(E1070:E1076)</f>
        <v>381</v>
      </c>
      <c r="F1069" s="285">
        <f>SUM(F1070:F1076)</f>
        <v>500</v>
      </c>
      <c r="G1069" s="285">
        <v>350</v>
      </c>
      <c r="H1069" s="285">
        <v>350</v>
      </c>
    </row>
    <row r="1070" spans="1:8" ht="12.75">
      <c r="A1070" s="483"/>
      <c r="B1070" s="352"/>
      <c r="C1070" s="477"/>
      <c r="D1070" s="296" t="s">
        <v>480</v>
      </c>
      <c r="E1070" s="282">
        <v>150</v>
      </c>
      <c r="F1070" s="282">
        <v>200</v>
      </c>
      <c r="G1070" s="278"/>
      <c r="H1070" s="279"/>
    </row>
    <row r="1071" spans="1:8" ht="12.75">
      <c r="A1071" s="483"/>
      <c r="B1071" s="352"/>
      <c r="C1071" s="477"/>
      <c r="D1071" s="296" t="s">
        <v>797</v>
      </c>
      <c r="E1071" s="282">
        <v>43</v>
      </c>
      <c r="F1071" s="282">
        <v>100</v>
      </c>
      <c r="G1071" s="278"/>
      <c r="H1071" s="279"/>
    </row>
    <row r="1072" spans="1:8" ht="12.75">
      <c r="A1072" s="483"/>
      <c r="B1072" s="352"/>
      <c r="C1072" s="477"/>
      <c r="D1072" s="296" t="s">
        <v>488</v>
      </c>
      <c r="E1072" s="282"/>
      <c r="F1072" s="282"/>
      <c r="G1072" s="278"/>
      <c r="H1072" s="279"/>
    </row>
    <row r="1073" spans="1:8" ht="12.75">
      <c r="A1073" s="483"/>
      <c r="B1073" s="352"/>
      <c r="C1073" s="477"/>
      <c r="D1073" s="296" t="s">
        <v>510</v>
      </c>
      <c r="E1073" s="282"/>
      <c r="F1073" s="282"/>
      <c r="G1073" s="278"/>
      <c r="H1073" s="279"/>
    </row>
    <row r="1074" spans="1:8" ht="12.75">
      <c r="A1074" s="483"/>
      <c r="B1074" s="352"/>
      <c r="C1074" s="477"/>
      <c r="D1074" s="296" t="s">
        <v>467</v>
      </c>
      <c r="E1074" s="282">
        <v>109</v>
      </c>
      <c r="F1074" s="282">
        <v>100</v>
      </c>
      <c r="G1074" s="278"/>
      <c r="H1074" s="279"/>
    </row>
    <row r="1075" spans="1:8" ht="12.75">
      <c r="A1075" s="483"/>
      <c r="B1075" s="352"/>
      <c r="C1075" s="477"/>
      <c r="D1075" s="296" t="s">
        <v>513</v>
      </c>
      <c r="E1075" s="282"/>
      <c r="F1075" s="282"/>
      <c r="G1075" s="278"/>
      <c r="H1075" s="279"/>
    </row>
    <row r="1076" spans="1:8" ht="12.75">
      <c r="A1076" s="483"/>
      <c r="B1076" s="352"/>
      <c r="C1076" s="477"/>
      <c r="D1076" s="296" t="s">
        <v>514</v>
      </c>
      <c r="E1076" s="282">
        <v>79</v>
      </c>
      <c r="F1076" s="282">
        <v>100</v>
      </c>
      <c r="G1076" s="278"/>
      <c r="H1076" s="279"/>
    </row>
    <row r="1077" spans="1:8" ht="12.75">
      <c r="A1077" s="483"/>
      <c r="B1077" s="352"/>
      <c r="C1077" s="468" t="s">
        <v>565</v>
      </c>
      <c r="D1077" s="288" t="s">
        <v>812</v>
      </c>
      <c r="E1077" s="274">
        <f>SUM(E1078:E1078)</f>
        <v>0</v>
      </c>
      <c r="F1077" s="274">
        <f>SUM(F1078:F1078)</f>
        <v>0</v>
      </c>
      <c r="G1077" s="274">
        <v>100</v>
      </c>
      <c r="H1077" s="274">
        <f>SUM(H1078:H1078)</f>
        <v>0</v>
      </c>
    </row>
    <row r="1078" spans="1:8" ht="12.75">
      <c r="A1078" s="483"/>
      <c r="B1078" s="352"/>
      <c r="C1078" s="477"/>
      <c r="D1078" s="296" t="s">
        <v>525</v>
      </c>
      <c r="E1078" s="282"/>
      <c r="F1078" s="282"/>
      <c r="G1078" s="278"/>
      <c r="H1078" s="279"/>
    </row>
    <row r="1079" spans="1:8" ht="12.75">
      <c r="A1079" s="483"/>
      <c r="B1079" s="352"/>
      <c r="C1079" s="464" t="s">
        <v>898</v>
      </c>
      <c r="D1079" s="464"/>
      <c r="E1079" s="466">
        <f>SUM(E1080)</f>
        <v>19944</v>
      </c>
      <c r="F1079" s="466">
        <f>SUM(F1080)</f>
        <v>20880</v>
      </c>
      <c r="G1079" s="466">
        <f>SUM(G1080)</f>
        <v>19936</v>
      </c>
      <c r="H1079" s="466">
        <f>SUM(H1080)</f>
        <v>21828</v>
      </c>
    </row>
    <row r="1080" spans="1:8" ht="12.75">
      <c r="A1080" s="483"/>
      <c r="B1080" s="352"/>
      <c r="C1080" s="326" t="s">
        <v>286</v>
      </c>
      <c r="D1080" s="327" t="s">
        <v>6</v>
      </c>
      <c r="E1080" s="328">
        <f>SUM(E1081+E1085+E1089+E1099)</f>
        <v>19944</v>
      </c>
      <c r="F1080" s="328">
        <f>SUM(F1081+F1085+F1089+F1099)</f>
        <v>20880</v>
      </c>
      <c r="G1080" s="328">
        <f>SUM(G1081+G1085+G1089+G1099)</f>
        <v>19936</v>
      </c>
      <c r="H1080" s="328">
        <f>SUM(H1081+H1085+H1089+H1099)</f>
        <v>21828</v>
      </c>
    </row>
    <row r="1081" spans="1:10" ht="12.75">
      <c r="A1081" s="483"/>
      <c r="B1081" s="352"/>
      <c r="C1081" s="331" t="s">
        <v>440</v>
      </c>
      <c r="D1081" s="271" t="s">
        <v>592</v>
      </c>
      <c r="E1081" s="274">
        <f>SUM(E1082:E1084)</f>
        <v>13352</v>
      </c>
      <c r="F1081" s="274">
        <f>SUM(F1082:F1084)</f>
        <v>13100</v>
      </c>
      <c r="G1081" s="274">
        <v>13335</v>
      </c>
      <c r="H1081" s="274">
        <v>14000</v>
      </c>
      <c r="J1081" s="247"/>
    </row>
    <row r="1082" spans="1:10" ht="12.75">
      <c r="A1082" s="483"/>
      <c r="B1082" s="352"/>
      <c r="C1082" s="331"/>
      <c r="D1082" s="281" t="s">
        <v>593</v>
      </c>
      <c r="E1082" s="279">
        <v>11141</v>
      </c>
      <c r="F1082" s="279">
        <v>12000</v>
      </c>
      <c r="G1082" s="278"/>
      <c r="H1082" s="279"/>
      <c r="J1082" s="247"/>
    </row>
    <row r="1083" spans="1:10" ht="12.75">
      <c r="A1083" s="483"/>
      <c r="B1083" s="352"/>
      <c r="C1083" s="331"/>
      <c r="D1083" s="467" t="s">
        <v>822</v>
      </c>
      <c r="E1083" s="279">
        <v>1374</v>
      </c>
      <c r="F1083" s="279">
        <v>900</v>
      </c>
      <c r="G1083" s="278"/>
      <c r="H1083" s="279"/>
      <c r="J1083" s="247"/>
    </row>
    <row r="1084" spans="1:10" ht="12.75">
      <c r="A1084" s="483"/>
      <c r="B1084" s="352"/>
      <c r="C1084" s="331"/>
      <c r="D1084" s="467" t="s">
        <v>666</v>
      </c>
      <c r="E1084" s="279">
        <v>837</v>
      </c>
      <c r="F1084" s="279">
        <v>200</v>
      </c>
      <c r="G1084" s="278"/>
      <c r="H1084" s="279"/>
      <c r="J1084" s="247"/>
    </row>
    <row r="1085" spans="1:8" ht="12.75">
      <c r="A1085" s="483"/>
      <c r="B1085" s="352"/>
      <c r="C1085" s="331" t="s">
        <v>444</v>
      </c>
      <c r="D1085" s="271" t="s">
        <v>598</v>
      </c>
      <c r="E1085" s="285">
        <f>SUM(E1086:E1088)</f>
        <v>4692</v>
      </c>
      <c r="F1085" s="285">
        <f>SUM(F1086:F1088)</f>
        <v>4611</v>
      </c>
      <c r="G1085" s="285">
        <v>4701</v>
      </c>
      <c r="H1085" s="285">
        <v>5928</v>
      </c>
    </row>
    <row r="1086" spans="1:8" ht="12.75">
      <c r="A1086" s="483"/>
      <c r="B1086" s="352"/>
      <c r="C1086" s="331"/>
      <c r="D1086" s="467" t="s">
        <v>793</v>
      </c>
      <c r="E1086" s="287">
        <v>608</v>
      </c>
      <c r="F1086" s="287">
        <v>600</v>
      </c>
      <c r="G1086" s="285"/>
      <c r="H1086" s="285"/>
    </row>
    <row r="1087" spans="1:8" ht="12.75">
      <c r="A1087" s="483"/>
      <c r="B1087" s="352"/>
      <c r="C1087" s="331"/>
      <c r="D1087" s="281" t="s">
        <v>823</v>
      </c>
      <c r="E1087" s="287">
        <v>728</v>
      </c>
      <c r="F1087" s="287">
        <v>710</v>
      </c>
      <c r="G1087" s="286"/>
      <c r="H1087" s="287"/>
    </row>
    <row r="1088" spans="1:8" ht="12.75">
      <c r="A1088" s="483"/>
      <c r="B1088" s="352"/>
      <c r="C1088" s="331"/>
      <c r="D1088" s="296" t="s">
        <v>602</v>
      </c>
      <c r="E1088" s="293">
        <v>3356</v>
      </c>
      <c r="F1088" s="293">
        <v>3301</v>
      </c>
      <c r="G1088" s="289"/>
      <c r="H1088" s="293"/>
    </row>
    <row r="1089" spans="1:8" ht="12.75">
      <c r="A1089" s="483"/>
      <c r="B1089" s="352"/>
      <c r="C1089" s="331" t="s">
        <v>287</v>
      </c>
      <c r="D1089" s="271" t="s">
        <v>288</v>
      </c>
      <c r="E1089" s="285">
        <f>SUM(E1090:E1098)</f>
        <v>1812</v>
      </c>
      <c r="F1089" s="285">
        <f>SUM(F1090:F1098)</f>
        <v>3169</v>
      </c>
      <c r="G1089" s="285">
        <v>1800</v>
      </c>
      <c r="H1089" s="285">
        <v>1800</v>
      </c>
    </row>
    <row r="1090" spans="1:8" ht="12.75">
      <c r="A1090" s="483"/>
      <c r="B1090" s="352"/>
      <c r="C1090" s="331"/>
      <c r="D1090" s="467" t="s">
        <v>480</v>
      </c>
      <c r="E1090" s="287">
        <v>1145</v>
      </c>
      <c r="F1090" s="287"/>
      <c r="G1090" s="285"/>
      <c r="H1090" s="285"/>
    </row>
    <row r="1091" spans="1:8" ht="12.75">
      <c r="A1091" s="483"/>
      <c r="B1091" s="352"/>
      <c r="C1091" s="331"/>
      <c r="D1091" s="467" t="s">
        <v>797</v>
      </c>
      <c r="E1091" s="287"/>
      <c r="F1091" s="287">
        <v>1000</v>
      </c>
      <c r="G1091" s="285"/>
      <c r="H1091" s="285"/>
    </row>
    <row r="1092" spans="1:8" ht="12.75">
      <c r="A1092" s="483"/>
      <c r="B1092" s="352"/>
      <c r="C1092" s="331"/>
      <c r="D1092" s="467" t="s">
        <v>482</v>
      </c>
      <c r="E1092" s="285"/>
      <c r="F1092" s="287">
        <v>200</v>
      </c>
      <c r="G1092" s="285"/>
      <c r="H1092" s="285"/>
    </row>
    <row r="1093" spans="1:8" ht="12.75">
      <c r="A1093" s="483"/>
      <c r="B1093" s="352"/>
      <c r="C1093" s="331"/>
      <c r="D1093" s="467" t="s">
        <v>488</v>
      </c>
      <c r="E1093" s="287">
        <v>31</v>
      </c>
      <c r="F1093" s="287">
        <v>300</v>
      </c>
      <c r="G1093" s="287"/>
      <c r="H1093" s="287"/>
    </row>
    <row r="1094" spans="1:8" ht="12.75">
      <c r="A1094" s="483"/>
      <c r="B1094" s="352"/>
      <c r="C1094" s="331"/>
      <c r="D1094" s="467" t="s">
        <v>799</v>
      </c>
      <c r="E1094" s="287"/>
      <c r="F1094" s="287">
        <v>400</v>
      </c>
      <c r="G1094" s="287"/>
      <c r="H1094" s="287"/>
    </row>
    <row r="1095" spans="1:8" ht="12.75">
      <c r="A1095" s="483"/>
      <c r="B1095" s="352"/>
      <c r="C1095" s="331"/>
      <c r="D1095" s="467" t="s">
        <v>802</v>
      </c>
      <c r="E1095" s="287"/>
      <c r="F1095" s="287">
        <v>450</v>
      </c>
      <c r="G1095" s="287"/>
      <c r="H1095" s="287"/>
    </row>
    <row r="1096" spans="1:8" ht="12.75">
      <c r="A1096" s="483"/>
      <c r="B1096" s="352"/>
      <c r="C1096" s="331"/>
      <c r="D1096" s="467" t="s">
        <v>510</v>
      </c>
      <c r="E1096" s="287"/>
      <c r="F1096" s="287">
        <v>300</v>
      </c>
      <c r="G1096" s="287"/>
      <c r="H1096" s="287"/>
    </row>
    <row r="1097" spans="1:8" ht="12.75">
      <c r="A1097" s="483"/>
      <c r="B1097" s="352"/>
      <c r="C1097" s="331"/>
      <c r="D1097" s="467" t="s">
        <v>467</v>
      </c>
      <c r="E1097" s="287">
        <v>499</v>
      </c>
      <c r="F1097" s="287">
        <v>364</v>
      </c>
      <c r="G1097" s="287"/>
      <c r="H1097" s="287"/>
    </row>
    <row r="1098" spans="1:8" ht="12.75">
      <c r="A1098" s="483"/>
      <c r="B1098" s="352"/>
      <c r="C1098" s="331"/>
      <c r="D1098" s="296" t="s">
        <v>514</v>
      </c>
      <c r="E1098" s="282">
        <v>137</v>
      </c>
      <c r="F1098" s="282">
        <v>155</v>
      </c>
      <c r="G1098" s="278"/>
      <c r="H1098" s="279"/>
    </row>
    <row r="1099" spans="1:8" ht="12.75">
      <c r="A1099" s="483"/>
      <c r="B1099" s="352"/>
      <c r="C1099" s="468" t="s">
        <v>565</v>
      </c>
      <c r="D1099" s="288" t="s">
        <v>812</v>
      </c>
      <c r="E1099" s="274">
        <f>SUM(E1100)</f>
        <v>88</v>
      </c>
      <c r="F1099" s="274">
        <f>SUM(F1100)</f>
        <v>0</v>
      </c>
      <c r="G1099" s="274">
        <v>100</v>
      </c>
      <c r="H1099" s="274">
        <v>100</v>
      </c>
    </row>
    <row r="1100" spans="1:8" ht="12.75">
      <c r="A1100" s="483"/>
      <c r="B1100" s="352"/>
      <c r="C1100" s="477"/>
      <c r="D1100" s="296" t="s">
        <v>525</v>
      </c>
      <c r="E1100" s="282">
        <v>88</v>
      </c>
      <c r="F1100" s="282"/>
      <c r="G1100" s="278"/>
      <c r="H1100" s="279"/>
    </row>
    <row r="1101" spans="1:8" ht="12.75">
      <c r="A1101" s="483"/>
      <c r="B1101" s="352"/>
      <c r="C1101" s="464" t="s">
        <v>899</v>
      </c>
      <c r="D1101" s="464"/>
      <c r="E1101" s="466">
        <f>SUM(E1102)</f>
        <v>46784</v>
      </c>
      <c r="F1101" s="466">
        <f>SUM(F1102)</f>
        <v>47098</v>
      </c>
      <c r="G1101" s="466">
        <f>SUM(G1102)</f>
        <v>48043</v>
      </c>
      <c r="H1101" s="466">
        <f>SUM(H1102)</f>
        <v>50441</v>
      </c>
    </row>
    <row r="1102" spans="1:8" ht="12.75">
      <c r="A1102" s="483"/>
      <c r="B1102" s="352"/>
      <c r="C1102" s="326" t="s">
        <v>286</v>
      </c>
      <c r="D1102" s="327" t="s">
        <v>6</v>
      </c>
      <c r="E1102" s="328">
        <f>SUM(E1103+E1107+E1111+E1120)</f>
        <v>46784</v>
      </c>
      <c r="F1102" s="328">
        <f>SUM(F1103+F1107+F1111+F1120)</f>
        <v>47098</v>
      </c>
      <c r="G1102" s="328">
        <f>SUM(G1103+G1107+G1111+G1120)</f>
        <v>48043</v>
      </c>
      <c r="H1102" s="328">
        <f>SUM(H1103+H1107+H1111+H1120)</f>
        <v>50441</v>
      </c>
    </row>
    <row r="1103" spans="1:10" ht="12.75">
      <c r="A1103" s="483"/>
      <c r="B1103" s="352"/>
      <c r="C1103" s="331" t="s">
        <v>440</v>
      </c>
      <c r="D1103" s="271" t="s">
        <v>592</v>
      </c>
      <c r="E1103" s="274">
        <f>SUM(E1104:E1106)</f>
        <v>31839</v>
      </c>
      <c r="F1103" s="274">
        <f>SUM(F1104:F1106)</f>
        <v>31240</v>
      </c>
      <c r="G1103" s="274">
        <v>33243</v>
      </c>
      <c r="H1103" s="274">
        <v>34905</v>
      </c>
      <c r="J1103" s="247"/>
    </row>
    <row r="1104" spans="1:10" ht="12.75">
      <c r="A1104" s="483"/>
      <c r="B1104" s="352"/>
      <c r="C1104" s="331"/>
      <c r="D1104" s="281" t="s">
        <v>593</v>
      </c>
      <c r="E1104" s="282">
        <v>27676</v>
      </c>
      <c r="F1104" s="282">
        <v>29886</v>
      </c>
      <c r="G1104" s="282"/>
      <c r="H1104" s="279"/>
      <c r="J1104" s="247"/>
    </row>
    <row r="1105" spans="1:10" ht="12.75">
      <c r="A1105" s="483"/>
      <c r="B1105" s="352"/>
      <c r="C1105" s="331"/>
      <c r="D1105" s="281" t="s">
        <v>822</v>
      </c>
      <c r="E1105" s="282">
        <v>4163</v>
      </c>
      <c r="F1105" s="282">
        <v>854</v>
      </c>
      <c r="G1105" s="282"/>
      <c r="H1105" s="279"/>
      <c r="J1105" s="247"/>
    </row>
    <row r="1106" spans="1:10" ht="12.75">
      <c r="A1106" s="483"/>
      <c r="B1106" s="352"/>
      <c r="C1106" s="331"/>
      <c r="D1106" s="467" t="s">
        <v>666</v>
      </c>
      <c r="E1106" s="282"/>
      <c r="F1106" s="282">
        <v>500</v>
      </c>
      <c r="G1106" s="282"/>
      <c r="H1106" s="279"/>
      <c r="J1106" s="247"/>
    </row>
    <row r="1107" spans="1:8" ht="12.75">
      <c r="A1107" s="483"/>
      <c r="B1107" s="352"/>
      <c r="C1107" s="331" t="s">
        <v>444</v>
      </c>
      <c r="D1107" s="271" t="s">
        <v>598</v>
      </c>
      <c r="E1107" s="285">
        <f>SUM(E1108:E1110)</f>
        <v>10965</v>
      </c>
      <c r="F1107" s="285">
        <f>SUM(F1108:F1110)</f>
        <v>11378</v>
      </c>
      <c r="G1107" s="285">
        <v>11702</v>
      </c>
      <c r="H1107" s="285">
        <v>12286</v>
      </c>
    </row>
    <row r="1108" spans="1:8" ht="12.75">
      <c r="A1108" s="483"/>
      <c r="B1108" s="352"/>
      <c r="C1108" s="331"/>
      <c r="D1108" s="467" t="s">
        <v>793</v>
      </c>
      <c r="E1108" s="293">
        <v>1678</v>
      </c>
      <c r="F1108" s="293">
        <v>1563</v>
      </c>
      <c r="G1108" s="293"/>
      <c r="H1108" s="287"/>
    </row>
    <row r="1109" spans="1:8" ht="12.75">
      <c r="A1109" s="483"/>
      <c r="B1109" s="352"/>
      <c r="C1109" s="331"/>
      <c r="D1109" s="281" t="s">
        <v>823</v>
      </c>
      <c r="E1109" s="293">
        <v>1515</v>
      </c>
      <c r="F1109" s="293">
        <v>1683</v>
      </c>
      <c r="G1109" s="293"/>
      <c r="H1109" s="287"/>
    </row>
    <row r="1110" spans="1:8" ht="12.75">
      <c r="A1110" s="483"/>
      <c r="B1110" s="352"/>
      <c r="C1110" s="331"/>
      <c r="D1110" s="296" t="s">
        <v>602</v>
      </c>
      <c r="E1110" s="293">
        <v>7772</v>
      </c>
      <c r="F1110" s="293">
        <v>8132</v>
      </c>
      <c r="G1110" s="293"/>
      <c r="H1110" s="293"/>
    </row>
    <row r="1111" spans="1:8" ht="12.75">
      <c r="A1111" s="483"/>
      <c r="B1111" s="352"/>
      <c r="C1111" s="331" t="s">
        <v>287</v>
      </c>
      <c r="D1111" s="271" t="s">
        <v>288</v>
      </c>
      <c r="E1111" s="285">
        <f>SUM(E1112:E1119)</f>
        <v>3885</v>
      </c>
      <c r="F1111" s="285">
        <f>SUM(F1112:F1119)</f>
        <v>3110</v>
      </c>
      <c r="G1111" s="285">
        <v>2998</v>
      </c>
      <c r="H1111" s="285">
        <v>3150</v>
      </c>
    </row>
    <row r="1112" spans="1:8" ht="12.75">
      <c r="A1112" s="483"/>
      <c r="B1112" s="352"/>
      <c r="C1112" s="477"/>
      <c r="D1112" s="296" t="s">
        <v>480</v>
      </c>
      <c r="E1112" s="282">
        <v>784</v>
      </c>
      <c r="F1112" s="282">
        <v>670</v>
      </c>
      <c r="G1112" s="282"/>
      <c r="H1112" s="279"/>
    </row>
    <row r="1113" spans="1:8" ht="12.75">
      <c r="A1113" s="483"/>
      <c r="B1113" s="352"/>
      <c r="C1113" s="477"/>
      <c r="D1113" s="296" t="s">
        <v>797</v>
      </c>
      <c r="E1113" s="282">
        <v>356</v>
      </c>
      <c r="F1113" s="282">
        <v>370</v>
      </c>
      <c r="G1113" s="282"/>
      <c r="H1113" s="279"/>
    </row>
    <row r="1114" spans="1:8" ht="12.75">
      <c r="A1114" s="483"/>
      <c r="B1114" s="352"/>
      <c r="C1114" s="477"/>
      <c r="D1114" s="296" t="s">
        <v>484</v>
      </c>
      <c r="E1114" s="282">
        <v>678</v>
      </c>
      <c r="F1114" s="282">
        <v>520</v>
      </c>
      <c r="G1114" s="282"/>
      <c r="H1114" s="279"/>
    </row>
    <row r="1115" spans="1:8" ht="12.75">
      <c r="A1115" s="483"/>
      <c r="B1115" s="352"/>
      <c r="C1115" s="477"/>
      <c r="D1115" s="296" t="s">
        <v>488</v>
      </c>
      <c r="E1115" s="282">
        <v>384</v>
      </c>
      <c r="F1115" s="282">
        <v>400</v>
      </c>
      <c r="G1115" s="282"/>
      <c r="H1115" s="279"/>
    </row>
    <row r="1116" spans="1:8" ht="12.75">
      <c r="A1116" s="483"/>
      <c r="B1116" s="352"/>
      <c r="C1116" s="477"/>
      <c r="D1116" s="296" t="s">
        <v>799</v>
      </c>
      <c r="E1116" s="282">
        <v>609</v>
      </c>
      <c r="F1116" s="282">
        <v>400</v>
      </c>
      <c r="G1116" s="282"/>
      <c r="H1116" s="279"/>
    </row>
    <row r="1117" spans="1:8" ht="12.75">
      <c r="A1117" s="483"/>
      <c r="B1117" s="352"/>
      <c r="C1117" s="477"/>
      <c r="D1117" s="296" t="s">
        <v>808</v>
      </c>
      <c r="E1117" s="282"/>
      <c r="F1117" s="282">
        <v>50</v>
      </c>
      <c r="G1117" s="282"/>
      <c r="H1117" s="279"/>
    </row>
    <row r="1118" spans="1:8" ht="12.75">
      <c r="A1118" s="483"/>
      <c r="B1118" s="352"/>
      <c r="C1118" s="477"/>
      <c r="D1118" s="296" t="s">
        <v>467</v>
      </c>
      <c r="E1118" s="282">
        <v>750</v>
      </c>
      <c r="F1118" s="282">
        <v>400</v>
      </c>
      <c r="G1118" s="282"/>
      <c r="H1118" s="279"/>
    </row>
    <row r="1119" spans="1:8" ht="12.75">
      <c r="A1119" s="483"/>
      <c r="B1119" s="352"/>
      <c r="C1119" s="477"/>
      <c r="D1119" s="296" t="s">
        <v>514</v>
      </c>
      <c r="E1119" s="282">
        <v>324</v>
      </c>
      <c r="F1119" s="282">
        <v>300</v>
      </c>
      <c r="G1119" s="282"/>
      <c r="H1119" s="279"/>
    </row>
    <row r="1120" spans="1:8" ht="12.75">
      <c r="A1120" s="483"/>
      <c r="B1120" s="352"/>
      <c r="C1120" s="468" t="s">
        <v>565</v>
      </c>
      <c r="D1120" s="288" t="s">
        <v>812</v>
      </c>
      <c r="E1120" s="274">
        <f>SUM(E1121:E1123)</f>
        <v>95</v>
      </c>
      <c r="F1120" s="274">
        <f>SUM(F1121:F1123)</f>
        <v>1370</v>
      </c>
      <c r="G1120" s="274">
        <v>100</v>
      </c>
      <c r="H1120" s="274">
        <v>100</v>
      </c>
    </row>
    <row r="1121" spans="1:8" ht="12.75">
      <c r="A1121" s="483"/>
      <c r="B1121" s="352"/>
      <c r="C1121" s="477"/>
      <c r="D1121" s="296" t="s">
        <v>813</v>
      </c>
      <c r="E1121" s="282"/>
      <c r="F1121" s="282"/>
      <c r="G1121" s="282"/>
      <c r="H1121" s="279"/>
    </row>
    <row r="1122" spans="1:8" ht="12.75">
      <c r="A1122" s="483"/>
      <c r="B1122" s="352"/>
      <c r="C1122" s="477"/>
      <c r="D1122" s="296" t="s">
        <v>814</v>
      </c>
      <c r="E1122" s="282"/>
      <c r="F1122" s="282">
        <v>1220</v>
      </c>
      <c r="G1122" s="282"/>
      <c r="H1122" s="279"/>
    </row>
    <row r="1123" spans="1:8" ht="12.75">
      <c r="A1123" s="483"/>
      <c r="B1123" s="352"/>
      <c r="C1123" s="477"/>
      <c r="D1123" s="296" t="s">
        <v>525</v>
      </c>
      <c r="E1123" s="282">
        <v>95</v>
      </c>
      <c r="F1123" s="282">
        <v>150</v>
      </c>
      <c r="G1123" s="282"/>
      <c r="H1123" s="279"/>
    </row>
    <row r="1124" spans="1:8" ht="12.75">
      <c r="A1124" s="483"/>
      <c r="B1124" s="352"/>
      <c r="C1124" s="464" t="s">
        <v>900</v>
      </c>
      <c r="D1124" s="464"/>
      <c r="E1124" s="466">
        <f>SUM(E1125)</f>
        <v>64069</v>
      </c>
      <c r="F1124" s="466">
        <f>SUM(F1125)</f>
        <v>61028</v>
      </c>
      <c r="G1124" s="466">
        <f>SUM(G1125)</f>
        <v>65850</v>
      </c>
      <c r="H1124" s="466">
        <f>SUM(H1125)</f>
        <v>69344</v>
      </c>
    </row>
    <row r="1125" spans="1:8" ht="12.75">
      <c r="A1125" s="483"/>
      <c r="B1125" s="352"/>
      <c r="C1125" s="326" t="s">
        <v>286</v>
      </c>
      <c r="D1125" s="327" t="s">
        <v>6</v>
      </c>
      <c r="E1125" s="328">
        <f>SUM(E1126+E1130+E1134+E1142)</f>
        <v>64069</v>
      </c>
      <c r="F1125" s="328">
        <f>SUM(F1126+F1130+F1134+F1142)</f>
        <v>61028</v>
      </c>
      <c r="G1125" s="328">
        <f>SUM(G1126+G1130+G1134+G1142)</f>
        <v>65850</v>
      </c>
      <c r="H1125" s="328">
        <f>SUM(H1126+H1130+H1134+H1142)</f>
        <v>69344</v>
      </c>
    </row>
    <row r="1126" spans="1:10" ht="12.75">
      <c r="A1126" s="483"/>
      <c r="B1126" s="352"/>
      <c r="C1126" s="331" t="s">
        <v>440</v>
      </c>
      <c r="D1126" s="271" t="s">
        <v>592</v>
      </c>
      <c r="E1126" s="274">
        <f>SUM(E1127:E1129)</f>
        <v>42300</v>
      </c>
      <c r="F1126" s="274">
        <f>SUM(F1127:F1129)</f>
        <v>38972</v>
      </c>
      <c r="G1126" s="274">
        <v>44500</v>
      </c>
      <c r="H1126" s="274">
        <v>47000</v>
      </c>
      <c r="J1126" s="247"/>
    </row>
    <row r="1127" spans="1:10" ht="12.75">
      <c r="A1127" s="483"/>
      <c r="B1127" s="352"/>
      <c r="C1127" s="331"/>
      <c r="D1127" s="281" t="s">
        <v>593</v>
      </c>
      <c r="E1127" s="279">
        <v>38285</v>
      </c>
      <c r="F1127" s="279">
        <v>38972</v>
      </c>
      <c r="G1127" s="278"/>
      <c r="H1127" s="279"/>
      <c r="J1127" s="247"/>
    </row>
    <row r="1128" spans="1:10" ht="12.75">
      <c r="A1128" s="483"/>
      <c r="B1128" s="352"/>
      <c r="C1128" s="331"/>
      <c r="D1128" s="467" t="s">
        <v>822</v>
      </c>
      <c r="E1128" s="279">
        <v>3560</v>
      </c>
      <c r="F1128" s="279"/>
      <c r="G1128" s="278"/>
      <c r="H1128" s="279"/>
      <c r="J1128" s="247"/>
    </row>
    <row r="1129" spans="1:10" ht="12.75">
      <c r="A1129" s="483"/>
      <c r="B1129" s="352"/>
      <c r="C1129" s="331"/>
      <c r="D1129" s="467" t="s">
        <v>666</v>
      </c>
      <c r="E1129" s="279">
        <v>455</v>
      </c>
      <c r="F1129" s="279"/>
      <c r="G1129" s="278"/>
      <c r="H1129" s="279"/>
      <c r="J1129" s="247"/>
    </row>
    <row r="1130" spans="1:8" ht="12.75">
      <c r="A1130" s="483"/>
      <c r="B1130" s="352"/>
      <c r="C1130" s="331" t="s">
        <v>444</v>
      </c>
      <c r="D1130" s="271" t="s">
        <v>598</v>
      </c>
      <c r="E1130" s="285">
        <f>SUM(E1131:E1133)</f>
        <v>14645</v>
      </c>
      <c r="F1130" s="285">
        <f>SUM(F1131:F1133)</f>
        <v>13718</v>
      </c>
      <c r="G1130" s="285">
        <v>15664</v>
      </c>
      <c r="H1130" s="285">
        <v>16544</v>
      </c>
    </row>
    <row r="1131" spans="1:8" ht="12.75">
      <c r="A1131" s="483"/>
      <c r="B1131" s="352"/>
      <c r="C1131" s="331"/>
      <c r="D1131" s="467" t="s">
        <v>793</v>
      </c>
      <c r="E1131" s="287">
        <v>3048</v>
      </c>
      <c r="F1131" s="287">
        <v>2179</v>
      </c>
      <c r="G1131" s="286"/>
      <c r="H1131" s="287"/>
    </row>
    <row r="1132" spans="1:8" ht="12.75">
      <c r="A1132" s="483"/>
      <c r="B1132" s="352"/>
      <c r="C1132" s="331"/>
      <c r="D1132" s="281" t="s">
        <v>823</v>
      </c>
      <c r="E1132" s="287">
        <v>962</v>
      </c>
      <c r="F1132" s="287">
        <v>1719</v>
      </c>
      <c r="G1132" s="286"/>
      <c r="H1132" s="287"/>
    </row>
    <row r="1133" spans="1:8" ht="12.75">
      <c r="A1133" s="483"/>
      <c r="B1133" s="352"/>
      <c r="C1133" s="331"/>
      <c r="D1133" s="296" t="s">
        <v>602</v>
      </c>
      <c r="E1133" s="293">
        <v>10635</v>
      </c>
      <c r="F1133" s="293">
        <v>9820</v>
      </c>
      <c r="G1133" s="289"/>
      <c r="H1133" s="293"/>
    </row>
    <row r="1134" spans="1:8" ht="12.75">
      <c r="A1134" s="483"/>
      <c r="B1134" s="352"/>
      <c r="C1134" s="331" t="s">
        <v>287</v>
      </c>
      <c r="D1134" s="271" t="s">
        <v>288</v>
      </c>
      <c r="E1134" s="285">
        <f>SUM(E1135:E1141)</f>
        <v>3446</v>
      </c>
      <c r="F1134" s="285">
        <f>SUM(F1135:F1141)</f>
        <v>8338</v>
      </c>
      <c r="G1134" s="285">
        <v>5686</v>
      </c>
      <c r="H1134" s="285">
        <v>5800</v>
      </c>
    </row>
    <row r="1135" spans="1:8" ht="12.75">
      <c r="A1135" s="483"/>
      <c r="B1135" s="352"/>
      <c r="C1135" s="331"/>
      <c r="D1135" s="467" t="s">
        <v>480</v>
      </c>
      <c r="E1135" s="285"/>
      <c r="F1135" s="279">
        <v>2108</v>
      </c>
      <c r="G1135" s="285"/>
      <c r="H1135" s="285"/>
    </row>
    <row r="1136" spans="1:8" ht="12.75">
      <c r="A1136" s="483"/>
      <c r="B1136" s="352"/>
      <c r="C1136" s="331"/>
      <c r="D1136" s="296" t="s">
        <v>797</v>
      </c>
      <c r="E1136" s="282"/>
      <c r="F1136" s="279">
        <v>3000</v>
      </c>
      <c r="G1136" s="278"/>
      <c r="H1136" s="279"/>
    </row>
    <row r="1137" spans="1:8" ht="12.75">
      <c r="A1137" s="483"/>
      <c r="B1137" s="352"/>
      <c r="C1137" s="331"/>
      <c r="D1137" s="296" t="s">
        <v>488</v>
      </c>
      <c r="E1137" s="282">
        <v>1484</v>
      </c>
      <c r="F1137" s="282">
        <v>400</v>
      </c>
      <c r="G1137" s="278"/>
      <c r="H1137" s="279"/>
    </row>
    <row r="1138" spans="1:8" ht="12.75">
      <c r="A1138" s="483"/>
      <c r="B1138" s="352"/>
      <c r="C1138" s="331"/>
      <c r="D1138" s="296" t="s">
        <v>799</v>
      </c>
      <c r="E1138" s="282"/>
      <c r="F1138" s="282">
        <v>30</v>
      </c>
      <c r="G1138" s="278"/>
      <c r="H1138" s="279"/>
    </row>
    <row r="1139" spans="1:8" ht="12.75">
      <c r="A1139" s="483"/>
      <c r="B1139" s="352"/>
      <c r="C1139" s="331"/>
      <c r="D1139" s="296" t="s">
        <v>805</v>
      </c>
      <c r="E1139" s="282">
        <v>480</v>
      </c>
      <c r="F1139" s="282">
        <v>2000</v>
      </c>
      <c r="G1139" s="278"/>
      <c r="H1139" s="279"/>
    </row>
    <row r="1140" spans="1:8" ht="12.75">
      <c r="A1140" s="483"/>
      <c r="B1140" s="352"/>
      <c r="C1140" s="331"/>
      <c r="D1140" s="296" t="s">
        <v>467</v>
      </c>
      <c r="E1140" s="282">
        <v>1048</v>
      </c>
      <c r="F1140" s="282">
        <v>500</v>
      </c>
      <c r="G1140" s="278"/>
      <c r="H1140" s="279"/>
    </row>
    <row r="1141" spans="1:8" ht="12.75">
      <c r="A1141" s="483"/>
      <c r="B1141" s="352"/>
      <c r="C1141" s="331"/>
      <c r="D1141" s="296" t="s">
        <v>514</v>
      </c>
      <c r="E1141" s="282">
        <v>434</v>
      </c>
      <c r="F1141" s="282">
        <v>300</v>
      </c>
      <c r="G1141" s="278"/>
      <c r="H1141" s="279"/>
    </row>
    <row r="1142" spans="1:8" ht="12.75">
      <c r="A1142" s="483"/>
      <c r="B1142" s="352"/>
      <c r="C1142" s="468" t="s">
        <v>565</v>
      </c>
      <c r="D1142" s="288" t="s">
        <v>812</v>
      </c>
      <c r="E1142" s="274">
        <f>SUM(E1143:E1145)</f>
        <v>3678</v>
      </c>
      <c r="F1142" s="274">
        <f>SUM(F1143:F1145)</f>
        <v>0</v>
      </c>
      <c r="G1142" s="274">
        <f>SUM(G1143:G1145)</f>
        <v>0</v>
      </c>
      <c r="H1142" s="274">
        <f>SUM(H1143:H1145)</f>
        <v>0</v>
      </c>
    </row>
    <row r="1143" spans="1:8" ht="12.75">
      <c r="A1143" s="483"/>
      <c r="B1143" s="352"/>
      <c r="C1143" s="372"/>
      <c r="D1143" s="296" t="s">
        <v>830</v>
      </c>
      <c r="E1143" s="282">
        <v>2452</v>
      </c>
      <c r="F1143" s="282"/>
      <c r="G1143" s="278"/>
      <c r="H1143" s="279"/>
    </row>
    <row r="1144" spans="1:8" ht="12.75">
      <c r="A1144" s="483"/>
      <c r="B1144" s="352"/>
      <c r="C1144" s="372"/>
      <c r="D1144" s="296" t="s">
        <v>814</v>
      </c>
      <c r="E1144" s="282">
        <v>1226</v>
      </c>
      <c r="F1144" s="282"/>
      <c r="G1144" s="278"/>
      <c r="H1144" s="279"/>
    </row>
    <row r="1145" spans="1:8" ht="12.75">
      <c r="A1145" s="483"/>
      <c r="B1145" s="352"/>
      <c r="C1145" s="372"/>
      <c r="D1145" s="296" t="s">
        <v>525</v>
      </c>
      <c r="E1145" s="282"/>
      <c r="F1145" s="282"/>
      <c r="G1145" s="278"/>
      <c r="H1145" s="279"/>
    </row>
    <row r="1146" spans="1:8" ht="12.75">
      <c r="A1146" s="483"/>
      <c r="B1146" s="352"/>
      <c r="C1146" s="464" t="s">
        <v>901</v>
      </c>
      <c r="D1146" s="464"/>
      <c r="E1146" s="466">
        <f>SUM(E1147)</f>
        <v>33380</v>
      </c>
      <c r="F1146" s="466">
        <f>SUM(F1147)</f>
        <v>29399</v>
      </c>
      <c r="G1146" s="466">
        <f>SUM(G1147)</f>
        <v>33000</v>
      </c>
      <c r="H1146" s="466">
        <f>SUM(H1147)</f>
        <v>27000</v>
      </c>
    </row>
    <row r="1147" spans="1:8" ht="12.75">
      <c r="A1147" s="483"/>
      <c r="B1147" s="352"/>
      <c r="C1147" s="340" t="s">
        <v>817</v>
      </c>
      <c r="D1147" s="341" t="s">
        <v>812</v>
      </c>
      <c r="E1147" s="473">
        <f>SUM(E1148)</f>
        <v>33380</v>
      </c>
      <c r="F1147" s="473">
        <f>SUM(F1148)</f>
        <v>29399</v>
      </c>
      <c r="G1147" s="473">
        <f>SUM(G1148)</f>
        <v>33000</v>
      </c>
      <c r="H1147" s="473">
        <f>SUM(H1148)</f>
        <v>27000</v>
      </c>
    </row>
    <row r="1148" spans="1:8" ht="12.75">
      <c r="A1148" s="483"/>
      <c r="B1148" s="352"/>
      <c r="C1148" s="477"/>
      <c r="D1148" s="296" t="s">
        <v>902</v>
      </c>
      <c r="E1148" s="282">
        <v>33380</v>
      </c>
      <c r="F1148" s="282">
        <v>29399</v>
      </c>
      <c r="G1148" s="278">
        <v>33000</v>
      </c>
      <c r="H1148" s="279">
        <v>27000</v>
      </c>
    </row>
    <row r="1149" spans="1:8" ht="12.75">
      <c r="A1149" s="483"/>
      <c r="B1149" s="318" t="s">
        <v>889</v>
      </c>
      <c r="C1149" s="485" t="s">
        <v>903</v>
      </c>
      <c r="D1149" s="485"/>
      <c r="E1149" s="321">
        <f>SUM(E1150+E1179+E1203+E1220)</f>
        <v>101135</v>
      </c>
      <c r="F1149" s="321">
        <f>SUM(F1150+F1179+F1203+F1220)</f>
        <v>135815</v>
      </c>
      <c r="G1149" s="321">
        <f>SUM(G1150+G1179+G1203+G1220)</f>
        <v>94169</v>
      </c>
      <c r="H1149" s="321">
        <f>SUM(H1150+H1179+H1203+H1220)</f>
        <v>94292</v>
      </c>
    </row>
    <row r="1150" spans="1:8" ht="12.75" customHeight="1">
      <c r="A1150" s="483"/>
      <c r="B1150" s="352"/>
      <c r="C1150" s="464" t="s">
        <v>904</v>
      </c>
      <c r="D1150" s="464"/>
      <c r="E1150" s="466">
        <f>SUM(E1151)</f>
        <v>66048</v>
      </c>
      <c r="F1150" s="466">
        <f>SUM(F1151)</f>
        <v>51100</v>
      </c>
      <c r="G1150" s="466">
        <f>SUM(G1151)</f>
        <v>60364</v>
      </c>
      <c r="H1150" s="466">
        <f>SUM(H1151)</f>
        <v>60577</v>
      </c>
    </row>
    <row r="1151" spans="1:8" ht="12.75">
      <c r="A1151" s="483"/>
      <c r="B1151" s="352"/>
      <c r="C1151" s="326" t="s">
        <v>286</v>
      </c>
      <c r="D1151" s="327" t="s">
        <v>6</v>
      </c>
      <c r="E1151" s="328">
        <f>SUM(E1152+E1156+E1160)</f>
        <v>66048</v>
      </c>
      <c r="F1151" s="328">
        <f>SUM(F1152+F1156+F1160)</f>
        <v>51100</v>
      </c>
      <c r="G1151" s="328">
        <f>SUM(G1152+G1156+G1160)</f>
        <v>60364</v>
      </c>
      <c r="H1151" s="328">
        <f>SUM(H1152+H1156+H1160)</f>
        <v>60577</v>
      </c>
    </row>
    <row r="1152" spans="1:8" ht="12.75">
      <c r="A1152" s="483"/>
      <c r="B1152" s="352"/>
      <c r="C1152" s="331" t="s">
        <v>440</v>
      </c>
      <c r="D1152" s="271" t="s">
        <v>592</v>
      </c>
      <c r="E1152" s="274">
        <f>SUM(E1153:E1155)</f>
        <v>403</v>
      </c>
      <c r="F1152" s="274">
        <f>SUM(F1153:F1155)</f>
        <v>1906</v>
      </c>
      <c r="G1152" s="274">
        <f>SUM(G1153:G1155)</f>
        <v>2000</v>
      </c>
      <c r="H1152" s="274">
        <f>SUM(H1153:H1155)</f>
        <v>1900</v>
      </c>
    </row>
    <row r="1153" spans="1:8" ht="12.75">
      <c r="A1153" s="483"/>
      <c r="B1153" s="352"/>
      <c r="C1153" s="331"/>
      <c r="D1153" s="281" t="s">
        <v>593</v>
      </c>
      <c r="E1153" s="282">
        <v>403</v>
      </c>
      <c r="F1153" s="486">
        <v>1906</v>
      </c>
      <c r="G1153" s="278">
        <v>0</v>
      </c>
      <c r="H1153" s="279">
        <v>0</v>
      </c>
    </row>
    <row r="1154" spans="1:8" ht="12.75">
      <c r="A1154" s="483"/>
      <c r="B1154" s="352"/>
      <c r="C1154" s="331"/>
      <c r="D1154" s="467" t="s">
        <v>822</v>
      </c>
      <c r="E1154" s="282">
        <v>0</v>
      </c>
      <c r="F1154" s="486">
        <v>0</v>
      </c>
      <c r="G1154" s="278">
        <v>0</v>
      </c>
      <c r="H1154" s="279">
        <v>0</v>
      </c>
    </row>
    <row r="1155" spans="1:8" ht="12.75">
      <c r="A1155" s="483"/>
      <c r="B1155" s="352"/>
      <c r="C1155" s="331"/>
      <c r="D1155" s="467" t="s">
        <v>666</v>
      </c>
      <c r="E1155" s="282">
        <v>0</v>
      </c>
      <c r="F1155" s="486">
        <v>0</v>
      </c>
      <c r="G1155" s="278">
        <v>2000</v>
      </c>
      <c r="H1155" s="279">
        <v>1900</v>
      </c>
    </row>
    <row r="1156" spans="1:8" ht="12.75">
      <c r="A1156" s="483"/>
      <c r="B1156" s="352"/>
      <c r="C1156" s="331" t="s">
        <v>444</v>
      </c>
      <c r="D1156" s="271" t="s">
        <v>598</v>
      </c>
      <c r="E1156" s="285">
        <f>SUM(E1157:E1159)</f>
        <v>272</v>
      </c>
      <c r="F1156" s="285">
        <f>SUM(F1157:F1159)</f>
        <v>822</v>
      </c>
      <c r="G1156" s="285">
        <v>964</v>
      </c>
      <c r="H1156" s="285">
        <v>973</v>
      </c>
    </row>
    <row r="1157" spans="1:8" ht="12.75">
      <c r="A1157" s="483"/>
      <c r="B1157" s="352"/>
      <c r="C1157" s="331"/>
      <c r="D1157" s="467" t="s">
        <v>793</v>
      </c>
      <c r="E1157" s="293">
        <v>11</v>
      </c>
      <c r="F1157" s="487">
        <v>130</v>
      </c>
      <c r="G1157" s="286"/>
      <c r="H1157" s="287"/>
    </row>
    <row r="1158" spans="1:8" ht="12.75">
      <c r="A1158" s="483"/>
      <c r="B1158" s="352"/>
      <c r="C1158" s="331"/>
      <c r="D1158" s="281" t="s">
        <v>823</v>
      </c>
      <c r="E1158" s="293">
        <v>0</v>
      </c>
      <c r="F1158" s="487">
        <v>120</v>
      </c>
      <c r="G1158" s="286"/>
      <c r="H1158" s="287"/>
    </row>
    <row r="1159" spans="1:8" ht="12.75">
      <c r="A1159" s="483"/>
      <c r="B1159" s="352"/>
      <c r="C1159" s="331"/>
      <c r="D1159" s="296" t="s">
        <v>602</v>
      </c>
      <c r="E1159" s="293">
        <v>261</v>
      </c>
      <c r="F1159" s="487">
        <v>572</v>
      </c>
      <c r="G1159" s="286"/>
      <c r="H1159" s="287"/>
    </row>
    <row r="1160" spans="1:8" ht="12.75">
      <c r="A1160" s="483"/>
      <c r="B1160" s="352"/>
      <c r="C1160" s="331" t="s">
        <v>287</v>
      </c>
      <c r="D1160" s="271" t="s">
        <v>288</v>
      </c>
      <c r="E1160" s="285">
        <f>SUM(E1161:E1178)</f>
        <v>65373</v>
      </c>
      <c r="F1160" s="285">
        <f>SUM(F1162:F1178)</f>
        <v>48372</v>
      </c>
      <c r="G1160" s="285">
        <v>57400</v>
      </c>
      <c r="H1160" s="285">
        <v>57704</v>
      </c>
    </row>
    <row r="1161" spans="1:8" ht="12.75">
      <c r="A1161" s="483"/>
      <c r="B1161" s="352"/>
      <c r="C1161" s="331"/>
      <c r="D1161" s="467" t="s">
        <v>796</v>
      </c>
      <c r="E1161" s="287">
        <v>55</v>
      </c>
      <c r="F1161" s="285"/>
      <c r="G1161" s="285"/>
      <c r="H1161" s="285"/>
    </row>
    <row r="1162" spans="1:8" ht="12.75">
      <c r="A1162" s="483"/>
      <c r="B1162" s="352"/>
      <c r="C1162" s="331"/>
      <c r="D1162" s="296" t="s">
        <v>480</v>
      </c>
      <c r="E1162" s="282">
        <v>4145</v>
      </c>
      <c r="F1162" s="486">
        <v>8000</v>
      </c>
      <c r="G1162" s="287"/>
      <c r="H1162" s="287"/>
    </row>
    <row r="1163" spans="1:8" ht="12.75">
      <c r="A1163" s="483"/>
      <c r="B1163" s="352"/>
      <c r="C1163" s="331"/>
      <c r="D1163" s="296" t="s">
        <v>797</v>
      </c>
      <c r="E1163" s="282">
        <v>809</v>
      </c>
      <c r="F1163" s="486">
        <v>1000</v>
      </c>
      <c r="G1163" s="287"/>
      <c r="H1163" s="287"/>
    </row>
    <row r="1164" spans="1:8" ht="12.75">
      <c r="A1164" s="483"/>
      <c r="B1164" s="352"/>
      <c r="C1164" s="331"/>
      <c r="D1164" s="296" t="s">
        <v>484</v>
      </c>
      <c r="E1164" s="282">
        <v>11319</v>
      </c>
      <c r="F1164" s="279">
        <v>5000</v>
      </c>
      <c r="G1164" s="287"/>
      <c r="H1164" s="287"/>
    </row>
    <row r="1165" spans="1:8" ht="12.75">
      <c r="A1165" s="483"/>
      <c r="B1165" s="352"/>
      <c r="C1165" s="331"/>
      <c r="D1165" s="296" t="s">
        <v>485</v>
      </c>
      <c r="E1165" s="293">
        <v>3000</v>
      </c>
      <c r="F1165" s="293"/>
      <c r="G1165" s="287"/>
      <c r="H1165" s="287"/>
    </row>
    <row r="1166" spans="1:8" ht="12.75">
      <c r="A1166" s="483"/>
      <c r="B1166" s="352"/>
      <c r="C1166" s="331"/>
      <c r="D1166" s="296" t="s">
        <v>798</v>
      </c>
      <c r="E1166" s="293"/>
      <c r="F1166" s="293">
        <v>1000</v>
      </c>
      <c r="G1166" s="287"/>
      <c r="H1166" s="287"/>
    </row>
    <row r="1167" spans="1:8" ht="12.75">
      <c r="A1167" s="483"/>
      <c r="B1167" s="352"/>
      <c r="C1167" s="331"/>
      <c r="D1167" s="296" t="s">
        <v>488</v>
      </c>
      <c r="E1167" s="293">
        <v>4844</v>
      </c>
      <c r="F1167" s="486">
        <v>2475</v>
      </c>
      <c r="G1167" s="287"/>
      <c r="H1167" s="287"/>
    </row>
    <row r="1168" spans="1:8" ht="12.75">
      <c r="A1168" s="483"/>
      <c r="B1168" s="352"/>
      <c r="C1168" s="331"/>
      <c r="D1168" s="296" t="s">
        <v>799</v>
      </c>
      <c r="E1168" s="282">
        <v>3305</v>
      </c>
      <c r="F1168" s="486">
        <v>5700</v>
      </c>
      <c r="G1168" s="287"/>
      <c r="H1168" s="287"/>
    </row>
    <row r="1169" spans="1:8" ht="12.75">
      <c r="A1169" s="483"/>
      <c r="B1169" s="352"/>
      <c r="C1169" s="331"/>
      <c r="D1169" s="296" t="s">
        <v>826</v>
      </c>
      <c r="E1169" s="282"/>
      <c r="F1169" s="486">
        <v>1000</v>
      </c>
      <c r="G1169" s="287"/>
      <c r="H1169" s="287"/>
    </row>
    <row r="1170" spans="1:8" ht="12.75">
      <c r="A1170" s="483"/>
      <c r="B1170" s="352"/>
      <c r="C1170" s="331"/>
      <c r="D1170" s="281" t="s">
        <v>804</v>
      </c>
      <c r="E1170" s="293">
        <v>8118</v>
      </c>
      <c r="F1170" s="287">
        <v>5097</v>
      </c>
      <c r="G1170" s="287"/>
      <c r="H1170" s="287"/>
    </row>
    <row r="1171" spans="1:8" ht="12.75">
      <c r="A1171" s="483"/>
      <c r="B1171" s="352"/>
      <c r="C1171" s="331"/>
      <c r="D1171" s="296" t="s">
        <v>805</v>
      </c>
      <c r="E1171" s="282">
        <v>11981</v>
      </c>
      <c r="F1171" s="279">
        <v>5000</v>
      </c>
      <c r="G1171" s="279"/>
      <c r="H1171" s="279"/>
    </row>
    <row r="1172" spans="1:8" ht="12.75">
      <c r="A1172" s="483"/>
      <c r="B1172" s="352"/>
      <c r="C1172" s="331"/>
      <c r="D1172" s="296" t="s">
        <v>838</v>
      </c>
      <c r="E1172" s="282">
        <v>280</v>
      </c>
      <c r="F1172" s="279">
        <v>1000</v>
      </c>
      <c r="G1172" s="279"/>
      <c r="H1172" s="279"/>
    </row>
    <row r="1173" spans="1:8" ht="12.75">
      <c r="A1173" s="483"/>
      <c r="B1173" s="352"/>
      <c r="C1173" s="331"/>
      <c r="D1173" s="296" t="s">
        <v>808</v>
      </c>
      <c r="E1173" s="282">
        <v>0</v>
      </c>
      <c r="F1173" s="279">
        <v>200</v>
      </c>
      <c r="G1173" s="287"/>
      <c r="H1173" s="287"/>
    </row>
    <row r="1174" spans="1:8" ht="12.75">
      <c r="A1174" s="483"/>
      <c r="B1174" s="352"/>
      <c r="C1174" s="331"/>
      <c r="D1174" s="296" t="s">
        <v>510</v>
      </c>
      <c r="E1174" s="282">
        <v>3452</v>
      </c>
      <c r="F1174" s="279">
        <v>500</v>
      </c>
      <c r="G1174" s="287"/>
      <c r="H1174" s="287"/>
    </row>
    <row r="1175" spans="1:8" ht="12.75">
      <c r="A1175" s="483"/>
      <c r="B1175" s="352"/>
      <c r="C1175" s="331"/>
      <c r="D1175" s="296" t="s">
        <v>850</v>
      </c>
      <c r="E1175" s="282">
        <v>40</v>
      </c>
      <c r="F1175" s="279">
        <v>100</v>
      </c>
      <c r="G1175" s="287"/>
      <c r="H1175" s="287"/>
    </row>
    <row r="1176" spans="1:8" ht="12.75">
      <c r="A1176" s="483"/>
      <c r="B1176" s="352"/>
      <c r="C1176" s="331"/>
      <c r="D1176" s="296" t="s">
        <v>467</v>
      </c>
      <c r="E1176" s="282"/>
      <c r="F1176" s="279">
        <v>250</v>
      </c>
      <c r="G1176" s="287"/>
      <c r="H1176" s="287"/>
    </row>
    <row r="1177" spans="1:8" ht="12.75">
      <c r="A1177" s="483"/>
      <c r="B1177" s="352"/>
      <c r="C1177" s="331"/>
      <c r="D1177" s="296" t="s">
        <v>514</v>
      </c>
      <c r="E1177" s="282">
        <v>5</v>
      </c>
      <c r="F1177" s="279">
        <v>50</v>
      </c>
      <c r="G1177" s="287"/>
      <c r="H1177" s="287"/>
    </row>
    <row r="1178" spans="1:8" ht="12.75">
      <c r="A1178" s="483"/>
      <c r="B1178" s="352"/>
      <c r="C1178" s="331"/>
      <c r="D1178" s="296" t="s">
        <v>905</v>
      </c>
      <c r="E1178" s="282">
        <v>14020</v>
      </c>
      <c r="F1178" s="282">
        <v>12000</v>
      </c>
      <c r="G1178" s="278"/>
      <c r="H1178" s="279"/>
    </row>
    <row r="1179" spans="1:8" ht="12.75" customHeight="1">
      <c r="A1179" s="483"/>
      <c r="B1179" s="352"/>
      <c r="C1179" s="464" t="s">
        <v>906</v>
      </c>
      <c r="D1179" s="464"/>
      <c r="E1179" s="466">
        <f>SUM(E1180)</f>
        <v>0</v>
      </c>
      <c r="F1179" s="466">
        <f>SUM(F1180)</f>
        <v>47500</v>
      </c>
      <c r="G1179" s="466">
        <f>SUM(G1180)</f>
        <v>0</v>
      </c>
      <c r="H1179" s="466">
        <f>SUM(H1180)</f>
        <v>0</v>
      </c>
    </row>
    <row r="1180" spans="1:8" ht="12.75">
      <c r="A1180" s="483"/>
      <c r="B1180" s="352"/>
      <c r="C1180" s="326" t="s">
        <v>286</v>
      </c>
      <c r="D1180" s="327" t="s">
        <v>6</v>
      </c>
      <c r="E1180" s="328">
        <f>SUM(E1181+E1185+E1189)</f>
        <v>0</v>
      </c>
      <c r="F1180" s="328">
        <f>SUM(F1181+F1185+F1189)</f>
        <v>47500</v>
      </c>
      <c r="G1180" s="328">
        <f>SUM(G1181+G1185+G1189)</f>
        <v>0</v>
      </c>
      <c r="H1180" s="328">
        <f>SUM(H1181+H1185+H1189)</f>
        <v>0</v>
      </c>
    </row>
    <row r="1181" spans="1:8" ht="12.75">
      <c r="A1181" s="483"/>
      <c r="B1181" s="352"/>
      <c r="C1181" s="331" t="s">
        <v>440</v>
      </c>
      <c r="D1181" s="271" t="s">
        <v>592</v>
      </c>
      <c r="E1181" s="274">
        <f>SUM(E1182:E1184)</f>
        <v>0</v>
      </c>
      <c r="F1181" s="274">
        <f>SUM(F1182:F1184)</f>
        <v>1967</v>
      </c>
      <c r="G1181" s="274">
        <v>0</v>
      </c>
      <c r="H1181" s="274">
        <v>0</v>
      </c>
    </row>
    <row r="1182" spans="1:8" ht="12.75">
      <c r="A1182" s="483"/>
      <c r="B1182" s="352"/>
      <c r="C1182" s="331"/>
      <c r="D1182" s="281" t="s">
        <v>593</v>
      </c>
      <c r="E1182" s="282"/>
      <c r="F1182" s="279">
        <v>1137</v>
      </c>
      <c r="G1182" s="278"/>
      <c r="H1182" s="279"/>
    </row>
    <row r="1183" spans="1:8" ht="12.75">
      <c r="A1183" s="483"/>
      <c r="B1183" s="352"/>
      <c r="C1183" s="331"/>
      <c r="D1183" s="467" t="s">
        <v>822</v>
      </c>
      <c r="E1183" s="282"/>
      <c r="F1183" s="279"/>
      <c r="G1183" s="278"/>
      <c r="H1183" s="279"/>
    </row>
    <row r="1184" spans="1:8" ht="12.75">
      <c r="A1184" s="483"/>
      <c r="B1184" s="352"/>
      <c r="C1184" s="331"/>
      <c r="D1184" s="467" t="s">
        <v>666</v>
      </c>
      <c r="E1184" s="282"/>
      <c r="F1184" s="279">
        <v>830</v>
      </c>
      <c r="G1184" s="278"/>
      <c r="H1184" s="279"/>
    </row>
    <row r="1185" spans="1:8" ht="12.75">
      <c r="A1185" s="483"/>
      <c r="B1185" s="352"/>
      <c r="C1185" s="331" t="s">
        <v>444</v>
      </c>
      <c r="D1185" s="271" t="s">
        <v>598</v>
      </c>
      <c r="E1185" s="285">
        <f>SUM(E1186:E1188)</f>
        <v>0</v>
      </c>
      <c r="F1185" s="285">
        <f>SUM(F1186:F1188)</f>
        <v>692</v>
      </c>
      <c r="G1185" s="285">
        <v>0</v>
      </c>
      <c r="H1185" s="285">
        <v>0</v>
      </c>
    </row>
    <row r="1186" spans="1:8" ht="12.75">
      <c r="A1186" s="483"/>
      <c r="B1186" s="352"/>
      <c r="C1186" s="331"/>
      <c r="D1186" s="467" t="s">
        <v>793</v>
      </c>
      <c r="E1186" s="293"/>
      <c r="F1186" s="287">
        <v>98</v>
      </c>
      <c r="G1186" s="286"/>
      <c r="H1186" s="287"/>
    </row>
    <row r="1187" spans="1:8" ht="12.75">
      <c r="A1187" s="483"/>
      <c r="B1187" s="352"/>
      <c r="C1187" s="331"/>
      <c r="D1187" s="281" t="s">
        <v>823</v>
      </c>
      <c r="E1187" s="293"/>
      <c r="F1187" s="287">
        <v>42</v>
      </c>
      <c r="G1187" s="286"/>
      <c r="H1187" s="287"/>
    </row>
    <row r="1188" spans="1:8" ht="12.75">
      <c r="A1188" s="483"/>
      <c r="B1188" s="352"/>
      <c r="C1188" s="331"/>
      <c r="D1188" s="296" t="s">
        <v>602</v>
      </c>
      <c r="E1188" s="293"/>
      <c r="F1188" s="293">
        <v>552</v>
      </c>
      <c r="G1188" s="286"/>
      <c r="H1188" s="287"/>
    </row>
    <row r="1189" spans="1:8" ht="12.75">
      <c r="A1189" s="483"/>
      <c r="B1189" s="352"/>
      <c r="C1189" s="331" t="s">
        <v>287</v>
      </c>
      <c r="D1189" s="271" t="s">
        <v>288</v>
      </c>
      <c r="E1189" s="285">
        <f>SUM(E1190:E1202)</f>
        <v>0</v>
      </c>
      <c r="F1189" s="285">
        <f>SUM(F1190:F1202)</f>
        <v>44841</v>
      </c>
      <c r="G1189" s="285">
        <v>0</v>
      </c>
      <c r="H1189" s="285">
        <v>0</v>
      </c>
    </row>
    <row r="1190" spans="1:8" ht="12.75">
      <c r="A1190" s="483"/>
      <c r="B1190" s="352"/>
      <c r="C1190" s="331"/>
      <c r="D1190" s="467" t="s">
        <v>796</v>
      </c>
      <c r="E1190" s="285"/>
      <c r="F1190" s="279">
        <v>486</v>
      </c>
      <c r="G1190" s="285"/>
      <c r="H1190" s="285"/>
    </row>
    <row r="1191" spans="1:8" ht="12.75">
      <c r="A1191" s="483"/>
      <c r="B1191" s="352"/>
      <c r="C1191" s="331"/>
      <c r="D1191" s="296" t="s">
        <v>480</v>
      </c>
      <c r="E1191" s="279"/>
      <c r="F1191" s="279">
        <v>7855</v>
      </c>
      <c r="G1191" s="287"/>
      <c r="H1191" s="287"/>
    </row>
    <row r="1192" spans="1:8" ht="12.75">
      <c r="A1192" s="483"/>
      <c r="B1192" s="352"/>
      <c r="C1192" s="331"/>
      <c r="D1192" s="296" t="s">
        <v>797</v>
      </c>
      <c r="E1192" s="279"/>
      <c r="F1192" s="279">
        <v>1000</v>
      </c>
      <c r="G1192" s="287"/>
      <c r="H1192" s="287"/>
    </row>
    <row r="1193" spans="1:8" ht="12.75">
      <c r="A1193" s="483"/>
      <c r="B1193" s="352"/>
      <c r="C1193" s="331"/>
      <c r="D1193" s="296" t="s">
        <v>482</v>
      </c>
      <c r="E1193" s="279"/>
      <c r="F1193" s="299"/>
      <c r="G1193" s="287"/>
      <c r="H1193" s="287"/>
    </row>
    <row r="1194" spans="1:8" ht="12.75">
      <c r="A1194" s="483"/>
      <c r="B1194" s="352"/>
      <c r="C1194" s="331"/>
      <c r="D1194" s="296" t="s">
        <v>485</v>
      </c>
      <c r="E1194" s="293"/>
      <c r="F1194" s="293">
        <v>3000</v>
      </c>
      <c r="G1194" s="287"/>
      <c r="H1194" s="287"/>
    </row>
    <row r="1195" spans="1:8" ht="12.75">
      <c r="A1195" s="483"/>
      <c r="B1195" s="352"/>
      <c r="C1195" s="331"/>
      <c r="D1195" s="296" t="s">
        <v>488</v>
      </c>
      <c r="E1195" s="293"/>
      <c r="F1195" s="279">
        <v>1500</v>
      </c>
      <c r="G1195" s="287"/>
      <c r="H1195" s="287"/>
    </row>
    <row r="1196" spans="1:8" ht="12.75">
      <c r="A1196" s="483"/>
      <c r="B1196" s="352"/>
      <c r="C1196" s="331"/>
      <c r="D1196" s="296" t="s">
        <v>799</v>
      </c>
      <c r="E1196" s="282"/>
      <c r="F1196" s="279">
        <v>6000</v>
      </c>
      <c r="G1196" s="287"/>
      <c r="H1196" s="287"/>
    </row>
    <row r="1197" spans="1:8" ht="12.75">
      <c r="A1197" s="483"/>
      <c r="B1197" s="352"/>
      <c r="C1197" s="331"/>
      <c r="D1197" s="281" t="s">
        <v>803</v>
      </c>
      <c r="E1197" s="293"/>
      <c r="F1197" s="287"/>
      <c r="G1197" s="287"/>
      <c r="H1197" s="287"/>
    </row>
    <row r="1198" spans="1:8" ht="12.75">
      <c r="A1198" s="483"/>
      <c r="B1198" s="352"/>
      <c r="C1198" s="331"/>
      <c r="D1198" s="296" t="s">
        <v>805</v>
      </c>
      <c r="E1198" s="282"/>
      <c r="F1198" s="279">
        <v>5000</v>
      </c>
      <c r="G1198" s="279"/>
      <c r="H1198" s="279"/>
    </row>
    <row r="1199" spans="1:8" ht="12.75">
      <c r="A1199" s="483"/>
      <c r="B1199" s="352"/>
      <c r="C1199" s="331"/>
      <c r="D1199" s="296" t="s">
        <v>808</v>
      </c>
      <c r="E1199" s="282"/>
      <c r="F1199" s="279">
        <v>4000</v>
      </c>
      <c r="G1199" s="287"/>
      <c r="H1199" s="287"/>
    </row>
    <row r="1200" spans="1:8" ht="12.75">
      <c r="A1200" s="483"/>
      <c r="B1200" s="352"/>
      <c r="C1200" s="331"/>
      <c r="D1200" s="296" t="s">
        <v>510</v>
      </c>
      <c r="E1200" s="282"/>
      <c r="F1200" s="279">
        <v>1000</v>
      </c>
      <c r="G1200" s="287"/>
      <c r="H1200" s="287"/>
    </row>
    <row r="1201" spans="1:8" ht="12.75">
      <c r="A1201" s="483"/>
      <c r="B1201" s="352"/>
      <c r="C1201" s="331"/>
      <c r="D1201" s="296" t="s">
        <v>514</v>
      </c>
      <c r="E1201" s="282"/>
      <c r="F1201" s="279">
        <v>20</v>
      </c>
      <c r="G1201" s="287"/>
      <c r="H1201" s="287"/>
    </row>
    <row r="1202" spans="1:8" ht="12.75">
      <c r="A1202" s="483"/>
      <c r="B1202" s="352"/>
      <c r="C1202" s="331"/>
      <c r="D1202" s="296" t="s">
        <v>905</v>
      </c>
      <c r="E1202" s="282"/>
      <c r="F1202" s="282">
        <v>14980</v>
      </c>
      <c r="G1202" s="278"/>
      <c r="H1202" s="279"/>
    </row>
    <row r="1203" spans="1:8" ht="12.75">
      <c r="A1203" s="483"/>
      <c r="B1203" s="352"/>
      <c r="C1203" s="464" t="s">
        <v>907</v>
      </c>
      <c r="D1203" s="464"/>
      <c r="E1203" s="466">
        <f>SUM(E1204)</f>
        <v>35087</v>
      </c>
      <c r="F1203" s="466">
        <f>SUM(F1204)</f>
        <v>35125</v>
      </c>
      <c r="G1203" s="466">
        <f>SUM(G1204)</f>
        <v>33805</v>
      </c>
      <c r="H1203" s="466">
        <f>SUM(H1204)</f>
        <v>33715</v>
      </c>
    </row>
    <row r="1204" spans="1:8" ht="12.75">
      <c r="A1204" s="483"/>
      <c r="B1204" s="352"/>
      <c r="C1204" s="326" t="s">
        <v>286</v>
      </c>
      <c r="D1204" s="327" t="s">
        <v>6</v>
      </c>
      <c r="E1204" s="328">
        <f>SUM(E1205+E1209+E1213)</f>
        <v>35087</v>
      </c>
      <c r="F1204" s="328">
        <f>SUM(F1205+F1209+F1213)</f>
        <v>35125</v>
      </c>
      <c r="G1204" s="328">
        <f>SUM(G1205+G1209+G1213)</f>
        <v>33805</v>
      </c>
      <c r="H1204" s="328">
        <f>SUM(H1205+H1209+H1213)</f>
        <v>33715</v>
      </c>
    </row>
    <row r="1205" spans="1:8" ht="12.75">
      <c r="A1205" s="483"/>
      <c r="B1205" s="352"/>
      <c r="C1205" s="331" t="s">
        <v>440</v>
      </c>
      <c r="D1205" s="271" t="s">
        <v>592</v>
      </c>
      <c r="E1205" s="274">
        <f>SUM(E1206:E1208)</f>
        <v>0</v>
      </c>
      <c r="F1205" s="274"/>
      <c r="G1205" s="274">
        <f>SUM(G1206:G1208)</f>
        <v>0</v>
      </c>
      <c r="H1205" s="274">
        <f>SUM(H1206:H1208)</f>
        <v>0</v>
      </c>
    </row>
    <row r="1206" spans="1:8" ht="12.75">
      <c r="A1206" s="483"/>
      <c r="B1206" s="352"/>
      <c r="C1206" s="331"/>
      <c r="D1206" s="281" t="s">
        <v>593</v>
      </c>
      <c r="E1206" s="282"/>
      <c r="F1206" s="282"/>
      <c r="G1206" s="278"/>
      <c r="H1206" s="279"/>
    </row>
    <row r="1207" spans="1:8" ht="12.75">
      <c r="A1207" s="483"/>
      <c r="B1207" s="352"/>
      <c r="C1207" s="331"/>
      <c r="D1207" s="467" t="s">
        <v>822</v>
      </c>
      <c r="E1207" s="282"/>
      <c r="F1207" s="282"/>
      <c r="G1207" s="278"/>
      <c r="H1207" s="279"/>
    </row>
    <row r="1208" spans="1:8" ht="12.75">
      <c r="A1208" s="483"/>
      <c r="B1208" s="352"/>
      <c r="C1208" s="331"/>
      <c r="D1208" s="467" t="s">
        <v>666</v>
      </c>
      <c r="E1208" s="282"/>
      <c r="F1208" s="282"/>
      <c r="G1208" s="278"/>
      <c r="H1208" s="279"/>
    </row>
    <row r="1209" spans="1:8" ht="12.75">
      <c r="A1209" s="483"/>
      <c r="B1209" s="352"/>
      <c r="C1209" s="331" t="s">
        <v>444</v>
      </c>
      <c r="D1209" s="271" t="s">
        <v>598</v>
      </c>
      <c r="E1209" s="285">
        <f>SUM(E1210:E1212)</f>
        <v>0</v>
      </c>
      <c r="F1209" s="285">
        <f>SUM(F1210:F1212)</f>
        <v>0</v>
      </c>
      <c r="G1209" s="285">
        <f>SUM(G1210:G1212)</f>
        <v>0</v>
      </c>
      <c r="H1209" s="285">
        <f>SUM(H1210:H1212)</f>
        <v>0</v>
      </c>
    </row>
    <row r="1210" spans="1:8" ht="12.75">
      <c r="A1210" s="483"/>
      <c r="B1210" s="352"/>
      <c r="C1210" s="331"/>
      <c r="D1210" s="467" t="s">
        <v>793</v>
      </c>
      <c r="E1210" s="293"/>
      <c r="F1210" s="293"/>
      <c r="G1210" s="286"/>
      <c r="H1210" s="287"/>
    </row>
    <row r="1211" spans="1:8" ht="12.75">
      <c r="A1211" s="483"/>
      <c r="B1211" s="352"/>
      <c r="C1211" s="331"/>
      <c r="D1211" s="281" t="s">
        <v>823</v>
      </c>
      <c r="E1211" s="293"/>
      <c r="F1211" s="293"/>
      <c r="G1211" s="286"/>
      <c r="H1211" s="287"/>
    </row>
    <row r="1212" spans="1:8" ht="12.75">
      <c r="A1212" s="483"/>
      <c r="B1212" s="352"/>
      <c r="C1212" s="331"/>
      <c r="D1212" s="296" t="s">
        <v>602</v>
      </c>
      <c r="E1212" s="293"/>
      <c r="F1212" s="293"/>
      <c r="G1212" s="286"/>
      <c r="H1212" s="287"/>
    </row>
    <row r="1213" spans="1:8" ht="12.75">
      <c r="A1213" s="483"/>
      <c r="B1213" s="352"/>
      <c r="C1213" s="331" t="s">
        <v>287</v>
      </c>
      <c r="D1213" s="271" t="s">
        <v>288</v>
      </c>
      <c r="E1213" s="285">
        <f>SUM(E1214:E1219)</f>
        <v>35087</v>
      </c>
      <c r="F1213" s="285">
        <f>SUM(F1214:F1219)</f>
        <v>35125</v>
      </c>
      <c r="G1213" s="285">
        <v>33805</v>
      </c>
      <c r="H1213" s="285">
        <v>33715</v>
      </c>
    </row>
    <row r="1214" spans="1:8" ht="12.75">
      <c r="A1214" s="483"/>
      <c r="B1214" s="352"/>
      <c r="C1214" s="332"/>
      <c r="D1214" s="296" t="s">
        <v>480</v>
      </c>
      <c r="E1214" s="282">
        <v>16469</v>
      </c>
      <c r="F1214" s="282">
        <v>13114</v>
      </c>
      <c r="G1214" s="287"/>
      <c r="H1214" s="287"/>
    </row>
    <row r="1215" spans="1:8" ht="12.75">
      <c r="A1215" s="483"/>
      <c r="B1215" s="352"/>
      <c r="C1215" s="332"/>
      <c r="D1215" s="296" t="s">
        <v>797</v>
      </c>
      <c r="E1215" s="282">
        <v>619</v>
      </c>
      <c r="F1215" s="282">
        <v>1000</v>
      </c>
      <c r="G1215" s="287"/>
      <c r="H1215" s="287"/>
    </row>
    <row r="1216" spans="1:8" ht="12.75">
      <c r="A1216" s="483"/>
      <c r="B1216" s="352"/>
      <c r="C1216" s="332"/>
      <c r="D1216" s="296" t="s">
        <v>482</v>
      </c>
      <c r="E1216" s="282">
        <v>18</v>
      </c>
      <c r="F1216" s="282">
        <v>500</v>
      </c>
      <c r="G1216" s="287"/>
      <c r="H1216" s="287"/>
    </row>
    <row r="1217" spans="1:8" ht="12.75">
      <c r="A1217" s="483"/>
      <c r="B1217" s="352"/>
      <c r="C1217" s="332"/>
      <c r="D1217" s="296" t="s">
        <v>488</v>
      </c>
      <c r="E1217" s="282">
        <v>173</v>
      </c>
      <c r="F1217" s="279">
        <v>500</v>
      </c>
      <c r="G1217" s="287"/>
      <c r="H1217" s="287"/>
    </row>
    <row r="1218" spans="1:8" ht="12.75">
      <c r="A1218" s="483"/>
      <c r="B1218" s="352"/>
      <c r="C1218" s="332"/>
      <c r="D1218" s="296" t="s">
        <v>799</v>
      </c>
      <c r="E1218" s="282"/>
      <c r="F1218" s="279">
        <v>11</v>
      </c>
      <c r="G1218" s="287"/>
      <c r="H1218" s="287"/>
    </row>
    <row r="1219" spans="1:8" ht="12.75">
      <c r="A1219" s="483"/>
      <c r="B1219" s="352"/>
      <c r="C1219" s="332"/>
      <c r="D1219" s="296" t="s">
        <v>908</v>
      </c>
      <c r="E1219" s="282">
        <v>17808</v>
      </c>
      <c r="F1219" s="282">
        <v>20000</v>
      </c>
      <c r="G1219" s="278"/>
      <c r="H1219" s="279"/>
    </row>
    <row r="1220" spans="1:8" ht="12.75">
      <c r="A1220" s="483"/>
      <c r="B1220" s="352"/>
      <c r="C1220" s="488" t="s">
        <v>909</v>
      </c>
      <c r="D1220" s="488"/>
      <c r="E1220" s="466">
        <f>SUM(E1221)</f>
        <v>0</v>
      </c>
      <c r="F1220" s="466">
        <f>SUM(F1221)</f>
        <v>2090</v>
      </c>
      <c r="G1220" s="466">
        <f>SUM(G1221)</f>
        <v>0</v>
      </c>
      <c r="H1220" s="466">
        <f>SUM(H1221)</f>
        <v>0</v>
      </c>
    </row>
    <row r="1221" spans="1:8" ht="12.75">
      <c r="A1221" s="483"/>
      <c r="B1221" s="352"/>
      <c r="C1221" s="438" t="s">
        <v>817</v>
      </c>
      <c r="D1221" s="341" t="s">
        <v>812</v>
      </c>
      <c r="E1221" s="473">
        <f>SUM(E1222)</f>
        <v>0</v>
      </c>
      <c r="F1221" s="473">
        <f>SUM(F1222)</f>
        <v>2090</v>
      </c>
      <c r="G1221" s="473">
        <f>SUM(G1222)</f>
        <v>0</v>
      </c>
      <c r="H1221" s="473">
        <f>SUM(H1222)</f>
        <v>0</v>
      </c>
    </row>
    <row r="1222" spans="1:8" ht="12.75">
      <c r="A1222" s="483"/>
      <c r="B1222" s="352"/>
      <c r="C1222" s="489"/>
      <c r="D1222" s="296" t="s">
        <v>910</v>
      </c>
      <c r="E1222" s="282">
        <v>0</v>
      </c>
      <c r="F1222" s="282">
        <v>2090</v>
      </c>
      <c r="G1222" s="278">
        <v>0</v>
      </c>
      <c r="H1222" s="279">
        <v>0</v>
      </c>
    </row>
    <row r="1223" spans="1:8" ht="12.75">
      <c r="A1223" s="483"/>
      <c r="B1223" s="318" t="s">
        <v>911</v>
      </c>
      <c r="C1223" s="320" t="s">
        <v>912</v>
      </c>
      <c r="D1223" s="320"/>
      <c r="E1223" s="322">
        <f>SUM(E1224+E1267+E1270)</f>
        <v>629350</v>
      </c>
      <c r="F1223" s="322">
        <f>SUM(F1224+F1267+F1270)</f>
        <v>723852</v>
      </c>
      <c r="G1223" s="322">
        <f>SUM(G1224+G1267+G1270)</f>
        <v>646056</v>
      </c>
      <c r="H1223" s="322">
        <f>SUM(H1224+H1267+H1270)</f>
        <v>616103</v>
      </c>
    </row>
    <row r="1224" spans="1:8" ht="12.75">
      <c r="A1224" s="483"/>
      <c r="B1224" s="352"/>
      <c r="C1224" s="464" t="s">
        <v>913</v>
      </c>
      <c r="D1224" s="464"/>
      <c r="E1224" s="466">
        <f>SUM(E1225+E1265)</f>
        <v>482681</v>
      </c>
      <c r="F1224" s="466">
        <f>SUM(F1225+F1265)</f>
        <v>478415</v>
      </c>
      <c r="G1224" s="466">
        <f>SUM(G1225)</f>
        <v>501056</v>
      </c>
      <c r="H1224" s="466">
        <f>SUM(H1225)</f>
        <v>526103</v>
      </c>
    </row>
    <row r="1225" spans="1:8" ht="12.75">
      <c r="A1225" s="483"/>
      <c r="B1225" s="352"/>
      <c r="C1225" s="490" t="s">
        <v>286</v>
      </c>
      <c r="D1225" s="327" t="s">
        <v>6</v>
      </c>
      <c r="E1225" s="328">
        <f>SUM(E1226+E1230+E1234+E1262)</f>
        <v>482681</v>
      </c>
      <c r="F1225" s="328">
        <f>SUM(F1226+F1230+F1234+F1262)</f>
        <v>478415</v>
      </c>
      <c r="G1225" s="328">
        <f>SUM(G1226+G1230+G1234+G1262)</f>
        <v>501056</v>
      </c>
      <c r="H1225" s="328">
        <f>SUM(H1226+H1230+H1234+H1262)</f>
        <v>526103</v>
      </c>
    </row>
    <row r="1226" spans="1:8" ht="12.75">
      <c r="A1226" s="483"/>
      <c r="B1226" s="352"/>
      <c r="C1226" s="270" t="s">
        <v>440</v>
      </c>
      <c r="D1226" s="271" t="s">
        <v>592</v>
      </c>
      <c r="E1226" s="274">
        <f>SUM(E1227:E1229)</f>
        <v>323146</v>
      </c>
      <c r="F1226" s="274">
        <f>SUM(F1227:F1229)</f>
        <v>323385</v>
      </c>
      <c r="G1226" s="274">
        <v>337176</v>
      </c>
      <c r="H1226" s="274">
        <v>354034</v>
      </c>
    </row>
    <row r="1227" spans="1:8" ht="12.75">
      <c r="A1227" s="483"/>
      <c r="B1227" s="352"/>
      <c r="C1227" s="270"/>
      <c r="D1227" s="281" t="s">
        <v>593</v>
      </c>
      <c r="E1227" s="279">
        <v>270889</v>
      </c>
      <c r="F1227" s="282">
        <v>290685</v>
      </c>
      <c r="G1227" s="278"/>
      <c r="H1227" s="279"/>
    </row>
    <row r="1228" spans="1:8" ht="12.75">
      <c r="A1228" s="483"/>
      <c r="B1228" s="352"/>
      <c r="C1228" s="270"/>
      <c r="D1228" s="467" t="s">
        <v>822</v>
      </c>
      <c r="E1228" s="279">
        <v>50630</v>
      </c>
      <c r="F1228" s="282">
        <v>30700</v>
      </c>
      <c r="G1228" s="278"/>
      <c r="H1228" s="279"/>
    </row>
    <row r="1229" spans="1:8" ht="12.75">
      <c r="A1229" s="483"/>
      <c r="B1229" s="352"/>
      <c r="C1229" s="270"/>
      <c r="D1229" s="467" t="s">
        <v>666</v>
      </c>
      <c r="E1229" s="279">
        <v>1627</v>
      </c>
      <c r="F1229" s="282">
        <v>2000</v>
      </c>
      <c r="G1229" s="278"/>
      <c r="H1229" s="279"/>
    </row>
    <row r="1230" spans="1:8" ht="12.75">
      <c r="A1230" s="483"/>
      <c r="B1230" s="352"/>
      <c r="C1230" s="270" t="s">
        <v>444</v>
      </c>
      <c r="D1230" s="271" t="s">
        <v>598</v>
      </c>
      <c r="E1230" s="285">
        <f>SUM(E1231:E1233)</f>
        <v>111562</v>
      </c>
      <c r="F1230" s="285">
        <f>SUM(F1231:F1233)</f>
        <v>113830</v>
      </c>
      <c r="G1230" s="285">
        <v>118653</v>
      </c>
      <c r="H1230" s="285">
        <v>124585</v>
      </c>
    </row>
    <row r="1231" spans="1:8" ht="12.75">
      <c r="A1231" s="483"/>
      <c r="B1231" s="352"/>
      <c r="C1231" s="270"/>
      <c r="D1231" s="467" t="s">
        <v>793</v>
      </c>
      <c r="E1231" s="287">
        <v>20792</v>
      </c>
      <c r="F1231" s="293">
        <v>20000</v>
      </c>
      <c r="G1231" s="286"/>
      <c r="H1231" s="287"/>
    </row>
    <row r="1232" spans="1:8" ht="12.75">
      <c r="A1232" s="483"/>
      <c r="B1232" s="352"/>
      <c r="C1232" s="270"/>
      <c r="D1232" s="281" t="s">
        <v>823</v>
      </c>
      <c r="E1232" s="287">
        <v>11103</v>
      </c>
      <c r="F1232" s="293">
        <v>12340</v>
      </c>
      <c r="G1232" s="286"/>
      <c r="H1232" s="287"/>
    </row>
    <row r="1233" spans="1:8" ht="12.75">
      <c r="A1233" s="483"/>
      <c r="B1233" s="352"/>
      <c r="C1233" s="270"/>
      <c r="D1233" s="296" t="s">
        <v>602</v>
      </c>
      <c r="E1233" s="293">
        <v>79667</v>
      </c>
      <c r="F1233" s="293">
        <v>81490</v>
      </c>
      <c r="G1233" s="289"/>
      <c r="H1233" s="293"/>
    </row>
    <row r="1234" spans="1:8" ht="12.75">
      <c r="A1234" s="483"/>
      <c r="B1234" s="352"/>
      <c r="C1234" s="270" t="s">
        <v>287</v>
      </c>
      <c r="D1234" s="271" t="s">
        <v>288</v>
      </c>
      <c r="E1234" s="285">
        <f>SUM(E1235:E1261)</f>
        <v>45769</v>
      </c>
      <c r="F1234" s="285">
        <f>SUM(F1235:F1261)</f>
        <v>38500</v>
      </c>
      <c r="G1234" s="285">
        <v>40817</v>
      </c>
      <c r="H1234" s="285">
        <v>42854</v>
      </c>
    </row>
    <row r="1235" spans="1:8" ht="12.75">
      <c r="A1235" s="483"/>
      <c r="B1235" s="352"/>
      <c r="C1235" s="489"/>
      <c r="D1235" s="474" t="s">
        <v>914</v>
      </c>
      <c r="E1235" s="279">
        <v>573</v>
      </c>
      <c r="F1235" s="279"/>
      <c r="G1235" s="274"/>
      <c r="H1235" s="274"/>
    </row>
    <row r="1236" spans="1:8" ht="12.75">
      <c r="A1236" s="483"/>
      <c r="B1236" s="352"/>
      <c r="C1236" s="489"/>
      <c r="D1236" s="474" t="s">
        <v>915</v>
      </c>
      <c r="E1236" s="279"/>
      <c r="F1236" s="279"/>
      <c r="G1236" s="274"/>
      <c r="H1236" s="274"/>
    </row>
    <row r="1237" spans="1:8" ht="12.75">
      <c r="A1237" s="483"/>
      <c r="B1237" s="352"/>
      <c r="C1237" s="489"/>
      <c r="D1237" s="296" t="s">
        <v>480</v>
      </c>
      <c r="E1237" s="279">
        <v>20989</v>
      </c>
      <c r="F1237" s="282">
        <v>21900</v>
      </c>
      <c r="G1237" s="278"/>
      <c r="H1237" s="279"/>
    </row>
    <row r="1238" spans="1:8" ht="12.75">
      <c r="A1238" s="483"/>
      <c r="B1238" s="352"/>
      <c r="C1238" s="489"/>
      <c r="D1238" s="296" t="s">
        <v>797</v>
      </c>
      <c r="E1238" s="279">
        <v>649</v>
      </c>
      <c r="F1238" s="282">
        <v>600</v>
      </c>
      <c r="G1238" s="278"/>
      <c r="H1238" s="279"/>
    </row>
    <row r="1239" spans="1:8" ht="12.75">
      <c r="A1239" s="483"/>
      <c r="B1239" s="352"/>
      <c r="C1239" s="489"/>
      <c r="D1239" s="296" t="s">
        <v>482</v>
      </c>
      <c r="E1239" s="279">
        <v>1339</v>
      </c>
      <c r="F1239" s="282">
        <v>1200</v>
      </c>
      <c r="G1239" s="278"/>
      <c r="H1239" s="279"/>
    </row>
    <row r="1240" spans="1:8" ht="12.75">
      <c r="A1240" s="483"/>
      <c r="B1240" s="352"/>
      <c r="C1240" s="489"/>
      <c r="D1240" s="296" t="s">
        <v>484</v>
      </c>
      <c r="E1240" s="279">
        <v>83</v>
      </c>
      <c r="F1240" s="278"/>
      <c r="G1240" s="278"/>
      <c r="H1240" s="279"/>
    </row>
    <row r="1241" spans="1:8" ht="12.75">
      <c r="A1241" s="483"/>
      <c r="B1241" s="352"/>
      <c r="C1241" s="489"/>
      <c r="D1241" s="296" t="s">
        <v>485</v>
      </c>
      <c r="E1241" s="279">
        <v>3249</v>
      </c>
      <c r="F1241" s="278"/>
      <c r="G1241" s="278"/>
      <c r="H1241" s="279"/>
    </row>
    <row r="1242" spans="1:8" ht="12.75">
      <c r="A1242" s="483"/>
      <c r="B1242" s="352"/>
      <c r="C1242" s="489"/>
      <c r="D1242" s="296" t="s">
        <v>825</v>
      </c>
      <c r="E1242" s="278"/>
      <c r="F1242" s="278"/>
      <c r="G1242" s="278"/>
      <c r="H1242" s="279"/>
    </row>
    <row r="1243" spans="1:8" ht="12.75">
      <c r="A1243" s="483"/>
      <c r="B1243" s="352"/>
      <c r="C1243" s="489"/>
      <c r="D1243" s="296" t="s">
        <v>798</v>
      </c>
      <c r="E1243" s="279">
        <v>1819</v>
      </c>
      <c r="F1243" s="278"/>
      <c r="G1243" s="278"/>
      <c r="H1243" s="279"/>
    </row>
    <row r="1244" spans="1:8" ht="12.75">
      <c r="A1244" s="483"/>
      <c r="B1244" s="352"/>
      <c r="C1244" s="489"/>
      <c r="D1244" s="296" t="s">
        <v>488</v>
      </c>
      <c r="E1244" s="279">
        <v>1224</v>
      </c>
      <c r="F1244" s="282">
        <v>1100</v>
      </c>
      <c r="G1244" s="278"/>
      <c r="H1244" s="279"/>
    </row>
    <row r="1245" spans="1:8" ht="12.75">
      <c r="A1245" s="483"/>
      <c r="B1245" s="352"/>
      <c r="C1245" s="489"/>
      <c r="D1245" s="296" t="s">
        <v>799</v>
      </c>
      <c r="E1245" s="279">
        <v>650</v>
      </c>
      <c r="F1245" s="282">
        <v>500</v>
      </c>
      <c r="G1245" s="278"/>
      <c r="H1245" s="279"/>
    </row>
    <row r="1246" spans="1:8" ht="12.75">
      <c r="A1246" s="483"/>
      <c r="B1246" s="352"/>
      <c r="C1246" s="489"/>
      <c r="D1246" s="296" t="s">
        <v>800</v>
      </c>
      <c r="E1246" s="279">
        <v>34</v>
      </c>
      <c r="F1246" s="282">
        <v>100</v>
      </c>
      <c r="G1246" s="278"/>
      <c r="H1246" s="279"/>
    </row>
    <row r="1247" spans="1:8" ht="12.75">
      <c r="A1247" s="483"/>
      <c r="B1247" s="352"/>
      <c r="C1247" s="489"/>
      <c r="D1247" s="296" t="s">
        <v>826</v>
      </c>
      <c r="E1247" s="279">
        <v>289</v>
      </c>
      <c r="F1247" s="279"/>
      <c r="G1247" s="278"/>
      <c r="H1247" s="279"/>
    </row>
    <row r="1248" spans="1:8" ht="12.75">
      <c r="A1248" s="483"/>
      <c r="B1248" s="352"/>
      <c r="C1248" s="489"/>
      <c r="D1248" s="296" t="s">
        <v>803</v>
      </c>
      <c r="E1248" s="279">
        <v>424</v>
      </c>
      <c r="F1248" s="279">
        <v>500</v>
      </c>
      <c r="G1248" s="278"/>
      <c r="H1248" s="279"/>
    </row>
    <row r="1249" spans="1:8" ht="12.75">
      <c r="A1249" s="483"/>
      <c r="B1249" s="352"/>
      <c r="C1249" s="489"/>
      <c r="D1249" s="296" t="s">
        <v>828</v>
      </c>
      <c r="E1249" s="279">
        <v>192</v>
      </c>
      <c r="F1249" s="279"/>
      <c r="G1249" s="278"/>
      <c r="H1249" s="279"/>
    </row>
    <row r="1250" spans="1:8" ht="12.75">
      <c r="A1250" s="483"/>
      <c r="B1250" s="352"/>
      <c r="C1250" s="489"/>
      <c r="D1250" s="296" t="s">
        <v>804</v>
      </c>
      <c r="E1250" s="279">
        <v>586</v>
      </c>
      <c r="F1250" s="279"/>
      <c r="G1250" s="278"/>
      <c r="H1250" s="279"/>
    </row>
    <row r="1251" spans="1:8" ht="12.75">
      <c r="A1251" s="483"/>
      <c r="B1251" s="352"/>
      <c r="C1251" s="489"/>
      <c r="D1251" s="296" t="s">
        <v>805</v>
      </c>
      <c r="E1251" s="279">
        <v>2424</v>
      </c>
      <c r="F1251" s="279"/>
      <c r="G1251" s="278"/>
      <c r="H1251" s="279"/>
    </row>
    <row r="1252" spans="1:8" ht="12.75">
      <c r="A1252" s="483"/>
      <c r="B1252" s="352"/>
      <c r="C1252" s="489"/>
      <c r="D1252" s="296" t="s">
        <v>829</v>
      </c>
      <c r="E1252" s="279"/>
      <c r="F1252" s="279"/>
      <c r="G1252" s="278"/>
      <c r="H1252" s="279"/>
    </row>
    <row r="1253" spans="1:8" ht="12.75">
      <c r="A1253" s="483"/>
      <c r="B1253" s="352"/>
      <c r="C1253" s="489"/>
      <c r="D1253" s="296" t="s">
        <v>845</v>
      </c>
      <c r="E1253" s="279"/>
      <c r="F1253" s="279"/>
      <c r="G1253" s="278"/>
      <c r="H1253" s="279"/>
    </row>
    <row r="1254" spans="1:8" ht="12.75">
      <c r="A1254" s="483"/>
      <c r="B1254" s="352"/>
      <c r="C1254" s="489"/>
      <c r="D1254" s="296" t="s">
        <v>808</v>
      </c>
      <c r="E1254" s="279">
        <v>103</v>
      </c>
      <c r="F1254" s="279">
        <v>50</v>
      </c>
      <c r="G1254" s="278"/>
      <c r="H1254" s="279"/>
    </row>
    <row r="1255" spans="1:8" ht="12.75">
      <c r="A1255" s="483"/>
      <c r="B1255" s="352"/>
      <c r="C1255" s="489"/>
      <c r="D1255" s="296" t="s">
        <v>509</v>
      </c>
      <c r="E1255" s="279">
        <v>117</v>
      </c>
      <c r="F1255" s="282">
        <v>50</v>
      </c>
      <c r="G1255" s="278"/>
      <c r="H1255" s="279"/>
    </row>
    <row r="1256" spans="1:8" ht="12.75">
      <c r="A1256" s="483"/>
      <c r="B1256" s="352"/>
      <c r="C1256" s="489"/>
      <c r="D1256" s="296" t="s">
        <v>510</v>
      </c>
      <c r="E1256" s="279">
        <v>1000</v>
      </c>
      <c r="F1256" s="282">
        <v>1000</v>
      </c>
      <c r="G1256" s="278"/>
      <c r="H1256" s="279"/>
    </row>
    <row r="1257" spans="1:8" ht="12.75">
      <c r="A1257" s="483"/>
      <c r="B1257" s="352"/>
      <c r="C1257" s="489"/>
      <c r="D1257" s="296" t="s">
        <v>810</v>
      </c>
      <c r="E1257" s="279"/>
      <c r="F1257" s="282">
        <v>0</v>
      </c>
      <c r="G1257" s="278"/>
      <c r="H1257" s="279"/>
    </row>
    <row r="1258" spans="1:8" ht="12.75">
      <c r="A1258" s="483"/>
      <c r="B1258" s="352"/>
      <c r="C1258" s="489"/>
      <c r="D1258" s="296" t="s">
        <v>467</v>
      </c>
      <c r="E1258" s="279">
        <v>4373</v>
      </c>
      <c r="F1258" s="282">
        <v>6000</v>
      </c>
      <c r="G1258" s="278"/>
      <c r="H1258" s="279"/>
    </row>
    <row r="1259" spans="1:8" ht="12.75">
      <c r="A1259" s="483"/>
      <c r="B1259" s="352"/>
      <c r="C1259" s="489"/>
      <c r="D1259" s="296" t="s">
        <v>513</v>
      </c>
      <c r="E1259" s="279">
        <v>974</v>
      </c>
      <c r="F1259" s="282">
        <v>1000</v>
      </c>
      <c r="G1259" s="278"/>
      <c r="H1259" s="279"/>
    </row>
    <row r="1260" spans="1:8" ht="12.75">
      <c r="A1260" s="483"/>
      <c r="B1260" s="352"/>
      <c r="C1260" s="489"/>
      <c r="D1260" s="296" t="s">
        <v>514</v>
      </c>
      <c r="E1260" s="279">
        <v>3380</v>
      </c>
      <c r="F1260" s="282">
        <v>3500</v>
      </c>
      <c r="G1260" s="278"/>
      <c r="H1260" s="279"/>
    </row>
    <row r="1261" spans="1:8" ht="12.75">
      <c r="A1261" s="483"/>
      <c r="B1261" s="352"/>
      <c r="C1261" s="489"/>
      <c r="D1261" s="296" t="s">
        <v>811</v>
      </c>
      <c r="E1261" s="279">
        <v>1298</v>
      </c>
      <c r="F1261" s="282">
        <v>1000</v>
      </c>
      <c r="G1261" s="278"/>
      <c r="H1261" s="279"/>
    </row>
    <row r="1262" spans="1:8" ht="12.75">
      <c r="A1262" s="483"/>
      <c r="B1262" s="352"/>
      <c r="C1262" s="294" t="s">
        <v>565</v>
      </c>
      <c r="D1262" s="288" t="s">
        <v>812</v>
      </c>
      <c r="E1262" s="274">
        <f>SUM(E1263:E1264)</f>
        <v>2204</v>
      </c>
      <c r="F1262" s="274">
        <f>SUM(F1263:F1264)</f>
        <v>2700</v>
      </c>
      <c r="G1262" s="274">
        <v>4410</v>
      </c>
      <c r="H1262" s="274">
        <v>4630</v>
      </c>
    </row>
    <row r="1263" spans="1:8" ht="12.75">
      <c r="A1263" s="483"/>
      <c r="B1263" s="352"/>
      <c r="C1263" s="489"/>
      <c r="D1263" s="296" t="s">
        <v>814</v>
      </c>
      <c r="E1263" s="282">
        <v>1130</v>
      </c>
      <c r="F1263" s="282">
        <v>2000</v>
      </c>
      <c r="G1263" s="278"/>
      <c r="H1263" s="279"/>
    </row>
    <row r="1264" spans="1:8" ht="12.75">
      <c r="A1264" s="483"/>
      <c r="B1264" s="352"/>
      <c r="C1264" s="489"/>
      <c r="D1264" s="296" t="s">
        <v>525</v>
      </c>
      <c r="E1264" s="282">
        <v>1074</v>
      </c>
      <c r="F1264" s="282">
        <v>700</v>
      </c>
      <c r="G1264" s="278"/>
      <c r="H1264" s="279"/>
    </row>
    <row r="1265" spans="1:8" ht="12.75">
      <c r="A1265" s="483"/>
      <c r="B1265" s="352"/>
      <c r="C1265" s="340" t="s">
        <v>702</v>
      </c>
      <c r="D1265" s="341" t="s">
        <v>18</v>
      </c>
      <c r="E1265" s="342">
        <f>SUM(E1266)</f>
        <v>0</v>
      </c>
      <c r="F1265" s="342">
        <f>SUM(F1266)</f>
        <v>0</v>
      </c>
      <c r="G1265" s="342">
        <f>SUM(G1266:G1266)</f>
        <v>0</v>
      </c>
      <c r="H1265" s="342">
        <f>SUM(H1266:H1266)</f>
        <v>0</v>
      </c>
    </row>
    <row r="1266" spans="1:8" ht="12.75">
      <c r="A1266" s="483"/>
      <c r="B1266" s="352"/>
      <c r="C1266" s="333"/>
      <c r="D1266" s="296" t="s">
        <v>863</v>
      </c>
      <c r="E1266" s="282"/>
      <c r="F1266" s="282"/>
      <c r="G1266" s="278"/>
      <c r="H1266" s="279"/>
    </row>
    <row r="1267" spans="1:9" ht="12.75">
      <c r="A1267" s="483"/>
      <c r="B1267" s="352"/>
      <c r="C1267" s="488" t="s">
        <v>916</v>
      </c>
      <c r="D1267" s="488"/>
      <c r="E1267" s="466">
        <f>SUM(E1268)</f>
        <v>89739</v>
      </c>
      <c r="F1267" s="466">
        <f>SUM(F1268)</f>
        <v>124586</v>
      </c>
      <c r="G1267" s="466">
        <f>SUM(G1268)</f>
        <v>95000</v>
      </c>
      <c r="H1267" s="466">
        <f>SUM(H1268)</f>
        <v>65000</v>
      </c>
      <c r="I1267" s="491"/>
    </row>
    <row r="1268" spans="1:8" ht="12.75">
      <c r="A1268" s="483"/>
      <c r="B1268" s="352"/>
      <c r="C1268" s="438" t="s">
        <v>817</v>
      </c>
      <c r="D1268" s="341" t="s">
        <v>812</v>
      </c>
      <c r="E1268" s="473">
        <f>SUM(E1269)</f>
        <v>89739</v>
      </c>
      <c r="F1268" s="473">
        <f>SUM(F1269)</f>
        <v>124586</v>
      </c>
      <c r="G1268" s="473">
        <f>SUM(G1269)</f>
        <v>95000</v>
      </c>
      <c r="H1268" s="473">
        <f>SUM(H1269)</f>
        <v>65000</v>
      </c>
    </row>
    <row r="1269" spans="1:10" ht="12.75">
      <c r="A1269" s="483"/>
      <c r="B1269" s="352"/>
      <c r="C1269" s="489"/>
      <c r="D1269" s="296" t="s">
        <v>917</v>
      </c>
      <c r="E1269" s="282">
        <v>89739</v>
      </c>
      <c r="F1269" s="282">
        <v>124586</v>
      </c>
      <c r="G1269" s="278">
        <v>95000</v>
      </c>
      <c r="H1269" s="279">
        <v>65000</v>
      </c>
      <c r="J1269" s="247"/>
    </row>
    <row r="1270" spans="1:10" ht="12.75">
      <c r="A1270" s="483"/>
      <c r="B1270" s="352"/>
      <c r="C1270" s="488" t="s">
        <v>918</v>
      </c>
      <c r="D1270" s="488"/>
      <c r="E1270" s="466">
        <f>SUM(E1271)</f>
        <v>56930</v>
      </c>
      <c r="F1270" s="466">
        <f>SUM(F1271)</f>
        <v>120851</v>
      </c>
      <c r="G1270" s="466">
        <f>SUM(G1271)</f>
        <v>50000</v>
      </c>
      <c r="H1270" s="466">
        <f>SUM(H1271)</f>
        <v>25000</v>
      </c>
      <c r="J1270" s="247"/>
    </row>
    <row r="1271" spans="1:10" ht="12.75">
      <c r="A1271" s="483"/>
      <c r="B1271" s="352"/>
      <c r="C1271" s="438" t="s">
        <v>817</v>
      </c>
      <c r="D1271" s="341" t="s">
        <v>812</v>
      </c>
      <c r="E1271" s="473">
        <f>SUM(E1272)</f>
        <v>56930</v>
      </c>
      <c r="F1271" s="473">
        <f>SUM(F1272)</f>
        <v>120851</v>
      </c>
      <c r="G1271" s="473">
        <f>SUM(G1272)</f>
        <v>50000</v>
      </c>
      <c r="H1271" s="473">
        <f>SUM(H1272)</f>
        <v>25000</v>
      </c>
      <c r="J1271" s="247"/>
    </row>
    <row r="1272" spans="1:10" ht="12.75">
      <c r="A1272" s="483"/>
      <c r="B1272" s="352"/>
      <c r="C1272" s="489"/>
      <c r="D1272" s="296" t="s">
        <v>919</v>
      </c>
      <c r="E1272" s="282">
        <v>56930</v>
      </c>
      <c r="F1272" s="282">
        <v>120851</v>
      </c>
      <c r="G1272" s="278">
        <v>50000</v>
      </c>
      <c r="H1272" s="279">
        <v>25000</v>
      </c>
      <c r="J1272" s="247"/>
    </row>
    <row r="1273" spans="1:8" ht="12.75">
      <c r="A1273" s="483"/>
      <c r="B1273" s="318" t="s">
        <v>920</v>
      </c>
      <c r="C1273" s="320" t="s">
        <v>921</v>
      </c>
      <c r="D1273" s="320"/>
      <c r="E1273" s="322">
        <f>SUM(E1274+E1319)</f>
        <v>289097</v>
      </c>
      <c r="F1273" s="322">
        <f>SUM(F1274+F1319)</f>
        <v>359223</v>
      </c>
      <c r="G1273" s="322">
        <f>SUM(G1274+G1319)</f>
        <v>209300</v>
      </c>
      <c r="H1273" s="322">
        <f>SUM(H1274+H1319)</f>
        <v>212900</v>
      </c>
    </row>
    <row r="1274" spans="1:8" ht="12.75">
      <c r="A1274" s="483"/>
      <c r="B1274" s="352"/>
      <c r="C1274" s="488" t="s">
        <v>922</v>
      </c>
      <c r="D1274" s="488"/>
      <c r="E1274" s="466">
        <f>SUM(E1275)</f>
        <v>274633</v>
      </c>
      <c r="F1274" s="466">
        <f>SUM(F1275)</f>
        <v>349270</v>
      </c>
      <c r="G1274" s="466">
        <f>SUM(G1275)</f>
        <v>195300</v>
      </c>
      <c r="H1274" s="466">
        <f>SUM(H1275)</f>
        <v>201900</v>
      </c>
    </row>
    <row r="1275" spans="1:8" ht="12.75">
      <c r="A1275" s="483"/>
      <c r="B1275" s="352"/>
      <c r="C1275" s="490" t="s">
        <v>286</v>
      </c>
      <c r="D1275" s="327" t="s">
        <v>6</v>
      </c>
      <c r="E1275" s="328">
        <f>SUM(E1276+E1280+E1284+E1315)</f>
        <v>274633</v>
      </c>
      <c r="F1275" s="328">
        <f>SUM(F1276+F1280+F1284+F1315)</f>
        <v>349270</v>
      </c>
      <c r="G1275" s="328">
        <f>SUM(G1276+G1280+G1284+G1315)</f>
        <v>195300</v>
      </c>
      <c r="H1275" s="328">
        <f>SUM(H1276+H1280+H1284+H1315)</f>
        <v>201900</v>
      </c>
    </row>
    <row r="1276" spans="1:10" ht="12.75">
      <c r="A1276" s="483"/>
      <c r="B1276" s="352"/>
      <c r="C1276" s="270" t="s">
        <v>440</v>
      </c>
      <c r="D1276" s="271" t="s">
        <v>592</v>
      </c>
      <c r="E1276" s="274">
        <f>SUM(E1277:E1279)</f>
        <v>98587</v>
      </c>
      <c r="F1276" s="274">
        <f>SUM(F1277:F1279)</f>
        <v>123000</v>
      </c>
      <c r="G1276" s="274">
        <v>85000</v>
      </c>
      <c r="H1276" s="274">
        <v>87000</v>
      </c>
      <c r="J1276" s="247"/>
    </row>
    <row r="1277" spans="1:10" ht="12.75">
      <c r="A1277" s="483"/>
      <c r="B1277" s="352"/>
      <c r="C1277" s="270"/>
      <c r="D1277" s="281" t="s">
        <v>593</v>
      </c>
      <c r="E1277" s="293">
        <v>95735</v>
      </c>
      <c r="F1277" s="492">
        <v>100000</v>
      </c>
      <c r="G1277" s="278"/>
      <c r="H1277" s="279"/>
      <c r="J1277" s="247"/>
    </row>
    <row r="1278" spans="1:10" ht="12.75">
      <c r="A1278" s="483"/>
      <c r="B1278" s="352"/>
      <c r="C1278" s="270"/>
      <c r="D1278" s="467" t="s">
        <v>822</v>
      </c>
      <c r="E1278" s="293">
        <v>1729</v>
      </c>
      <c r="F1278" s="492">
        <v>15000</v>
      </c>
      <c r="G1278" s="278"/>
      <c r="H1278" s="279"/>
      <c r="J1278" s="247"/>
    </row>
    <row r="1279" spans="1:10" ht="12.75">
      <c r="A1279" s="483"/>
      <c r="B1279" s="352"/>
      <c r="C1279" s="270"/>
      <c r="D1279" s="467" t="s">
        <v>666</v>
      </c>
      <c r="E1279" s="293">
        <v>1123</v>
      </c>
      <c r="F1279" s="282">
        <v>8000</v>
      </c>
      <c r="G1279" s="278"/>
      <c r="H1279" s="279"/>
      <c r="J1279" s="247"/>
    </row>
    <row r="1280" spans="1:8" ht="12.75">
      <c r="A1280" s="483"/>
      <c r="B1280" s="352"/>
      <c r="C1280" s="270" t="s">
        <v>444</v>
      </c>
      <c r="D1280" s="271" t="s">
        <v>598</v>
      </c>
      <c r="E1280" s="283">
        <f>SUM(E1281:E1283)</f>
        <v>33770</v>
      </c>
      <c r="F1280" s="283">
        <f>SUM(F1281:F1283)</f>
        <v>43000</v>
      </c>
      <c r="G1280" s="285">
        <v>30000</v>
      </c>
      <c r="H1280" s="285">
        <v>30600</v>
      </c>
    </row>
    <row r="1281" spans="1:8" ht="12.75">
      <c r="A1281" s="483"/>
      <c r="B1281" s="352"/>
      <c r="C1281" s="270"/>
      <c r="D1281" s="467" t="s">
        <v>793</v>
      </c>
      <c r="E1281" s="293">
        <v>6862</v>
      </c>
      <c r="F1281" s="493">
        <v>8000</v>
      </c>
      <c r="G1281" s="286"/>
      <c r="H1281" s="287"/>
    </row>
    <row r="1282" spans="1:8" ht="12.75">
      <c r="A1282" s="483"/>
      <c r="B1282" s="352"/>
      <c r="C1282" s="270"/>
      <c r="D1282" s="281" t="s">
        <v>823</v>
      </c>
      <c r="E1282" s="293">
        <v>2658</v>
      </c>
      <c r="F1282" s="493">
        <v>5000</v>
      </c>
      <c r="G1282" s="286"/>
      <c r="H1282" s="287"/>
    </row>
    <row r="1283" spans="1:8" ht="12.75">
      <c r="A1283" s="483"/>
      <c r="B1283" s="352"/>
      <c r="C1283" s="270"/>
      <c r="D1283" s="296" t="s">
        <v>602</v>
      </c>
      <c r="E1283" s="293">
        <v>24250</v>
      </c>
      <c r="F1283" s="494">
        <v>30000</v>
      </c>
      <c r="G1283" s="289"/>
      <c r="H1283" s="293"/>
    </row>
    <row r="1284" spans="1:8" ht="12.75">
      <c r="A1284" s="483"/>
      <c r="B1284" s="352"/>
      <c r="C1284" s="270" t="s">
        <v>287</v>
      </c>
      <c r="D1284" s="271" t="s">
        <v>288</v>
      </c>
      <c r="E1284" s="283">
        <f>SUM(E1285:E1314)</f>
        <v>136262</v>
      </c>
      <c r="F1284" s="283">
        <f>SUM(F1285:F1314)</f>
        <v>179770</v>
      </c>
      <c r="G1284" s="285">
        <v>80000</v>
      </c>
      <c r="H1284" s="285">
        <v>84000</v>
      </c>
    </row>
    <row r="1285" spans="1:8" ht="12.75">
      <c r="A1285" s="483"/>
      <c r="B1285" s="352"/>
      <c r="C1285" s="489"/>
      <c r="D1285" s="474" t="s">
        <v>923</v>
      </c>
      <c r="E1285" s="279">
        <v>581</v>
      </c>
      <c r="F1285" s="492">
        <v>700</v>
      </c>
      <c r="G1285" s="274"/>
      <c r="H1285" s="274"/>
    </row>
    <row r="1286" spans="1:8" ht="12.75">
      <c r="A1286" s="483"/>
      <c r="B1286" s="352"/>
      <c r="C1286" s="489"/>
      <c r="D1286" s="296" t="s">
        <v>480</v>
      </c>
      <c r="E1286" s="282">
        <v>38270</v>
      </c>
      <c r="F1286" s="492">
        <v>50000</v>
      </c>
      <c r="G1286" s="278"/>
      <c r="H1286" s="279"/>
    </row>
    <row r="1287" spans="1:8" ht="12.75">
      <c r="A1287" s="483"/>
      <c r="B1287" s="352"/>
      <c r="C1287" s="489"/>
      <c r="D1287" s="296" t="s">
        <v>797</v>
      </c>
      <c r="E1287" s="282">
        <v>1342</v>
      </c>
      <c r="F1287" s="492">
        <v>2000</v>
      </c>
      <c r="G1287" s="278"/>
      <c r="H1287" s="279"/>
    </row>
    <row r="1288" spans="1:8" ht="12.75">
      <c r="A1288" s="483"/>
      <c r="B1288" s="352"/>
      <c r="C1288" s="489"/>
      <c r="D1288" s="296" t="s">
        <v>482</v>
      </c>
      <c r="E1288" s="282">
        <v>1564</v>
      </c>
      <c r="F1288" s="492">
        <v>1500</v>
      </c>
      <c r="G1288" s="278"/>
      <c r="H1288" s="279"/>
    </row>
    <row r="1289" spans="1:8" ht="12.75">
      <c r="A1289" s="483"/>
      <c r="B1289" s="352"/>
      <c r="C1289" s="489"/>
      <c r="D1289" s="296" t="s">
        <v>484</v>
      </c>
      <c r="E1289" s="293">
        <v>0</v>
      </c>
      <c r="F1289" s="282">
        <v>1000</v>
      </c>
      <c r="G1289" s="278"/>
      <c r="H1289" s="279"/>
    </row>
    <row r="1290" spans="1:8" ht="12.75">
      <c r="A1290" s="483"/>
      <c r="B1290" s="352"/>
      <c r="C1290" s="489"/>
      <c r="D1290" s="296" t="s">
        <v>485</v>
      </c>
      <c r="E1290" s="293">
        <v>0</v>
      </c>
      <c r="F1290" s="282">
        <v>5000</v>
      </c>
      <c r="G1290" s="278"/>
      <c r="H1290" s="279"/>
    </row>
    <row r="1291" spans="1:8" ht="12.75">
      <c r="A1291" s="483"/>
      <c r="B1291" s="352"/>
      <c r="C1291" s="489"/>
      <c r="D1291" s="296" t="s">
        <v>825</v>
      </c>
      <c r="E1291" s="293">
        <v>0</v>
      </c>
      <c r="F1291" s="282"/>
      <c r="G1291" s="278"/>
      <c r="H1291" s="279"/>
    </row>
    <row r="1292" spans="1:8" ht="12.75">
      <c r="A1292" s="483"/>
      <c r="B1292" s="352"/>
      <c r="C1292" s="489"/>
      <c r="D1292" s="296" t="s">
        <v>798</v>
      </c>
      <c r="E1292" s="293">
        <v>0</v>
      </c>
      <c r="F1292" s="282"/>
      <c r="G1292" s="278"/>
      <c r="H1292" s="279"/>
    </row>
    <row r="1293" spans="1:8" ht="12.75">
      <c r="A1293" s="483"/>
      <c r="B1293" s="352"/>
      <c r="C1293" s="489"/>
      <c r="D1293" s="296" t="s">
        <v>488</v>
      </c>
      <c r="E1293" s="282">
        <v>3866</v>
      </c>
      <c r="F1293" s="282">
        <v>24000</v>
      </c>
      <c r="G1293" s="278"/>
      <c r="H1293" s="279"/>
    </row>
    <row r="1294" spans="1:8" ht="12.75">
      <c r="A1294" s="483"/>
      <c r="B1294" s="352"/>
      <c r="C1294" s="489"/>
      <c r="D1294" s="296" t="s">
        <v>799</v>
      </c>
      <c r="E1294" s="282">
        <v>206</v>
      </c>
      <c r="F1294" s="492">
        <v>100</v>
      </c>
      <c r="G1294" s="278"/>
      <c r="H1294" s="279"/>
    </row>
    <row r="1295" spans="1:8" ht="12.75">
      <c r="A1295" s="483"/>
      <c r="B1295" s="352"/>
      <c r="C1295" s="489"/>
      <c r="D1295" s="296" t="s">
        <v>800</v>
      </c>
      <c r="E1295" s="282">
        <v>0</v>
      </c>
      <c r="F1295" s="492">
        <v>300</v>
      </c>
      <c r="G1295" s="278"/>
      <c r="H1295" s="279"/>
    </row>
    <row r="1296" spans="1:8" ht="12.75">
      <c r="A1296" s="483"/>
      <c r="B1296" s="352"/>
      <c r="C1296" s="489"/>
      <c r="D1296" s="296" t="s">
        <v>826</v>
      </c>
      <c r="E1296" s="282">
        <v>83</v>
      </c>
      <c r="F1296" s="492">
        <v>200</v>
      </c>
      <c r="G1296" s="278"/>
      <c r="H1296" s="279"/>
    </row>
    <row r="1297" spans="1:8" ht="12.75">
      <c r="A1297" s="483"/>
      <c r="B1297" s="352"/>
      <c r="C1297" s="489"/>
      <c r="D1297" s="296" t="s">
        <v>924</v>
      </c>
      <c r="E1297" s="293"/>
      <c r="F1297" s="282"/>
      <c r="G1297" s="278"/>
      <c r="H1297" s="279"/>
    </row>
    <row r="1298" spans="1:8" ht="12.75">
      <c r="A1298" s="483"/>
      <c r="B1298" s="352"/>
      <c r="C1298" s="489"/>
      <c r="D1298" s="296" t="s">
        <v>925</v>
      </c>
      <c r="E1298" s="293"/>
      <c r="F1298" s="282"/>
      <c r="G1298" s="278"/>
      <c r="H1298" s="279"/>
    </row>
    <row r="1299" spans="1:8" ht="12.75">
      <c r="A1299" s="483"/>
      <c r="B1299" s="352"/>
      <c r="C1299" s="489"/>
      <c r="D1299" s="296" t="s">
        <v>926</v>
      </c>
      <c r="E1299" s="293"/>
      <c r="F1299" s="282"/>
      <c r="G1299" s="278"/>
      <c r="H1299" s="279"/>
    </row>
    <row r="1300" spans="1:8" ht="12.75">
      <c r="A1300" s="483"/>
      <c r="B1300" s="352"/>
      <c r="C1300" s="489"/>
      <c r="D1300" s="296" t="s">
        <v>803</v>
      </c>
      <c r="E1300" s="293">
        <v>123</v>
      </c>
      <c r="F1300" s="282">
        <v>300</v>
      </c>
      <c r="G1300" s="278"/>
      <c r="H1300" s="279"/>
    </row>
    <row r="1301" spans="1:8" ht="12.75">
      <c r="A1301" s="483"/>
      <c r="B1301" s="352"/>
      <c r="C1301" s="489"/>
      <c r="D1301" s="296" t="s">
        <v>804</v>
      </c>
      <c r="E1301" s="293">
        <v>0</v>
      </c>
      <c r="F1301" s="282">
        <v>100</v>
      </c>
      <c r="G1301" s="278"/>
      <c r="H1301" s="279"/>
    </row>
    <row r="1302" spans="1:8" ht="12.75">
      <c r="A1302" s="483"/>
      <c r="B1302" s="352"/>
      <c r="C1302" s="489"/>
      <c r="D1302" s="296" t="s">
        <v>805</v>
      </c>
      <c r="E1302" s="293">
        <v>2284</v>
      </c>
      <c r="F1302" s="492">
        <v>18000</v>
      </c>
      <c r="G1302" s="278"/>
      <c r="H1302" s="279"/>
    </row>
    <row r="1303" spans="1:8" ht="12.75">
      <c r="A1303" s="483"/>
      <c r="B1303" s="352"/>
      <c r="C1303" s="489"/>
      <c r="D1303" s="296" t="s">
        <v>829</v>
      </c>
      <c r="E1303" s="293">
        <v>0</v>
      </c>
      <c r="F1303" s="492">
        <v>1000</v>
      </c>
      <c r="G1303" s="278"/>
      <c r="H1303" s="279"/>
    </row>
    <row r="1304" spans="1:8" ht="12.75">
      <c r="A1304" s="483"/>
      <c r="B1304" s="352"/>
      <c r="C1304" s="489"/>
      <c r="D1304" s="296" t="s">
        <v>927</v>
      </c>
      <c r="E1304" s="293">
        <v>501</v>
      </c>
      <c r="F1304" s="492">
        <v>4700</v>
      </c>
      <c r="G1304" s="278"/>
      <c r="H1304" s="279"/>
    </row>
    <row r="1305" spans="1:8" ht="12.75">
      <c r="A1305" s="483"/>
      <c r="B1305" s="352"/>
      <c r="C1305" s="489"/>
      <c r="D1305" s="296" t="s">
        <v>928</v>
      </c>
      <c r="E1305" s="293">
        <v>0</v>
      </c>
      <c r="F1305" s="492">
        <v>100</v>
      </c>
      <c r="G1305" s="278"/>
      <c r="H1305" s="279"/>
    </row>
    <row r="1306" spans="1:8" ht="12.75">
      <c r="A1306" s="483"/>
      <c r="B1306" s="352"/>
      <c r="C1306" s="489"/>
      <c r="D1306" s="296" t="s">
        <v>808</v>
      </c>
      <c r="E1306" s="282">
        <v>710</v>
      </c>
      <c r="F1306" s="492">
        <v>700</v>
      </c>
      <c r="G1306" s="278"/>
      <c r="H1306" s="279"/>
    </row>
    <row r="1307" spans="1:8" ht="12.75">
      <c r="A1307" s="483"/>
      <c r="B1307" s="352"/>
      <c r="C1307" s="489"/>
      <c r="D1307" s="296" t="s">
        <v>509</v>
      </c>
      <c r="E1307" s="282">
        <v>251</v>
      </c>
      <c r="F1307" s="492">
        <v>800</v>
      </c>
      <c r="G1307" s="278"/>
      <c r="H1307" s="279"/>
    </row>
    <row r="1308" spans="1:8" ht="12.75">
      <c r="A1308" s="483"/>
      <c r="B1308" s="352"/>
      <c r="C1308" s="489"/>
      <c r="D1308" s="296" t="s">
        <v>510</v>
      </c>
      <c r="E1308" s="282">
        <v>1681</v>
      </c>
      <c r="F1308" s="492">
        <v>2000</v>
      </c>
      <c r="G1308" s="278"/>
      <c r="H1308" s="279"/>
    </row>
    <row r="1309" spans="1:8" ht="12.75">
      <c r="A1309" s="483"/>
      <c r="B1309" s="352"/>
      <c r="C1309" s="489"/>
      <c r="D1309" s="296" t="s">
        <v>929</v>
      </c>
      <c r="E1309" s="282">
        <v>33551</v>
      </c>
      <c r="F1309" s="492">
        <v>12075</v>
      </c>
      <c r="G1309" s="278"/>
      <c r="H1309" s="279"/>
    </row>
    <row r="1310" spans="1:8" ht="12.75">
      <c r="A1310" s="483"/>
      <c r="B1310" s="352"/>
      <c r="C1310" s="489"/>
      <c r="D1310" s="296" t="s">
        <v>810</v>
      </c>
      <c r="E1310" s="282">
        <v>176</v>
      </c>
      <c r="F1310" s="492">
        <v>200</v>
      </c>
      <c r="G1310" s="278"/>
      <c r="H1310" s="279"/>
    </row>
    <row r="1311" spans="1:8" ht="12.75">
      <c r="A1311" s="483"/>
      <c r="B1311" s="352"/>
      <c r="C1311" s="489"/>
      <c r="D1311" s="296" t="s">
        <v>467</v>
      </c>
      <c r="E1311" s="282">
        <v>7637</v>
      </c>
      <c r="F1311" s="492">
        <v>7600</v>
      </c>
      <c r="G1311" s="278"/>
      <c r="H1311" s="279"/>
    </row>
    <row r="1312" spans="1:8" ht="12.75">
      <c r="A1312" s="483"/>
      <c r="B1312" s="352"/>
      <c r="C1312" s="489"/>
      <c r="D1312" s="296" t="s">
        <v>513</v>
      </c>
      <c r="E1312" s="282">
        <v>724</v>
      </c>
      <c r="F1312" s="492">
        <v>1000</v>
      </c>
      <c r="G1312" s="278"/>
      <c r="H1312" s="279"/>
    </row>
    <row r="1313" spans="1:8" ht="12.75">
      <c r="A1313" s="483"/>
      <c r="B1313" s="352"/>
      <c r="C1313" s="489"/>
      <c r="D1313" s="296" t="s">
        <v>514</v>
      </c>
      <c r="E1313" s="282">
        <v>845</v>
      </c>
      <c r="F1313" s="492">
        <v>2000</v>
      </c>
      <c r="G1313" s="278"/>
      <c r="H1313" s="279"/>
    </row>
    <row r="1314" spans="1:8" ht="12.75">
      <c r="A1314" s="483"/>
      <c r="B1314" s="352"/>
      <c r="C1314" s="489"/>
      <c r="D1314" s="296" t="s">
        <v>811</v>
      </c>
      <c r="E1314" s="282">
        <v>41867</v>
      </c>
      <c r="F1314" s="492">
        <v>44395</v>
      </c>
      <c r="G1314" s="278"/>
      <c r="H1314" s="279"/>
    </row>
    <row r="1315" spans="1:8" ht="12.75">
      <c r="A1315" s="483"/>
      <c r="B1315" s="352"/>
      <c r="C1315" s="294" t="s">
        <v>565</v>
      </c>
      <c r="D1315" s="288" t="s">
        <v>812</v>
      </c>
      <c r="E1315" s="274">
        <f>SUM(E1316:E1318)</f>
        <v>6014</v>
      </c>
      <c r="F1315" s="274">
        <f>SUM(F1316:F1318)</f>
        <v>3500</v>
      </c>
      <c r="G1315" s="274">
        <v>300</v>
      </c>
      <c r="H1315" s="274">
        <v>300</v>
      </c>
    </row>
    <row r="1316" spans="1:8" ht="12.75">
      <c r="A1316" s="483"/>
      <c r="B1316" s="352"/>
      <c r="C1316" s="294"/>
      <c r="D1316" s="296" t="s">
        <v>830</v>
      </c>
      <c r="E1316" s="279">
        <v>3148</v>
      </c>
      <c r="F1316" s="279">
        <v>3000</v>
      </c>
      <c r="G1316" s="274"/>
      <c r="H1316" s="274"/>
    </row>
    <row r="1317" spans="1:8" ht="12.75">
      <c r="A1317" s="483"/>
      <c r="B1317" s="352"/>
      <c r="C1317" s="294"/>
      <c r="D1317" s="296" t="s">
        <v>930</v>
      </c>
      <c r="E1317" s="279">
        <v>2350</v>
      </c>
      <c r="F1317" s="274"/>
      <c r="G1317" s="274"/>
      <c r="H1317" s="274"/>
    </row>
    <row r="1318" spans="1:8" ht="12.75">
      <c r="A1318" s="483"/>
      <c r="B1318" s="352"/>
      <c r="C1318" s="294"/>
      <c r="D1318" s="296" t="s">
        <v>525</v>
      </c>
      <c r="E1318" s="282">
        <v>516</v>
      </c>
      <c r="F1318" s="492">
        <v>500</v>
      </c>
      <c r="G1318" s="278"/>
      <c r="H1318" s="279"/>
    </row>
    <row r="1319" spans="1:8" ht="12.75">
      <c r="A1319" s="483"/>
      <c r="B1319" s="352"/>
      <c r="C1319" s="488" t="s">
        <v>931</v>
      </c>
      <c r="D1319" s="488"/>
      <c r="E1319" s="466">
        <f>SUM(E1320)</f>
        <v>14464</v>
      </c>
      <c r="F1319" s="466">
        <f>SUM(F1320)</f>
        <v>9953</v>
      </c>
      <c r="G1319" s="466">
        <f>SUM(G1320)</f>
        <v>14000</v>
      </c>
      <c r="H1319" s="466">
        <f>SUM(H1320)</f>
        <v>11000</v>
      </c>
    </row>
    <row r="1320" spans="1:8" ht="12.75">
      <c r="A1320" s="483"/>
      <c r="B1320" s="352"/>
      <c r="C1320" s="438" t="s">
        <v>817</v>
      </c>
      <c r="D1320" s="341" t="s">
        <v>812</v>
      </c>
      <c r="E1320" s="473">
        <f>SUM(E1321)</f>
        <v>14464</v>
      </c>
      <c r="F1320" s="473">
        <f>SUM(F1321)</f>
        <v>9953</v>
      </c>
      <c r="G1320" s="473">
        <f>SUM(G1321)</f>
        <v>14000</v>
      </c>
      <c r="H1320" s="473">
        <f>SUM(H1321)</f>
        <v>11000</v>
      </c>
    </row>
    <row r="1321" spans="1:10" ht="12.75">
      <c r="A1321" s="483"/>
      <c r="B1321" s="352"/>
      <c r="C1321" s="489"/>
      <c r="D1321" s="296" t="s">
        <v>932</v>
      </c>
      <c r="E1321" s="282">
        <v>14464</v>
      </c>
      <c r="F1321" s="282">
        <v>9953</v>
      </c>
      <c r="G1321" s="278">
        <v>14000</v>
      </c>
      <c r="H1321" s="279">
        <v>11000</v>
      </c>
      <c r="J1321" s="247"/>
    </row>
    <row r="1322" spans="1:8" ht="12.75">
      <c r="A1322" s="483"/>
      <c r="B1322" s="495" t="s">
        <v>323</v>
      </c>
      <c r="C1322" s="496" t="s">
        <v>933</v>
      </c>
      <c r="D1322" s="496"/>
      <c r="E1322" s="321">
        <f>SUM(E1323)</f>
        <v>13280</v>
      </c>
      <c r="F1322" s="321">
        <f>SUM(F1323)</f>
        <v>0</v>
      </c>
      <c r="G1322" s="321">
        <f>SUM(G1323)</f>
        <v>13280</v>
      </c>
      <c r="H1322" s="321">
        <f>SUM(H1323)</f>
        <v>13280</v>
      </c>
    </row>
    <row r="1323" spans="1:8" ht="12.75">
      <c r="A1323" s="483"/>
      <c r="B1323" s="352"/>
      <c r="C1323" s="326" t="s">
        <v>286</v>
      </c>
      <c r="D1323" s="327" t="s">
        <v>6</v>
      </c>
      <c r="E1323" s="328">
        <f>SUM(E1324+E1328+E1331+E1344)</f>
        <v>13280</v>
      </c>
      <c r="F1323" s="328">
        <f>SUM(F1324+F1328+F1331+F1344)</f>
        <v>0</v>
      </c>
      <c r="G1323" s="328">
        <f>SUM(G1324+G1328+G1331+G1344)</f>
        <v>13280</v>
      </c>
      <c r="H1323" s="328">
        <f>SUM(H1324+H1328+H1331+H1344)</f>
        <v>13280</v>
      </c>
    </row>
    <row r="1324" spans="1:10" ht="12.75">
      <c r="A1324" s="483"/>
      <c r="B1324" s="352"/>
      <c r="C1324" s="331" t="s">
        <v>440</v>
      </c>
      <c r="D1324" s="271" t="s">
        <v>592</v>
      </c>
      <c r="E1324" s="274">
        <f>SUM(E1325:E1327)</f>
        <v>4617</v>
      </c>
      <c r="F1324" s="274">
        <f>SUM(F1325:F1326)</f>
        <v>0</v>
      </c>
      <c r="G1324" s="274">
        <v>4614</v>
      </c>
      <c r="H1324" s="274">
        <v>4614</v>
      </c>
      <c r="J1324" s="247"/>
    </row>
    <row r="1325" spans="1:10" ht="12.75">
      <c r="A1325" s="483"/>
      <c r="B1325" s="352"/>
      <c r="C1325" s="331"/>
      <c r="D1325" s="281" t="s">
        <v>593</v>
      </c>
      <c r="E1325" s="279">
        <v>4410</v>
      </c>
      <c r="F1325" s="279"/>
      <c r="G1325" s="278"/>
      <c r="H1325" s="279"/>
      <c r="J1325" s="247"/>
    </row>
    <row r="1326" spans="1:10" ht="12.75">
      <c r="A1326" s="483"/>
      <c r="B1326" s="352"/>
      <c r="C1326" s="331"/>
      <c r="D1326" s="467" t="s">
        <v>822</v>
      </c>
      <c r="E1326" s="279">
        <v>107</v>
      </c>
      <c r="F1326" s="279"/>
      <c r="G1326" s="278"/>
      <c r="H1326" s="279"/>
      <c r="J1326" s="247"/>
    </row>
    <row r="1327" spans="1:10" ht="12.75">
      <c r="A1327" s="483"/>
      <c r="B1327" s="352"/>
      <c r="C1327" s="331"/>
      <c r="D1327" s="467" t="s">
        <v>666</v>
      </c>
      <c r="E1327" s="279">
        <v>100</v>
      </c>
      <c r="F1327" s="279"/>
      <c r="G1327" s="497"/>
      <c r="H1327" s="279"/>
      <c r="J1327" s="247"/>
    </row>
    <row r="1328" spans="1:8" ht="12.75">
      <c r="A1328" s="483"/>
      <c r="B1328" s="352"/>
      <c r="C1328" s="331" t="s">
        <v>444</v>
      </c>
      <c r="D1328" s="271" t="s">
        <v>598</v>
      </c>
      <c r="E1328" s="285">
        <f>SUM(E1329:E1330)</f>
        <v>1391</v>
      </c>
      <c r="F1328" s="285">
        <f>SUM(F1329:F1330)</f>
        <v>0</v>
      </c>
      <c r="G1328" s="285">
        <v>1394</v>
      </c>
      <c r="H1328" s="285">
        <v>1394</v>
      </c>
    </row>
    <row r="1329" spans="1:8" ht="12.75">
      <c r="A1329" s="483"/>
      <c r="B1329" s="352"/>
      <c r="C1329" s="331"/>
      <c r="D1329" s="467" t="s">
        <v>793</v>
      </c>
      <c r="E1329" s="293">
        <v>231</v>
      </c>
      <c r="F1329" s="293"/>
      <c r="G1329" s="286"/>
      <c r="H1329" s="287"/>
    </row>
    <row r="1330" spans="1:8" ht="12.75">
      <c r="A1330" s="483"/>
      <c r="B1330" s="352"/>
      <c r="C1330" s="331"/>
      <c r="D1330" s="296" t="s">
        <v>602</v>
      </c>
      <c r="E1330" s="293">
        <v>1160</v>
      </c>
      <c r="F1330" s="287"/>
      <c r="G1330" s="289"/>
      <c r="H1330" s="293"/>
    </row>
    <row r="1331" spans="1:8" ht="12.75">
      <c r="A1331" s="483"/>
      <c r="B1331" s="352"/>
      <c r="C1331" s="331" t="s">
        <v>287</v>
      </c>
      <c r="D1331" s="271" t="s">
        <v>288</v>
      </c>
      <c r="E1331" s="285">
        <f>SUM(E1332:E1343)</f>
        <v>7272</v>
      </c>
      <c r="F1331" s="285">
        <f>SUM(F1332:F1343)</f>
        <v>0</v>
      </c>
      <c r="G1331" s="285">
        <v>7239</v>
      </c>
      <c r="H1331" s="285">
        <v>7239</v>
      </c>
    </row>
    <row r="1332" spans="1:8" ht="12.75">
      <c r="A1332" s="483"/>
      <c r="B1332" s="352"/>
      <c r="C1332" s="372"/>
      <c r="D1332" s="296" t="s">
        <v>480</v>
      </c>
      <c r="E1332" s="282">
        <v>3250</v>
      </c>
      <c r="F1332" s="279"/>
      <c r="G1332" s="278"/>
      <c r="H1332" s="279"/>
    </row>
    <row r="1333" spans="1:8" ht="12.75">
      <c r="A1333" s="483"/>
      <c r="B1333" s="352"/>
      <c r="C1333" s="372"/>
      <c r="D1333" s="296" t="s">
        <v>797</v>
      </c>
      <c r="E1333" s="282">
        <v>189</v>
      </c>
      <c r="F1333" s="279"/>
      <c r="G1333" s="278"/>
      <c r="H1333" s="279"/>
    </row>
    <row r="1334" spans="1:8" ht="12.75">
      <c r="A1334" s="483"/>
      <c r="B1334" s="352"/>
      <c r="C1334" s="372"/>
      <c r="D1334" s="296" t="s">
        <v>798</v>
      </c>
      <c r="E1334" s="282">
        <v>668</v>
      </c>
      <c r="F1334" s="279"/>
      <c r="G1334" s="278"/>
      <c r="H1334" s="279"/>
    </row>
    <row r="1335" spans="1:8" ht="12.75">
      <c r="A1335" s="483"/>
      <c r="B1335" s="352"/>
      <c r="C1335" s="372"/>
      <c r="D1335" s="296" t="s">
        <v>488</v>
      </c>
      <c r="E1335" s="282">
        <v>779</v>
      </c>
      <c r="F1335" s="279"/>
      <c r="G1335" s="278"/>
      <c r="H1335" s="279"/>
    </row>
    <row r="1336" spans="1:8" ht="12.75">
      <c r="A1336" s="483"/>
      <c r="B1336" s="352"/>
      <c r="C1336" s="372"/>
      <c r="D1336" s="296" t="s">
        <v>799</v>
      </c>
      <c r="E1336" s="282">
        <v>157</v>
      </c>
      <c r="F1336" s="279"/>
      <c r="G1336" s="278"/>
      <c r="H1336" s="279"/>
    </row>
    <row r="1337" spans="1:8" ht="12.75">
      <c r="A1337" s="483"/>
      <c r="B1337" s="352"/>
      <c r="C1337" s="372"/>
      <c r="D1337" s="296" t="s">
        <v>800</v>
      </c>
      <c r="E1337" s="282">
        <v>56</v>
      </c>
      <c r="F1337" s="282"/>
      <c r="G1337" s="278"/>
      <c r="H1337" s="279"/>
    </row>
    <row r="1338" spans="1:8" ht="12.75">
      <c r="A1338" s="483"/>
      <c r="B1338" s="352"/>
      <c r="C1338" s="372"/>
      <c r="D1338" s="296" t="s">
        <v>827</v>
      </c>
      <c r="E1338" s="282">
        <v>290</v>
      </c>
      <c r="F1338" s="282"/>
      <c r="G1338" s="278"/>
      <c r="H1338" s="279"/>
    </row>
    <row r="1339" spans="1:8" ht="12.75">
      <c r="A1339" s="483"/>
      <c r="B1339" s="352"/>
      <c r="C1339" s="372"/>
      <c r="D1339" s="296" t="s">
        <v>804</v>
      </c>
      <c r="E1339" s="282">
        <v>205</v>
      </c>
      <c r="F1339" s="282"/>
      <c r="G1339" s="278"/>
      <c r="H1339" s="279"/>
    </row>
    <row r="1340" spans="1:8" ht="12.75">
      <c r="A1340" s="483"/>
      <c r="B1340" s="352"/>
      <c r="C1340" s="372"/>
      <c r="D1340" s="296" t="s">
        <v>805</v>
      </c>
      <c r="E1340" s="282">
        <v>1321</v>
      </c>
      <c r="F1340" s="282"/>
      <c r="G1340" s="278"/>
      <c r="H1340" s="279"/>
    </row>
    <row r="1341" spans="1:8" ht="12.75">
      <c r="A1341" s="483"/>
      <c r="B1341" s="352"/>
      <c r="C1341" s="372"/>
      <c r="D1341" s="296" t="s">
        <v>510</v>
      </c>
      <c r="E1341" s="282">
        <v>74</v>
      </c>
      <c r="F1341" s="282"/>
      <c r="G1341" s="278"/>
      <c r="H1341" s="279"/>
    </row>
    <row r="1342" spans="1:8" ht="12.75">
      <c r="A1342" s="483"/>
      <c r="B1342" s="352"/>
      <c r="C1342" s="372"/>
      <c r="D1342" s="296" t="s">
        <v>467</v>
      </c>
      <c r="E1342" s="282">
        <v>231</v>
      </c>
      <c r="F1342" s="282"/>
      <c r="G1342" s="278"/>
      <c r="H1342" s="279"/>
    </row>
    <row r="1343" spans="1:8" ht="12.75">
      <c r="A1343" s="483"/>
      <c r="B1343" s="352"/>
      <c r="C1343" s="372"/>
      <c r="D1343" s="296" t="s">
        <v>514</v>
      </c>
      <c r="E1343" s="282">
        <v>52</v>
      </c>
      <c r="F1343" s="282"/>
      <c r="G1343" s="278"/>
      <c r="H1343" s="279"/>
    </row>
    <row r="1344" spans="1:8" ht="12.75">
      <c r="A1344" s="483"/>
      <c r="B1344" s="352"/>
      <c r="C1344" s="468" t="s">
        <v>817</v>
      </c>
      <c r="D1344" s="288" t="s">
        <v>694</v>
      </c>
      <c r="E1344" s="274">
        <f>SUM(E1345:E1345)</f>
        <v>0</v>
      </c>
      <c r="F1344" s="274">
        <f>SUM(F1345:F1345)</f>
        <v>0</v>
      </c>
      <c r="G1344" s="274">
        <v>33</v>
      </c>
      <c r="H1344" s="274">
        <v>33</v>
      </c>
    </row>
    <row r="1345" spans="1:8" ht="12.75">
      <c r="A1345" s="483"/>
      <c r="B1345" s="352"/>
      <c r="C1345" s="477"/>
      <c r="D1345" s="296" t="s">
        <v>525</v>
      </c>
      <c r="E1345" s="282"/>
      <c r="F1345" s="282"/>
      <c r="G1345" s="278"/>
      <c r="H1345" s="279"/>
    </row>
    <row r="1346" spans="1:8" ht="12.75">
      <c r="A1346" s="318" t="s">
        <v>257</v>
      </c>
      <c r="B1346" s="320" t="s">
        <v>934</v>
      </c>
      <c r="C1346" s="320"/>
      <c r="D1346" s="320"/>
      <c r="E1346" s="321">
        <f>SUM(E1347)</f>
        <v>63324</v>
      </c>
      <c r="F1346" s="321">
        <f>SUM(F1347)</f>
        <v>45000</v>
      </c>
      <c r="G1346" s="321">
        <f>SUM(G1347)</f>
        <v>46000</v>
      </c>
      <c r="H1346" s="321">
        <f>SUM(H1347)</f>
        <v>44000</v>
      </c>
    </row>
    <row r="1347" spans="1:8" ht="12.75">
      <c r="A1347" s="351"/>
      <c r="B1347" s="319" t="s">
        <v>677</v>
      </c>
      <c r="C1347" s="320" t="s">
        <v>935</v>
      </c>
      <c r="D1347" s="320"/>
      <c r="E1347" s="321">
        <f>SUM(E1348)</f>
        <v>63324</v>
      </c>
      <c r="F1347" s="321">
        <f>SUM(F1348)</f>
        <v>45000</v>
      </c>
      <c r="G1347" s="321">
        <f>SUM(G1348)</f>
        <v>46000</v>
      </c>
      <c r="H1347" s="321">
        <f>SUM(H1348)</f>
        <v>44000</v>
      </c>
    </row>
    <row r="1348" spans="1:8" ht="12.75">
      <c r="A1348" s="351"/>
      <c r="B1348" s="498"/>
      <c r="C1348" s="326" t="s">
        <v>286</v>
      </c>
      <c r="D1348" s="327" t="s">
        <v>6</v>
      </c>
      <c r="E1348" s="328">
        <f>SUM(E1349:E1350)</f>
        <v>63324</v>
      </c>
      <c r="F1348" s="328">
        <f>SUM(F1349:F1350)</f>
        <v>45000</v>
      </c>
      <c r="G1348" s="328">
        <f>SUM(G1349:G1350)</f>
        <v>46000</v>
      </c>
      <c r="H1348" s="328">
        <f>SUM(H1349:H1350)</f>
        <v>44000</v>
      </c>
    </row>
    <row r="1349" spans="1:8" ht="12.75">
      <c r="A1349" s="351"/>
      <c r="B1349" s="498"/>
      <c r="C1349" s="403"/>
      <c r="D1349" s="499" t="s">
        <v>936</v>
      </c>
      <c r="E1349" s="408">
        <v>10571</v>
      </c>
      <c r="F1349" s="408">
        <v>11000</v>
      </c>
      <c r="G1349" s="408">
        <v>11000</v>
      </c>
      <c r="H1349" s="408">
        <v>10000</v>
      </c>
    </row>
    <row r="1350" spans="1:10" ht="12.75">
      <c r="A1350" s="351"/>
      <c r="B1350" s="498"/>
      <c r="C1350" s="403"/>
      <c r="D1350" s="467" t="s">
        <v>937</v>
      </c>
      <c r="E1350" s="282">
        <v>52753</v>
      </c>
      <c r="F1350" s="282">
        <v>34000</v>
      </c>
      <c r="G1350" s="278">
        <v>35000</v>
      </c>
      <c r="H1350" s="279">
        <v>34000</v>
      </c>
      <c r="J1350" s="247"/>
    </row>
    <row r="1351" spans="1:8" ht="12.75">
      <c r="A1351" s="172" t="s">
        <v>938</v>
      </c>
      <c r="B1351" s="172"/>
      <c r="C1351" s="172"/>
      <c r="D1351" s="448" t="s">
        <v>6</v>
      </c>
      <c r="E1351" s="305">
        <f>SUM(E11+E55+E60+E103+E132+E165+E210+E254+E297+E341+E380+E424+E462+E507+E553+E595+E598+E639+E675+E703+E732+E766+E794+E830+E866+E910+E939+E963+E983+E1006+E1032+E1061+E1080+E1102+E1125+E1147+E1151+E1180+E1204+E1225+E1268+E1271+E1275+E1320+E1323+E1348)</f>
        <v>8770476</v>
      </c>
      <c r="F1351" s="305">
        <f>SUM(F11+F55+F60+F103+F132+F165+F210+F254+F297+F341+F380+F424+F462+F507+F553+F595+F598+F639+F675+F703+F732+F766+F794+F830+F866+F910+F939+F963+F983+F1006+F1032+F1061+F1080+F1102+F1220+F1125+F1147+F1151+F1180+F1204+F1225+F1268+F1271+F1275+F1320+F1323+F1348)</f>
        <v>8263501</v>
      </c>
      <c r="G1351" s="305">
        <f>SUM(G11+G55+G60+G103+G132+G165+G210+G254+G297+G341+G380+G424+G462+G507+G553+G595+G598+G639+G675+G703+G732+G766+G794+G830+G866+G910+G939+G963+G983+G1006+G1032+G1061+G1080+G1102+G1125+G1147+G1151+G1180+G1204+G1225+G1268+G1271+G1275+G1320+G1323+G1348)</f>
        <v>8072198</v>
      </c>
      <c r="H1351" s="305">
        <f>SUM(H11+H55+H60+H103+H132+H165+H210+H254+H297+H341+H380+H424+H462+H507+H553+H595+H598+H639+H675+H703+H732+H766+H794+H830+H866+H910+H939+H963+H983+H1006+H1032+H1061+H1080+H1102+H1125+H1147+H1151+H1180+H1204+H1225+H1268+H1271+H1275+H1320+H1323+H1348)</f>
        <v>7872160.94</v>
      </c>
    </row>
    <row r="1352" spans="1:8" ht="12.75">
      <c r="A1352" s="172"/>
      <c r="B1352" s="172"/>
      <c r="C1352" s="172"/>
      <c r="D1352" s="448" t="s">
        <v>18</v>
      </c>
      <c r="E1352" s="305">
        <f>SUM(E549+E592+E636+E672+E763+E863+E906+E1265)</f>
        <v>13797</v>
      </c>
      <c r="F1352" s="305">
        <f>SUM(F549+F592+F636+F672+F763+F863+F906+F1265)</f>
        <v>0</v>
      </c>
      <c r="G1352" s="305">
        <f>SUM(G549+G592+G636+G672+G763+G863+G906+G1265)</f>
        <v>0</v>
      </c>
      <c r="H1352" s="305">
        <f>SUM(H549+H592+H636+H672+H763+H863+H906+H1265)</f>
        <v>0</v>
      </c>
    </row>
  </sheetData>
  <sheetProtection selectLockedCells="1" selectUnlockedCells="1"/>
  <mergeCells count="228">
    <mergeCell ref="A3:D3"/>
    <mergeCell ref="A5:A7"/>
    <mergeCell ref="B5:B7"/>
    <mergeCell ref="C5:D5"/>
    <mergeCell ref="E5:H5"/>
    <mergeCell ref="C6:C7"/>
    <mergeCell ref="D6:D7"/>
    <mergeCell ref="E6:E7"/>
    <mergeCell ref="F6:F7"/>
    <mergeCell ref="G6:G7"/>
    <mergeCell ref="H6:H7"/>
    <mergeCell ref="A8:D8"/>
    <mergeCell ref="C9:D9"/>
    <mergeCell ref="A10:A162"/>
    <mergeCell ref="B10:B162"/>
    <mergeCell ref="C13:C15"/>
    <mergeCell ref="C17:C20"/>
    <mergeCell ref="C22:C48"/>
    <mergeCell ref="C50:C53"/>
    <mergeCell ref="C54:D54"/>
    <mergeCell ref="C56:C58"/>
    <mergeCell ref="C59:D59"/>
    <mergeCell ref="C62:C64"/>
    <mergeCell ref="C70:C96"/>
    <mergeCell ref="C98:C101"/>
    <mergeCell ref="C102:D102"/>
    <mergeCell ref="C105:C107"/>
    <mergeCell ref="C113:C128"/>
    <mergeCell ref="C131:D131"/>
    <mergeCell ref="C134:C136"/>
    <mergeCell ref="C138:C139"/>
    <mergeCell ref="C141:C160"/>
    <mergeCell ref="C163:D163"/>
    <mergeCell ref="A164:A550"/>
    <mergeCell ref="B164:B550"/>
    <mergeCell ref="C164:D164"/>
    <mergeCell ref="C167:C169"/>
    <mergeCell ref="C171:C173"/>
    <mergeCell ref="C175:C203"/>
    <mergeCell ref="C205:C208"/>
    <mergeCell ref="C209:D209"/>
    <mergeCell ref="C212:C214"/>
    <mergeCell ref="C216:C218"/>
    <mergeCell ref="C220:C247"/>
    <mergeCell ref="C249:C252"/>
    <mergeCell ref="C253:D253"/>
    <mergeCell ref="C256:C258"/>
    <mergeCell ref="C260:C262"/>
    <mergeCell ref="C264:C290"/>
    <mergeCell ref="C292:C295"/>
    <mergeCell ref="C296:D296"/>
    <mergeCell ref="C299:C301"/>
    <mergeCell ref="C303:C305"/>
    <mergeCell ref="C307:C333"/>
    <mergeCell ref="C335:C339"/>
    <mergeCell ref="C340:D340"/>
    <mergeCell ref="C343:C345"/>
    <mergeCell ref="C347:C349"/>
    <mergeCell ref="C351:C373"/>
    <mergeCell ref="C375:C378"/>
    <mergeCell ref="C379:D379"/>
    <mergeCell ref="C382:C384"/>
    <mergeCell ref="C386:C388"/>
    <mergeCell ref="C390:C417"/>
    <mergeCell ref="C419:C422"/>
    <mergeCell ref="C423:D423"/>
    <mergeCell ref="C426:C428"/>
    <mergeCell ref="C430:C432"/>
    <mergeCell ref="C434:C457"/>
    <mergeCell ref="C461:D461"/>
    <mergeCell ref="C464:C466"/>
    <mergeCell ref="C468:C470"/>
    <mergeCell ref="C472:C499"/>
    <mergeCell ref="C501:C505"/>
    <mergeCell ref="C506:D506"/>
    <mergeCell ref="C509:C511"/>
    <mergeCell ref="C513:C515"/>
    <mergeCell ref="C517:C542"/>
    <mergeCell ref="C544:C548"/>
    <mergeCell ref="C551:D551"/>
    <mergeCell ref="A552:A907"/>
    <mergeCell ref="B552:B907"/>
    <mergeCell ref="C552:D552"/>
    <mergeCell ref="C555:C557"/>
    <mergeCell ref="C559:C562"/>
    <mergeCell ref="C564:C587"/>
    <mergeCell ref="C589:C591"/>
    <mergeCell ref="C594:D594"/>
    <mergeCell ref="C597:D597"/>
    <mergeCell ref="C600:C602"/>
    <mergeCell ref="C604:C606"/>
    <mergeCell ref="C608:C630"/>
    <mergeCell ref="C632:C635"/>
    <mergeCell ref="C638:D638"/>
    <mergeCell ref="C641:C643"/>
    <mergeCell ref="C645:C647"/>
    <mergeCell ref="C649:C668"/>
    <mergeCell ref="C670:C671"/>
    <mergeCell ref="C674:D674"/>
    <mergeCell ref="C677:C679"/>
    <mergeCell ref="C681:C683"/>
    <mergeCell ref="C685:C698"/>
    <mergeCell ref="C700:C701"/>
    <mergeCell ref="C702:D702"/>
    <mergeCell ref="C705:C707"/>
    <mergeCell ref="C709:C711"/>
    <mergeCell ref="C713:C727"/>
    <mergeCell ref="C729:C730"/>
    <mergeCell ref="C731:D731"/>
    <mergeCell ref="C734:C736"/>
    <mergeCell ref="C738:C740"/>
    <mergeCell ref="C742:C759"/>
    <mergeCell ref="C761:C762"/>
    <mergeCell ref="C765:D765"/>
    <mergeCell ref="C768:C770"/>
    <mergeCell ref="C772:C774"/>
    <mergeCell ref="C776:C790"/>
    <mergeCell ref="C793:D793"/>
    <mergeCell ref="C796:C798"/>
    <mergeCell ref="C800:C802"/>
    <mergeCell ref="C804:C825"/>
    <mergeCell ref="C827:C828"/>
    <mergeCell ref="C829:D829"/>
    <mergeCell ref="C832:C834"/>
    <mergeCell ref="C836:C838"/>
    <mergeCell ref="C840:C858"/>
    <mergeCell ref="C860:C862"/>
    <mergeCell ref="C865:D865"/>
    <mergeCell ref="C868:C870"/>
    <mergeCell ref="C872:C874"/>
    <mergeCell ref="C876:C899"/>
    <mergeCell ref="C901:C905"/>
    <mergeCell ref="C908:D908"/>
    <mergeCell ref="A909:A935"/>
    <mergeCell ref="B909:B935"/>
    <mergeCell ref="C909:D909"/>
    <mergeCell ref="C912:C914"/>
    <mergeCell ref="C916:C918"/>
    <mergeCell ref="C920:C932"/>
    <mergeCell ref="C934:C935"/>
    <mergeCell ref="B936:C936"/>
    <mergeCell ref="A937:A1345"/>
    <mergeCell ref="B938:B1148"/>
    <mergeCell ref="C938:D938"/>
    <mergeCell ref="C941:C943"/>
    <mergeCell ref="C945:C947"/>
    <mergeCell ref="C949:C958"/>
    <mergeCell ref="C960:C961"/>
    <mergeCell ref="C962:D962"/>
    <mergeCell ref="C965:C967"/>
    <mergeCell ref="C969:C971"/>
    <mergeCell ref="C973:C979"/>
    <mergeCell ref="C982:D982"/>
    <mergeCell ref="C985:C987"/>
    <mergeCell ref="C989:C991"/>
    <mergeCell ref="C993:C1001"/>
    <mergeCell ref="C1003:C1004"/>
    <mergeCell ref="C1005:D1005"/>
    <mergeCell ref="C1008:C1010"/>
    <mergeCell ref="C1012:C1014"/>
    <mergeCell ref="C1016:C1027"/>
    <mergeCell ref="C1029:C1030"/>
    <mergeCell ref="C1031:D1031"/>
    <mergeCell ref="C1034:C1036"/>
    <mergeCell ref="C1038:C1040"/>
    <mergeCell ref="C1042:C1057"/>
    <mergeCell ref="C1060:D1060"/>
    <mergeCell ref="C1063:C1064"/>
    <mergeCell ref="C1066:C1068"/>
    <mergeCell ref="C1070:C1076"/>
    <mergeCell ref="C1079:D1079"/>
    <mergeCell ref="C1082:C1084"/>
    <mergeCell ref="C1086:C1088"/>
    <mergeCell ref="C1090:C1098"/>
    <mergeCell ref="C1101:D1101"/>
    <mergeCell ref="C1104:C1106"/>
    <mergeCell ref="C1108:C1110"/>
    <mergeCell ref="C1112:C1119"/>
    <mergeCell ref="C1121:C1123"/>
    <mergeCell ref="C1124:D1124"/>
    <mergeCell ref="C1127:C1129"/>
    <mergeCell ref="C1131:C1133"/>
    <mergeCell ref="C1135:C1141"/>
    <mergeCell ref="C1143:C1145"/>
    <mergeCell ref="C1146:D1146"/>
    <mergeCell ref="C1149:D1149"/>
    <mergeCell ref="B1150:B1222"/>
    <mergeCell ref="C1150:D1150"/>
    <mergeCell ref="C1153:C1155"/>
    <mergeCell ref="C1157:C1159"/>
    <mergeCell ref="C1161:C1178"/>
    <mergeCell ref="C1179:D1179"/>
    <mergeCell ref="C1182:C1184"/>
    <mergeCell ref="C1186:C1188"/>
    <mergeCell ref="C1190:C1202"/>
    <mergeCell ref="C1203:D1203"/>
    <mergeCell ref="C1206:C1208"/>
    <mergeCell ref="C1210:C1212"/>
    <mergeCell ref="C1214:C1219"/>
    <mergeCell ref="C1220:D1220"/>
    <mergeCell ref="C1223:D1223"/>
    <mergeCell ref="B1224:B1272"/>
    <mergeCell ref="C1224:D1224"/>
    <mergeCell ref="C1227:C1229"/>
    <mergeCell ref="C1231:C1233"/>
    <mergeCell ref="C1235:C1261"/>
    <mergeCell ref="C1263:C1264"/>
    <mergeCell ref="C1267:D1267"/>
    <mergeCell ref="C1270:D1270"/>
    <mergeCell ref="C1273:D1273"/>
    <mergeCell ref="B1274:B1321"/>
    <mergeCell ref="C1274:D1274"/>
    <mergeCell ref="C1277:C1279"/>
    <mergeCell ref="C1281:C1283"/>
    <mergeCell ref="C1285:C1314"/>
    <mergeCell ref="C1316:C1318"/>
    <mergeCell ref="C1319:D1319"/>
    <mergeCell ref="C1322:D1322"/>
    <mergeCell ref="B1323:B1345"/>
    <mergeCell ref="C1325:C1327"/>
    <mergeCell ref="C1329:C1330"/>
    <mergeCell ref="C1332:C1343"/>
    <mergeCell ref="B1346:D1346"/>
    <mergeCell ref="A1347:A1350"/>
    <mergeCell ref="C1347:D1347"/>
    <mergeCell ref="B1348:B1350"/>
    <mergeCell ref="C1349:C1350"/>
    <mergeCell ref="A1351:C1352"/>
  </mergeCells>
  <printOptions horizontalCentered="1"/>
  <pageMargins left="0.7875" right="0.7875" top="0.7875" bottom="1.0527777777777778" header="0.5118055555555555" footer="0.7875"/>
  <pageSetup horizontalDpi="300" verticalDpi="300" orientation="landscape" paperSize="9" scale="96"/>
  <headerFooter alignWithMargins="0">
    <oddFooter>&amp;C&amp;"Times New Roman,Normálne"&amp;12 111</oddFooter>
  </headerFooter>
  <rowBreaks count="3" manualBreakCount="3">
    <brk id="36" max="255" man="1"/>
    <brk id="72" max="255" man="1"/>
    <brk id="10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5"/>
  <sheetViews>
    <sheetView workbookViewId="0" topLeftCell="A220">
      <selection activeCell="G245" sqref="G245"/>
    </sheetView>
  </sheetViews>
  <sheetFormatPr defaultColWidth="12.57421875" defaultRowHeight="12.75"/>
  <cols>
    <col min="1" max="5" width="11.57421875" style="0" customWidth="1"/>
    <col min="6" max="9" width="15.7109375" style="0" customWidth="1"/>
    <col min="10" max="16384" width="11.57421875" style="0" customWidth="1"/>
  </cols>
  <sheetData>
    <row r="1" spans="1:9" ht="12.75">
      <c r="A1" s="500" t="s">
        <v>721</v>
      </c>
      <c r="B1" s="500"/>
      <c r="C1" s="500"/>
      <c r="D1" s="500"/>
      <c r="E1" s="500"/>
      <c r="F1" s="500"/>
      <c r="G1" s="500"/>
      <c r="H1" s="500"/>
      <c r="I1" s="501" t="s">
        <v>1</v>
      </c>
    </row>
    <row r="2" spans="1:9" ht="12.75">
      <c r="A2" s="37" t="s">
        <v>276</v>
      </c>
      <c r="B2" s="186" t="s">
        <v>939</v>
      </c>
      <c r="C2" s="186"/>
      <c r="D2" s="186"/>
      <c r="E2" s="186"/>
      <c r="F2" s="502">
        <v>2010</v>
      </c>
      <c r="G2" s="186">
        <v>2011</v>
      </c>
      <c r="H2" s="186">
        <v>2012</v>
      </c>
      <c r="I2" s="186">
        <v>2013</v>
      </c>
    </row>
    <row r="3" spans="1:9" ht="12.75">
      <c r="A3" s="37"/>
      <c r="B3" s="186"/>
      <c r="C3" s="186"/>
      <c r="D3" s="186"/>
      <c r="E3" s="186"/>
      <c r="F3" s="502"/>
      <c r="G3" s="186"/>
      <c r="H3" s="186"/>
      <c r="I3" s="186"/>
    </row>
    <row r="4" spans="1:9" ht="12.75">
      <c r="A4" s="503" t="s">
        <v>689</v>
      </c>
      <c r="B4" s="503"/>
      <c r="C4" s="503"/>
      <c r="D4" s="503"/>
      <c r="E4" s="503"/>
      <c r="F4" s="503"/>
      <c r="G4" s="503"/>
      <c r="H4" s="503"/>
      <c r="I4" s="503"/>
    </row>
    <row r="5" spans="1:10" ht="12.75">
      <c r="A5" s="504"/>
      <c r="B5" s="505"/>
      <c r="C5" s="506" t="s">
        <v>940</v>
      </c>
      <c r="D5" s="506"/>
      <c r="E5" s="506"/>
      <c r="F5" s="507"/>
      <c r="G5" s="507"/>
      <c r="H5" s="507"/>
      <c r="I5" s="508"/>
      <c r="J5" s="13"/>
    </row>
    <row r="6" spans="1:9" ht="12.75">
      <c r="A6" s="158"/>
      <c r="B6" s="509">
        <v>501</v>
      </c>
      <c r="C6" s="510" t="s">
        <v>941</v>
      </c>
      <c r="D6" s="510"/>
      <c r="E6" s="510"/>
      <c r="F6" s="511">
        <v>238271</v>
      </c>
      <c r="G6" s="511">
        <v>239571</v>
      </c>
      <c r="H6" s="511">
        <v>241271</v>
      </c>
      <c r="I6" s="511">
        <v>241271</v>
      </c>
    </row>
    <row r="7" spans="1:9" ht="12.75">
      <c r="A7" s="158"/>
      <c r="B7" s="509">
        <v>502</v>
      </c>
      <c r="C7" s="512" t="s">
        <v>942</v>
      </c>
      <c r="D7" s="512"/>
      <c r="E7" s="512"/>
      <c r="F7" s="513">
        <v>274409</v>
      </c>
      <c r="G7" s="513">
        <v>263353</v>
      </c>
      <c r="H7" s="513">
        <v>261983</v>
      </c>
      <c r="I7" s="513">
        <v>261983</v>
      </c>
    </row>
    <row r="8" spans="1:9" ht="12.75">
      <c r="A8" s="158"/>
      <c r="B8" s="509">
        <v>511</v>
      </c>
      <c r="C8" s="512" t="s">
        <v>943</v>
      </c>
      <c r="D8" s="512"/>
      <c r="E8" s="512"/>
      <c r="F8" s="513">
        <v>48540</v>
      </c>
      <c r="G8" s="513">
        <v>56540</v>
      </c>
      <c r="H8" s="513">
        <v>46540</v>
      </c>
      <c r="I8" s="513">
        <v>46540</v>
      </c>
    </row>
    <row r="9" spans="1:9" ht="12.75">
      <c r="A9" s="158"/>
      <c r="B9" s="509">
        <v>512</v>
      </c>
      <c r="C9" s="512" t="s">
        <v>944</v>
      </c>
      <c r="D9" s="512"/>
      <c r="E9" s="512"/>
      <c r="F9" s="513">
        <v>400</v>
      </c>
      <c r="G9" s="513">
        <v>400</v>
      </c>
      <c r="H9" s="513">
        <v>400</v>
      </c>
      <c r="I9" s="513">
        <v>400</v>
      </c>
    </row>
    <row r="10" spans="1:9" ht="12.75">
      <c r="A10" s="514"/>
      <c r="B10" s="509">
        <v>513</v>
      </c>
      <c r="C10" s="512" t="s">
        <v>945</v>
      </c>
      <c r="D10" s="512"/>
      <c r="E10" s="512"/>
      <c r="F10" s="513">
        <v>330</v>
      </c>
      <c r="G10" s="513">
        <v>330</v>
      </c>
      <c r="H10" s="513">
        <v>330</v>
      </c>
      <c r="I10" s="513">
        <v>330</v>
      </c>
    </row>
    <row r="11" spans="1:9" ht="12.75">
      <c r="A11" s="158"/>
      <c r="B11" s="509">
        <v>518</v>
      </c>
      <c r="C11" s="512" t="s">
        <v>946</v>
      </c>
      <c r="D11" s="512"/>
      <c r="E11" s="512"/>
      <c r="F11" s="513">
        <v>678323</v>
      </c>
      <c r="G11" s="513">
        <v>624755</v>
      </c>
      <c r="H11" s="513">
        <v>674825</v>
      </c>
      <c r="I11" s="513">
        <v>674825</v>
      </c>
    </row>
    <row r="12" spans="1:9" ht="12.75">
      <c r="A12" s="515"/>
      <c r="B12" s="509">
        <v>521</v>
      </c>
      <c r="C12" s="512" t="s">
        <v>947</v>
      </c>
      <c r="D12" s="512"/>
      <c r="E12" s="512"/>
      <c r="F12" s="513">
        <v>608597</v>
      </c>
      <c r="G12" s="513">
        <v>595997</v>
      </c>
      <c r="H12" s="513">
        <v>595665</v>
      </c>
      <c r="I12" s="513">
        <v>595665</v>
      </c>
    </row>
    <row r="13" spans="1:9" ht="12.75">
      <c r="A13" s="158"/>
      <c r="B13" s="509">
        <v>524</v>
      </c>
      <c r="C13" s="512" t="s">
        <v>948</v>
      </c>
      <c r="D13" s="512"/>
      <c r="E13" s="512"/>
      <c r="F13" s="513">
        <v>214046</v>
      </c>
      <c r="G13" s="513">
        <v>209614</v>
      </c>
      <c r="H13" s="513">
        <v>209614</v>
      </c>
      <c r="I13" s="513">
        <v>209614</v>
      </c>
    </row>
    <row r="14" spans="1:9" ht="12.75">
      <c r="A14" s="158"/>
      <c r="B14" s="509">
        <v>525</v>
      </c>
      <c r="C14" s="512" t="s">
        <v>949</v>
      </c>
      <c r="D14" s="512"/>
      <c r="E14" s="512"/>
      <c r="F14" s="513">
        <v>7000</v>
      </c>
      <c r="G14" s="513">
        <v>7000</v>
      </c>
      <c r="H14" s="513">
        <v>7000</v>
      </c>
      <c r="I14" s="513">
        <v>7000</v>
      </c>
    </row>
    <row r="15" spans="1:9" ht="12.75">
      <c r="A15" s="158"/>
      <c r="B15" s="509">
        <v>527</v>
      </c>
      <c r="C15" s="512" t="s">
        <v>950</v>
      </c>
      <c r="D15" s="512"/>
      <c r="E15" s="512"/>
      <c r="F15" s="513">
        <v>51160</v>
      </c>
      <c r="G15" s="513">
        <v>49160</v>
      </c>
      <c r="H15" s="513">
        <v>49160</v>
      </c>
      <c r="I15" s="513">
        <v>49160</v>
      </c>
    </row>
    <row r="16" spans="1:9" ht="12.75">
      <c r="A16" s="158"/>
      <c r="B16" s="509">
        <v>538</v>
      </c>
      <c r="C16" s="512" t="s">
        <v>951</v>
      </c>
      <c r="D16" s="512"/>
      <c r="E16" s="512"/>
      <c r="F16" s="513"/>
      <c r="G16" s="513"/>
      <c r="H16" s="513"/>
      <c r="I16" s="513"/>
    </row>
    <row r="17" spans="1:9" ht="12.75">
      <c r="A17" s="158"/>
      <c r="B17" s="509">
        <v>551</v>
      </c>
      <c r="C17" s="512" t="s">
        <v>952</v>
      </c>
      <c r="D17" s="512"/>
      <c r="E17" s="512"/>
      <c r="F17" s="513">
        <v>547741</v>
      </c>
      <c r="G17" s="513">
        <v>564583</v>
      </c>
      <c r="H17" s="513">
        <v>11100</v>
      </c>
      <c r="I17" s="513">
        <v>11100</v>
      </c>
    </row>
    <row r="18" spans="1:9" ht="12.75">
      <c r="A18" s="158"/>
      <c r="B18" s="509">
        <v>553</v>
      </c>
      <c r="C18" s="516" t="s">
        <v>953</v>
      </c>
      <c r="D18" s="516"/>
      <c r="E18" s="516"/>
      <c r="F18" s="513">
        <v>29861</v>
      </c>
      <c r="G18" s="513">
        <v>29861</v>
      </c>
      <c r="H18" s="513">
        <v>29861</v>
      </c>
      <c r="I18" s="513">
        <v>29861</v>
      </c>
    </row>
    <row r="19" spans="1:9" ht="12.75">
      <c r="A19" s="515"/>
      <c r="B19" s="517">
        <v>558</v>
      </c>
      <c r="C19" s="512" t="s">
        <v>954</v>
      </c>
      <c r="D19" s="512"/>
      <c r="E19" s="512"/>
      <c r="F19" s="513">
        <v>1365</v>
      </c>
      <c r="G19" s="513">
        <v>3748</v>
      </c>
      <c r="H19" s="513">
        <v>1365</v>
      </c>
      <c r="I19" s="513">
        <v>1365</v>
      </c>
    </row>
    <row r="20" spans="1:9" ht="12.75">
      <c r="A20" s="515"/>
      <c r="B20" s="509">
        <v>568</v>
      </c>
      <c r="C20" s="512" t="s">
        <v>955</v>
      </c>
      <c r="D20" s="512"/>
      <c r="E20" s="512"/>
      <c r="F20" s="518">
        <v>11100</v>
      </c>
      <c r="G20" s="518">
        <v>11100</v>
      </c>
      <c r="H20" s="518">
        <v>515738</v>
      </c>
      <c r="I20" s="518">
        <v>515738</v>
      </c>
    </row>
    <row r="21" spans="1:9" ht="12.75">
      <c r="A21" s="515"/>
      <c r="B21" s="509">
        <v>591</v>
      </c>
      <c r="C21" s="512" t="s">
        <v>956</v>
      </c>
      <c r="D21" s="512"/>
      <c r="E21" s="512"/>
      <c r="F21" s="519"/>
      <c r="G21" s="519"/>
      <c r="H21" s="519"/>
      <c r="I21" s="519"/>
    </row>
    <row r="22" spans="1:9" ht="12.75">
      <c r="A22" s="520"/>
      <c r="B22" s="520"/>
      <c r="C22" s="521" t="s">
        <v>957</v>
      </c>
      <c r="D22" s="521"/>
      <c r="E22" s="521"/>
      <c r="F22" s="522">
        <f>SUM(F6:F20)</f>
        <v>2711143</v>
      </c>
      <c r="G22" s="522">
        <f>SUM(G6:G21)</f>
        <v>2656012</v>
      </c>
      <c r="H22" s="522">
        <f>SUM(H6:H20)</f>
        <v>2644852</v>
      </c>
      <c r="I22" s="522">
        <f>SUM(I6:I20)</f>
        <v>2644852</v>
      </c>
    </row>
    <row r="23" spans="1:9" ht="12.75">
      <c r="A23" s="504"/>
      <c r="B23" s="505"/>
      <c r="C23" s="506" t="s">
        <v>958</v>
      </c>
      <c r="D23" s="506"/>
      <c r="E23" s="506"/>
      <c r="F23" s="523"/>
      <c r="G23" s="523"/>
      <c r="H23" s="523"/>
      <c r="I23" s="523"/>
    </row>
    <row r="24" spans="1:9" ht="12.75">
      <c r="A24" s="158"/>
      <c r="B24" s="509">
        <v>602</v>
      </c>
      <c r="C24" s="512" t="s">
        <v>959</v>
      </c>
      <c r="D24" s="512"/>
      <c r="E24" s="512"/>
      <c r="F24" s="513">
        <v>106020</v>
      </c>
      <c r="G24" s="513">
        <v>105420</v>
      </c>
      <c r="H24" s="513">
        <v>106020</v>
      </c>
      <c r="I24" s="513">
        <v>106020</v>
      </c>
    </row>
    <row r="25" spans="1:9" ht="12.75">
      <c r="A25" s="158"/>
      <c r="B25" s="509">
        <v>648</v>
      </c>
      <c r="C25" s="516" t="s">
        <v>960</v>
      </c>
      <c r="D25" s="516"/>
      <c r="E25" s="516"/>
      <c r="F25" s="513"/>
      <c r="G25" s="513">
        <v>600</v>
      </c>
      <c r="H25" s="513"/>
      <c r="I25" s="513"/>
    </row>
    <row r="26" spans="1:9" ht="12.75">
      <c r="A26" s="158"/>
      <c r="B26" s="509">
        <v>653</v>
      </c>
      <c r="C26" s="512" t="s">
        <v>961</v>
      </c>
      <c r="D26" s="512"/>
      <c r="E26" s="512"/>
      <c r="F26" s="513">
        <v>29861</v>
      </c>
      <c r="G26" s="513">
        <v>29861</v>
      </c>
      <c r="H26" s="513">
        <v>29861</v>
      </c>
      <c r="I26" s="513">
        <v>29861</v>
      </c>
    </row>
    <row r="27" spans="1:9" ht="12.75">
      <c r="A27" s="158"/>
      <c r="B27" s="517">
        <v>658</v>
      </c>
      <c r="C27" s="516" t="s">
        <v>962</v>
      </c>
      <c r="D27" s="516"/>
      <c r="E27" s="516"/>
      <c r="F27" s="513">
        <v>1365</v>
      </c>
      <c r="G27" s="513">
        <v>3748</v>
      </c>
      <c r="H27" s="513">
        <v>1365</v>
      </c>
      <c r="I27" s="513">
        <v>1365</v>
      </c>
    </row>
    <row r="28" spans="1:9" ht="12.75">
      <c r="A28" s="158"/>
      <c r="B28" s="509">
        <v>662</v>
      </c>
      <c r="C28" s="512" t="s">
        <v>963</v>
      </c>
      <c r="D28" s="512"/>
      <c r="E28" s="512"/>
      <c r="F28" s="513">
        <v>200</v>
      </c>
      <c r="G28" s="513">
        <v>200</v>
      </c>
      <c r="H28" s="513">
        <v>200</v>
      </c>
      <c r="I28" s="513">
        <v>200</v>
      </c>
    </row>
    <row r="29" spans="1:9" ht="12.75">
      <c r="A29" s="158"/>
      <c r="B29" s="517">
        <v>692</v>
      </c>
      <c r="C29" s="524" t="s">
        <v>964</v>
      </c>
      <c r="D29" s="524"/>
      <c r="E29" s="524"/>
      <c r="F29" s="513">
        <v>547741</v>
      </c>
      <c r="G29" s="513">
        <v>556183</v>
      </c>
      <c r="H29" s="513">
        <v>515738</v>
      </c>
      <c r="I29" s="513">
        <v>515738</v>
      </c>
    </row>
    <row r="30" spans="1:9" ht="12.75">
      <c r="A30" s="158"/>
      <c r="B30" s="525">
        <v>693</v>
      </c>
      <c r="C30" s="512" t="s">
        <v>965</v>
      </c>
      <c r="D30" s="512"/>
      <c r="E30" s="512"/>
      <c r="F30" s="526">
        <v>17032</v>
      </c>
      <c r="G30" s="513"/>
      <c r="H30" s="513"/>
      <c r="I30" s="513"/>
    </row>
    <row r="31" spans="1:9" ht="12.75">
      <c r="A31" s="520"/>
      <c r="B31" s="520"/>
      <c r="C31" s="527" t="s">
        <v>966</v>
      </c>
      <c r="D31" s="527"/>
      <c r="E31" s="527"/>
      <c r="F31" s="330">
        <v>702219</v>
      </c>
      <c r="G31" s="330">
        <f>SUM(G24:G30)</f>
        <v>696012</v>
      </c>
      <c r="H31" s="330">
        <f>SUM(H24:H29)</f>
        <v>653184</v>
      </c>
      <c r="I31" s="330">
        <f>SUM(I24:I29)</f>
        <v>653184</v>
      </c>
    </row>
    <row r="32" spans="1:9" ht="12.75">
      <c r="A32" s="528"/>
      <c r="B32" s="529" t="s">
        <v>967</v>
      </c>
      <c r="C32" s="529"/>
      <c r="D32" s="529"/>
      <c r="E32" s="529"/>
      <c r="F32" s="306">
        <v>2008924</v>
      </c>
      <c r="G32" s="306">
        <v>1960000</v>
      </c>
      <c r="H32" s="306">
        <v>1992000</v>
      </c>
      <c r="I32" s="306">
        <v>1992000</v>
      </c>
    </row>
    <row r="33" spans="1:9" ht="12.75">
      <c r="A33" s="528"/>
      <c r="B33" s="530" t="s">
        <v>968</v>
      </c>
      <c r="C33" s="530"/>
      <c r="D33" s="530"/>
      <c r="E33" s="530"/>
      <c r="F33" s="306">
        <v>100000</v>
      </c>
      <c r="G33" s="306"/>
      <c r="H33" s="306"/>
      <c r="I33" s="306"/>
    </row>
    <row r="39" spans="1:9" ht="12.75">
      <c r="A39" s="531" t="s">
        <v>969</v>
      </c>
      <c r="B39" s="531"/>
      <c r="C39" s="531"/>
      <c r="D39" s="531"/>
      <c r="E39" s="531"/>
      <c r="F39" s="531"/>
      <c r="G39" s="531"/>
      <c r="H39" s="531"/>
      <c r="I39" s="532" t="s">
        <v>1</v>
      </c>
    </row>
    <row r="40" spans="1:9" ht="12.75">
      <c r="A40" s="533" t="s">
        <v>276</v>
      </c>
      <c r="B40" s="314" t="s">
        <v>939</v>
      </c>
      <c r="C40" s="534"/>
      <c r="D40" s="534"/>
      <c r="E40" s="534"/>
      <c r="F40" s="186">
        <v>2010</v>
      </c>
      <c r="G40" s="535">
        <v>2011</v>
      </c>
      <c r="H40" s="314">
        <v>2012</v>
      </c>
      <c r="I40" s="536">
        <v>2013</v>
      </c>
    </row>
    <row r="41" spans="1:9" ht="12.75">
      <c r="A41" s="533"/>
      <c r="B41" s="314"/>
      <c r="C41" s="534"/>
      <c r="D41" s="534"/>
      <c r="E41" s="534"/>
      <c r="F41" s="186"/>
      <c r="G41" s="535"/>
      <c r="H41" s="314"/>
      <c r="I41" s="314"/>
    </row>
    <row r="42" spans="1:9" ht="12.75">
      <c r="A42" s="316" t="s">
        <v>689</v>
      </c>
      <c r="B42" s="316"/>
      <c r="C42" s="316"/>
      <c r="D42" s="316"/>
      <c r="E42" s="316"/>
      <c r="F42" s="316"/>
      <c r="G42" s="316"/>
      <c r="H42" s="316"/>
      <c r="I42" s="316"/>
    </row>
    <row r="43" spans="1:9" ht="13.5">
      <c r="A43" s="537">
        <v>11</v>
      </c>
      <c r="B43" s="538" t="s">
        <v>970</v>
      </c>
      <c r="C43" s="538"/>
      <c r="D43" s="538"/>
      <c r="E43" s="538"/>
      <c r="F43" s="539"/>
      <c r="G43" s="539"/>
      <c r="H43" s="539"/>
      <c r="I43" s="540"/>
    </row>
    <row r="44" spans="1:9" ht="12.75">
      <c r="A44" s="541"/>
      <c r="B44" s="520"/>
      <c r="C44" s="521" t="s">
        <v>957</v>
      </c>
      <c r="D44" s="521"/>
      <c r="E44" s="521"/>
      <c r="F44" s="542">
        <v>220617</v>
      </c>
      <c r="G44" s="542">
        <v>220617</v>
      </c>
      <c r="H44" s="542">
        <v>220617</v>
      </c>
      <c r="I44" s="542">
        <v>220617</v>
      </c>
    </row>
    <row r="45" spans="1:9" ht="12.75">
      <c r="A45" s="514"/>
      <c r="B45" s="509">
        <v>501</v>
      </c>
      <c r="C45" s="512" t="s">
        <v>941</v>
      </c>
      <c r="D45" s="512"/>
      <c r="E45" s="512"/>
      <c r="F45" s="511">
        <v>5990</v>
      </c>
      <c r="G45" s="511">
        <v>5990</v>
      </c>
      <c r="H45" s="511">
        <v>5990</v>
      </c>
      <c r="I45" s="511">
        <v>5990</v>
      </c>
    </row>
    <row r="46" spans="1:9" ht="12.75">
      <c r="A46" s="514"/>
      <c r="B46" s="509">
        <v>502</v>
      </c>
      <c r="C46" s="516" t="s">
        <v>971</v>
      </c>
      <c r="D46" s="516"/>
      <c r="E46" s="516"/>
      <c r="F46" s="511">
        <v>26803</v>
      </c>
      <c r="G46" s="511">
        <v>26803</v>
      </c>
      <c r="H46" s="511">
        <v>26803</v>
      </c>
      <c r="I46" s="511">
        <v>26803</v>
      </c>
    </row>
    <row r="47" spans="1:9" ht="12.75">
      <c r="A47" s="514"/>
      <c r="B47" s="509">
        <v>511</v>
      </c>
      <c r="C47" s="516" t="s">
        <v>972</v>
      </c>
      <c r="D47" s="516"/>
      <c r="E47" s="516"/>
      <c r="F47" s="511">
        <v>2000</v>
      </c>
      <c r="G47" s="511">
        <v>2000</v>
      </c>
      <c r="H47" s="511">
        <v>2000</v>
      </c>
      <c r="I47" s="511">
        <v>2000</v>
      </c>
    </row>
    <row r="48" spans="1:9" ht="12.75">
      <c r="A48" s="514"/>
      <c r="B48" s="509">
        <v>512</v>
      </c>
      <c r="C48" s="516" t="s">
        <v>944</v>
      </c>
      <c r="D48" s="516"/>
      <c r="E48" s="516"/>
      <c r="F48" s="511">
        <v>400</v>
      </c>
      <c r="G48" s="511">
        <v>400</v>
      </c>
      <c r="H48" s="511">
        <v>400</v>
      </c>
      <c r="I48" s="511">
        <v>400</v>
      </c>
    </row>
    <row r="49" spans="1:9" ht="12.75">
      <c r="A49" s="514"/>
      <c r="B49" s="509">
        <v>513</v>
      </c>
      <c r="C49" s="516" t="s">
        <v>945</v>
      </c>
      <c r="D49" s="516"/>
      <c r="E49" s="516"/>
      <c r="F49" s="511">
        <v>330</v>
      </c>
      <c r="G49" s="511">
        <v>330</v>
      </c>
      <c r="H49" s="511">
        <v>330</v>
      </c>
      <c r="I49" s="511">
        <v>330</v>
      </c>
    </row>
    <row r="50" spans="1:9" ht="12.75">
      <c r="A50" s="514"/>
      <c r="B50" s="509">
        <v>518</v>
      </c>
      <c r="C50" s="516" t="s">
        <v>946</v>
      </c>
      <c r="D50" s="516"/>
      <c r="E50" s="516"/>
      <c r="F50" s="511">
        <v>11000</v>
      </c>
      <c r="G50" s="511">
        <v>11000</v>
      </c>
      <c r="H50" s="511">
        <v>11000</v>
      </c>
      <c r="I50" s="511">
        <v>11000</v>
      </c>
    </row>
    <row r="51" spans="1:9" ht="12.75">
      <c r="A51" s="514"/>
      <c r="B51" s="509">
        <v>521</v>
      </c>
      <c r="C51" s="512" t="s">
        <v>947</v>
      </c>
      <c r="D51" s="512"/>
      <c r="E51" s="512"/>
      <c r="F51" s="513">
        <v>107482</v>
      </c>
      <c r="G51" s="513">
        <v>107482</v>
      </c>
      <c r="H51" s="513">
        <v>107150</v>
      </c>
      <c r="I51" s="513">
        <v>107150</v>
      </c>
    </row>
    <row r="52" spans="1:9" ht="12.75">
      <c r="A52" s="514"/>
      <c r="B52" s="509">
        <v>524</v>
      </c>
      <c r="C52" s="516" t="s">
        <v>950</v>
      </c>
      <c r="D52" s="516"/>
      <c r="E52" s="516"/>
      <c r="F52" s="513">
        <v>37664</v>
      </c>
      <c r="G52" s="513">
        <v>37664</v>
      </c>
      <c r="H52" s="513">
        <v>37664</v>
      </c>
      <c r="I52" s="513">
        <v>37664</v>
      </c>
    </row>
    <row r="53" spans="1:9" ht="12.75">
      <c r="A53" s="514"/>
      <c r="B53" s="509">
        <v>525</v>
      </c>
      <c r="C53" s="516" t="s">
        <v>973</v>
      </c>
      <c r="D53" s="516"/>
      <c r="E53" s="516"/>
      <c r="F53" s="513">
        <v>1140</v>
      </c>
      <c r="G53" s="513">
        <v>1140</v>
      </c>
      <c r="H53" s="513">
        <v>1140</v>
      </c>
      <c r="I53" s="513">
        <v>1140</v>
      </c>
    </row>
    <row r="54" spans="1:9" ht="12.75">
      <c r="A54" s="514"/>
      <c r="B54" s="509">
        <v>527</v>
      </c>
      <c r="C54" s="516" t="s">
        <v>950</v>
      </c>
      <c r="D54" s="516"/>
      <c r="E54" s="516"/>
      <c r="F54" s="513">
        <v>6700</v>
      </c>
      <c r="G54" s="513">
        <v>6700</v>
      </c>
      <c r="H54" s="513">
        <v>6700</v>
      </c>
      <c r="I54" s="513">
        <v>6700</v>
      </c>
    </row>
    <row r="55" spans="1:9" ht="12.75">
      <c r="A55" s="514"/>
      <c r="B55" s="509">
        <v>538</v>
      </c>
      <c r="C55" s="516" t="s">
        <v>974</v>
      </c>
      <c r="D55" s="516"/>
      <c r="E55" s="516"/>
      <c r="F55" s="513"/>
      <c r="G55" s="513"/>
      <c r="H55" s="513"/>
      <c r="I55" s="513"/>
    </row>
    <row r="56" spans="1:9" ht="12.75">
      <c r="A56" s="514"/>
      <c r="B56" s="509">
        <v>551</v>
      </c>
      <c r="C56" s="516" t="s">
        <v>952</v>
      </c>
      <c r="D56" s="516"/>
      <c r="E56" s="516"/>
      <c r="F56" s="513">
        <v>12458</v>
      </c>
      <c r="G56" s="513">
        <v>12458</v>
      </c>
      <c r="H56" s="513">
        <v>12458</v>
      </c>
      <c r="I56" s="513">
        <v>12458</v>
      </c>
    </row>
    <row r="57" spans="1:9" ht="12.75">
      <c r="A57" s="514"/>
      <c r="B57" s="509">
        <v>553</v>
      </c>
      <c r="C57" s="516" t="s">
        <v>975</v>
      </c>
      <c r="D57" s="516"/>
      <c r="E57" s="516"/>
      <c r="F57" s="513">
        <v>6850</v>
      </c>
      <c r="G57" s="513">
        <v>6850</v>
      </c>
      <c r="H57" s="513">
        <v>6850</v>
      </c>
      <c r="I57" s="513">
        <v>6850</v>
      </c>
    </row>
    <row r="58" spans="1:9" ht="12.75">
      <c r="A58" s="514"/>
      <c r="B58" s="509">
        <v>568</v>
      </c>
      <c r="C58" s="512" t="s">
        <v>955</v>
      </c>
      <c r="D58" s="512"/>
      <c r="E58" s="512"/>
      <c r="F58" s="513">
        <v>1800</v>
      </c>
      <c r="G58" s="513">
        <v>1800</v>
      </c>
      <c r="H58" s="513">
        <v>1800</v>
      </c>
      <c r="I58" s="513">
        <v>1800</v>
      </c>
    </row>
    <row r="59" spans="1:9" ht="12.75">
      <c r="A59" s="514"/>
      <c r="B59" s="509">
        <v>591</v>
      </c>
      <c r="C59" s="512" t="s">
        <v>976</v>
      </c>
      <c r="D59" s="512"/>
      <c r="E59" s="512"/>
      <c r="F59" s="543"/>
      <c r="G59" s="543"/>
      <c r="H59" s="543"/>
      <c r="I59" s="543"/>
    </row>
    <row r="60" spans="1:9" ht="12.75">
      <c r="A60" s="544"/>
      <c r="B60" s="353"/>
      <c r="C60" s="545" t="s">
        <v>966</v>
      </c>
      <c r="D60" s="545"/>
      <c r="E60" s="545"/>
      <c r="F60" s="330">
        <v>204917</v>
      </c>
      <c r="G60" s="330">
        <v>204917</v>
      </c>
      <c r="H60" s="330">
        <v>204917</v>
      </c>
      <c r="I60" s="330">
        <v>204917</v>
      </c>
    </row>
    <row r="61" spans="1:9" ht="12.75">
      <c r="A61" s="546"/>
      <c r="B61" s="404">
        <v>602</v>
      </c>
      <c r="C61" s="547" t="s">
        <v>977</v>
      </c>
      <c r="D61" s="547"/>
      <c r="E61" s="547"/>
      <c r="F61" s="548"/>
      <c r="G61" s="548"/>
      <c r="H61" s="548"/>
      <c r="I61" s="548"/>
    </row>
    <row r="62" spans="1:9" ht="12.75">
      <c r="A62" s="546"/>
      <c r="B62" s="404">
        <v>648</v>
      </c>
      <c r="C62" s="547" t="s">
        <v>978</v>
      </c>
      <c r="D62" s="547"/>
      <c r="E62" s="547"/>
      <c r="F62" s="549"/>
      <c r="G62" s="549"/>
      <c r="H62" s="549"/>
      <c r="I62" s="549"/>
    </row>
    <row r="63" spans="1:9" ht="12.75">
      <c r="A63" s="546"/>
      <c r="B63" s="509">
        <v>653</v>
      </c>
      <c r="C63" s="516" t="s">
        <v>979</v>
      </c>
      <c r="D63" s="516"/>
      <c r="E63" s="516"/>
      <c r="F63" s="549">
        <v>6850</v>
      </c>
      <c r="G63" s="549">
        <v>6850</v>
      </c>
      <c r="H63" s="549">
        <v>6850</v>
      </c>
      <c r="I63" s="549">
        <v>6850</v>
      </c>
    </row>
    <row r="64" spans="1:9" ht="12.75">
      <c r="A64" s="546"/>
      <c r="B64" s="509">
        <v>662</v>
      </c>
      <c r="C64" s="516" t="s">
        <v>963</v>
      </c>
      <c r="D64" s="516"/>
      <c r="E64" s="516"/>
      <c r="F64" s="549">
        <v>200</v>
      </c>
      <c r="G64" s="549">
        <v>200</v>
      </c>
      <c r="H64" s="549"/>
      <c r="I64" s="549"/>
    </row>
    <row r="65" spans="1:9" ht="12.75">
      <c r="A65" s="546"/>
      <c r="B65" s="509">
        <v>691</v>
      </c>
      <c r="C65" s="550" t="s">
        <v>980</v>
      </c>
      <c r="D65" s="551" t="s">
        <v>981</v>
      </c>
      <c r="E65" s="551"/>
      <c r="F65" s="513">
        <v>185409</v>
      </c>
      <c r="G65" s="513">
        <v>185409</v>
      </c>
      <c r="H65" s="513">
        <v>185409</v>
      </c>
      <c r="I65" s="513">
        <v>185409</v>
      </c>
    </row>
    <row r="66" spans="1:9" ht="12.75">
      <c r="A66" s="546"/>
      <c r="B66" s="552">
        <v>692</v>
      </c>
      <c r="C66" s="514"/>
      <c r="D66" s="551" t="s">
        <v>982</v>
      </c>
      <c r="E66" s="551"/>
      <c r="F66" s="513">
        <v>12458</v>
      </c>
      <c r="G66" s="513">
        <v>12458</v>
      </c>
      <c r="H66" s="513">
        <v>12458</v>
      </c>
      <c r="I66" s="513">
        <v>12458</v>
      </c>
    </row>
    <row r="67" spans="1:9" ht="12.75">
      <c r="A67" s="544"/>
      <c r="B67" s="353"/>
      <c r="C67" s="553" t="s">
        <v>983</v>
      </c>
      <c r="D67" s="554"/>
      <c r="E67" s="555"/>
      <c r="F67" s="330">
        <v>185409</v>
      </c>
      <c r="G67" s="330">
        <v>185409</v>
      </c>
      <c r="H67" s="330">
        <v>185409</v>
      </c>
      <c r="I67" s="330">
        <v>185409</v>
      </c>
    </row>
    <row r="68" spans="1:9" ht="13.5">
      <c r="A68" s="537">
        <v>12</v>
      </c>
      <c r="B68" s="538" t="s">
        <v>984</v>
      </c>
      <c r="C68" s="538"/>
      <c r="D68" s="538"/>
      <c r="E68" s="538"/>
      <c r="F68" s="539"/>
      <c r="G68" s="539"/>
      <c r="H68" s="539"/>
      <c r="I68" s="539"/>
    </row>
    <row r="69" spans="1:9" ht="12.75">
      <c r="A69" s="541"/>
      <c r="B69" s="520"/>
      <c r="C69" s="521" t="s">
        <v>957</v>
      </c>
      <c r="D69" s="521"/>
      <c r="E69" s="521"/>
      <c r="F69" s="542">
        <v>60555</v>
      </c>
      <c r="G69" s="542">
        <v>60555</v>
      </c>
      <c r="H69" s="542">
        <v>60555</v>
      </c>
      <c r="I69" s="542">
        <v>60555</v>
      </c>
    </row>
    <row r="70" spans="1:9" ht="12.75">
      <c r="A70" s="514"/>
      <c r="B70" s="509">
        <v>501</v>
      </c>
      <c r="C70" s="512" t="s">
        <v>941</v>
      </c>
      <c r="D70" s="512"/>
      <c r="E70" s="512"/>
      <c r="F70" s="511"/>
      <c r="G70" s="511">
        <v>3500</v>
      </c>
      <c r="H70" s="511">
        <v>3500</v>
      </c>
      <c r="I70" s="511">
        <v>3500</v>
      </c>
    </row>
    <row r="71" spans="1:9" ht="12.75">
      <c r="A71" s="514"/>
      <c r="B71" s="509">
        <v>502</v>
      </c>
      <c r="C71" s="516" t="s">
        <v>971</v>
      </c>
      <c r="D71" s="516"/>
      <c r="E71" s="516"/>
      <c r="F71" s="511">
        <v>100</v>
      </c>
      <c r="G71" s="511">
        <v>100</v>
      </c>
      <c r="H71" s="511">
        <v>100</v>
      </c>
      <c r="I71" s="511">
        <v>100</v>
      </c>
    </row>
    <row r="72" spans="1:9" ht="12.75">
      <c r="A72" s="514"/>
      <c r="B72" s="509">
        <v>518</v>
      </c>
      <c r="C72" s="516" t="s">
        <v>946</v>
      </c>
      <c r="D72" s="516"/>
      <c r="E72" s="516"/>
      <c r="F72" s="511">
        <v>300</v>
      </c>
      <c r="G72" s="511">
        <v>300</v>
      </c>
      <c r="H72" s="511">
        <v>300</v>
      </c>
      <c r="I72" s="511">
        <v>300</v>
      </c>
    </row>
    <row r="73" spans="1:9" ht="12.75">
      <c r="A73" s="514"/>
      <c r="B73" s="509">
        <v>521</v>
      </c>
      <c r="C73" s="512" t="s">
        <v>947</v>
      </c>
      <c r="D73" s="512"/>
      <c r="E73" s="512"/>
      <c r="F73" s="513">
        <v>37750</v>
      </c>
      <c r="G73" s="513">
        <v>37750</v>
      </c>
      <c r="H73" s="513">
        <v>37750</v>
      </c>
      <c r="I73" s="513">
        <v>37750</v>
      </c>
    </row>
    <row r="74" spans="1:9" ht="12.75">
      <c r="A74" s="514"/>
      <c r="B74" s="509">
        <v>524</v>
      </c>
      <c r="C74" s="516" t="s">
        <v>950</v>
      </c>
      <c r="D74" s="516"/>
      <c r="E74" s="516"/>
      <c r="F74" s="513">
        <v>13290</v>
      </c>
      <c r="G74" s="513">
        <v>13290</v>
      </c>
      <c r="H74" s="513">
        <v>13290</v>
      </c>
      <c r="I74" s="513">
        <v>13290</v>
      </c>
    </row>
    <row r="75" spans="1:9" ht="12.75">
      <c r="A75" s="514"/>
      <c r="B75" s="509">
        <v>525</v>
      </c>
      <c r="C75" s="516" t="s">
        <v>973</v>
      </c>
      <c r="D75" s="516"/>
      <c r="E75" s="516"/>
      <c r="F75" s="513">
        <v>545</v>
      </c>
      <c r="G75" s="513">
        <v>545</v>
      </c>
      <c r="H75" s="513">
        <v>545</v>
      </c>
      <c r="I75" s="513">
        <v>545</v>
      </c>
    </row>
    <row r="76" spans="1:9" ht="12.75">
      <c r="A76" s="514"/>
      <c r="B76" s="509">
        <v>527</v>
      </c>
      <c r="C76" s="516" t="s">
        <v>950</v>
      </c>
      <c r="D76" s="516"/>
      <c r="E76" s="516"/>
      <c r="F76" s="513">
        <v>2930</v>
      </c>
      <c r="G76" s="513">
        <v>2930</v>
      </c>
      <c r="H76" s="513">
        <v>2930</v>
      </c>
      <c r="I76" s="513">
        <v>2930</v>
      </c>
    </row>
    <row r="77" spans="1:9" ht="12.75">
      <c r="A77" s="514"/>
      <c r="B77" s="509">
        <v>551</v>
      </c>
      <c r="C77" s="516" t="s">
        <v>952</v>
      </c>
      <c r="D77" s="516"/>
      <c r="E77" s="516"/>
      <c r="F77" s="513"/>
      <c r="G77" s="513"/>
      <c r="H77" s="513"/>
      <c r="I77" s="513"/>
    </row>
    <row r="78" spans="1:9" ht="12.75">
      <c r="A78" s="514"/>
      <c r="B78" s="509">
        <v>553</v>
      </c>
      <c r="C78" s="524" t="s">
        <v>975</v>
      </c>
      <c r="D78" s="524"/>
      <c r="E78" s="524"/>
      <c r="F78" s="556">
        <v>2140</v>
      </c>
      <c r="G78" s="556">
        <v>2140</v>
      </c>
      <c r="H78" s="556">
        <v>2140</v>
      </c>
      <c r="I78" s="556">
        <v>2140</v>
      </c>
    </row>
    <row r="79" spans="1:9" ht="12.75">
      <c r="A79" s="544"/>
      <c r="B79" s="557"/>
      <c r="C79" s="558" t="s">
        <v>966</v>
      </c>
      <c r="D79" s="558"/>
      <c r="E79" s="558"/>
      <c r="F79" s="330">
        <v>60555</v>
      </c>
      <c r="G79" s="330">
        <v>60555</v>
      </c>
      <c r="H79" s="330">
        <v>60555</v>
      </c>
      <c r="I79" s="330">
        <v>60555</v>
      </c>
    </row>
    <row r="80" spans="1:9" ht="12.75">
      <c r="A80" s="546"/>
      <c r="B80" s="404">
        <v>602</v>
      </c>
      <c r="C80" s="559" t="s">
        <v>959</v>
      </c>
      <c r="D80" s="559"/>
      <c r="E80" s="559"/>
      <c r="F80" s="560"/>
      <c r="G80" s="560"/>
      <c r="H80" s="560"/>
      <c r="I80" s="560"/>
    </row>
    <row r="81" spans="1:9" ht="12.75">
      <c r="A81" s="546"/>
      <c r="B81" s="404">
        <v>653</v>
      </c>
      <c r="C81" s="547" t="s">
        <v>985</v>
      </c>
      <c r="D81" s="547"/>
      <c r="E81" s="547"/>
      <c r="F81" s="549">
        <v>2140</v>
      </c>
      <c r="G81" s="549">
        <v>2140</v>
      </c>
      <c r="H81" s="549">
        <v>2140</v>
      </c>
      <c r="I81" s="549">
        <v>2140</v>
      </c>
    </row>
    <row r="82" spans="1:9" ht="12.75">
      <c r="A82" s="546"/>
      <c r="B82" s="509">
        <v>691</v>
      </c>
      <c r="C82" s="550" t="s">
        <v>980</v>
      </c>
      <c r="D82" s="551" t="s">
        <v>981</v>
      </c>
      <c r="E82" s="551"/>
      <c r="F82" s="513">
        <v>58415</v>
      </c>
      <c r="G82" s="513">
        <v>58415</v>
      </c>
      <c r="H82" s="513">
        <v>58415</v>
      </c>
      <c r="I82" s="513">
        <v>58415</v>
      </c>
    </row>
    <row r="83" spans="1:9" ht="12.75">
      <c r="A83" s="546"/>
      <c r="B83" s="552">
        <v>692</v>
      </c>
      <c r="C83" s="514"/>
      <c r="D83" s="551" t="s">
        <v>982</v>
      </c>
      <c r="E83" s="551"/>
      <c r="F83" s="513"/>
      <c r="G83" s="513"/>
      <c r="H83" s="513"/>
      <c r="I83" s="513"/>
    </row>
    <row r="84" spans="1:9" ht="12.75">
      <c r="A84" s="544"/>
      <c r="B84" s="353"/>
      <c r="C84" s="553" t="s">
        <v>983</v>
      </c>
      <c r="D84" s="553"/>
      <c r="E84" s="553"/>
      <c r="F84" s="330">
        <v>58415</v>
      </c>
      <c r="G84" s="330">
        <v>58415</v>
      </c>
      <c r="H84" s="330">
        <v>58415</v>
      </c>
      <c r="I84" s="330">
        <v>58415</v>
      </c>
    </row>
    <row r="85" spans="1:9" ht="13.5">
      <c r="A85" s="537">
        <v>13</v>
      </c>
      <c r="B85" s="538" t="s">
        <v>986</v>
      </c>
      <c r="C85" s="538"/>
      <c r="D85" s="538"/>
      <c r="E85" s="538"/>
      <c r="F85" s="539"/>
      <c r="G85" s="539"/>
      <c r="H85" s="539"/>
      <c r="I85" s="539"/>
    </row>
    <row r="86" spans="1:9" ht="12.75">
      <c r="A86" s="541"/>
      <c r="B86" s="520"/>
      <c r="C86" s="521" t="s">
        <v>957</v>
      </c>
      <c r="D86" s="521"/>
      <c r="E86" s="521"/>
      <c r="F86" s="542">
        <v>41100</v>
      </c>
      <c r="G86" s="542">
        <v>41100</v>
      </c>
      <c r="H86" s="542">
        <v>41100</v>
      </c>
      <c r="I86" s="542">
        <v>41100</v>
      </c>
    </row>
    <row r="87" spans="1:9" ht="12.75">
      <c r="A87" s="514"/>
      <c r="B87" s="509">
        <v>518</v>
      </c>
      <c r="C87" s="516" t="s">
        <v>946</v>
      </c>
      <c r="D87" s="516"/>
      <c r="E87" s="516"/>
      <c r="F87" s="511"/>
      <c r="G87" s="511">
        <v>41100</v>
      </c>
      <c r="H87" s="511">
        <v>41100</v>
      </c>
      <c r="I87" s="511">
        <v>41100</v>
      </c>
    </row>
    <row r="88" spans="1:9" ht="12.75">
      <c r="A88" s="544"/>
      <c r="B88" s="353"/>
      <c r="C88" s="558" t="s">
        <v>966</v>
      </c>
      <c r="D88" s="558"/>
      <c r="E88" s="558"/>
      <c r="F88" s="522">
        <v>41100</v>
      </c>
      <c r="G88" s="522">
        <v>41100</v>
      </c>
      <c r="H88" s="522">
        <v>41100</v>
      </c>
      <c r="I88" s="522">
        <v>41100</v>
      </c>
    </row>
    <row r="89" spans="1:9" ht="12.75">
      <c r="A89" s="514"/>
      <c r="B89" s="509">
        <v>691</v>
      </c>
      <c r="C89" s="550" t="s">
        <v>980</v>
      </c>
      <c r="D89" s="551" t="s">
        <v>981</v>
      </c>
      <c r="E89" s="551"/>
      <c r="F89" s="513">
        <v>41100</v>
      </c>
      <c r="G89" s="513">
        <v>41100</v>
      </c>
      <c r="H89" s="513">
        <v>41100</v>
      </c>
      <c r="I89" s="513">
        <v>41100</v>
      </c>
    </row>
    <row r="90" spans="1:9" ht="12.75">
      <c r="A90" s="514"/>
      <c r="B90" s="552">
        <v>692</v>
      </c>
      <c r="C90" s="514"/>
      <c r="D90" s="551" t="s">
        <v>982</v>
      </c>
      <c r="E90" s="551"/>
      <c r="F90" s="513"/>
      <c r="G90" s="513"/>
      <c r="H90" s="513"/>
      <c r="I90" s="513"/>
    </row>
    <row r="91" spans="1:9" ht="12.75">
      <c r="A91" s="544"/>
      <c r="B91" s="353"/>
      <c r="C91" s="553" t="s">
        <v>987</v>
      </c>
      <c r="D91" s="554"/>
      <c r="E91" s="555"/>
      <c r="F91" s="330">
        <v>41100</v>
      </c>
      <c r="G91" s="330">
        <v>41100</v>
      </c>
      <c r="H91" s="330">
        <v>41100</v>
      </c>
      <c r="I91" s="330">
        <v>41100</v>
      </c>
    </row>
    <row r="92" spans="1:9" ht="13.5">
      <c r="A92" s="537">
        <v>14</v>
      </c>
      <c r="B92" s="538" t="s">
        <v>988</v>
      </c>
      <c r="C92" s="538"/>
      <c r="D92" s="538"/>
      <c r="E92" s="538"/>
      <c r="F92" s="539"/>
      <c r="G92" s="539"/>
      <c r="H92" s="539"/>
      <c r="I92" s="539"/>
    </row>
    <row r="93" spans="1:9" ht="12.75">
      <c r="A93" s="541"/>
      <c r="B93" s="520"/>
      <c r="C93" s="521" t="s">
        <v>957</v>
      </c>
      <c r="D93" s="521"/>
      <c r="E93" s="521"/>
      <c r="F93" s="542">
        <v>31725</v>
      </c>
      <c r="G93" s="542">
        <v>31725</v>
      </c>
      <c r="H93" s="542">
        <v>31725</v>
      </c>
      <c r="I93" s="542">
        <v>31725</v>
      </c>
    </row>
    <row r="94" spans="1:9" ht="12.75">
      <c r="A94" s="514"/>
      <c r="B94" s="509">
        <v>501</v>
      </c>
      <c r="C94" s="512" t="s">
        <v>941</v>
      </c>
      <c r="D94" s="512"/>
      <c r="E94" s="512"/>
      <c r="F94" s="511">
        <v>850</v>
      </c>
      <c r="G94" s="511">
        <v>850</v>
      </c>
      <c r="H94" s="511">
        <v>850</v>
      </c>
      <c r="I94" s="511">
        <v>850</v>
      </c>
    </row>
    <row r="95" spans="1:9" ht="12.75">
      <c r="A95" s="514"/>
      <c r="B95" s="509">
        <v>502</v>
      </c>
      <c r="C95" s="516" t="s">
        <v>971</v>
      </c>
      <c r="D95" s="516"/>
      <c r="E95" s="516"/>
      <c r="F95" s="511">
        <v>3400</v>
      </c>
      <c r="G95" s="511">
        <v>3400</v>
      </c>
      <c r="H95" s="511">
        <v>3400</v>
      </c>
      <c r="I95" s="511">
        <v>3400</v>
      </c>
    </row>
    <row r="96" spans="1:9" ht="12.75">
      <c r="A96" s="514"/>
      <c r="B96" s="509">
        <v>518</v>
      </c>
      <c r="C96" s="516" t="s">
        <v>946</v>
      </c>
      <c r="D96" s="516"/>
      <c r="E96" s="516"/>
      <c r="F96" s="511">
        <v>1660</v>
      </c>
      <c r="G96" s="511">
        <v>1660</v>
      </c>
      <c r="H96" s="511">
        <v>1660</v>
      </c>
      <c r="I96" s="511">
        <v>1660</v>
      </c>
    </row>
    <row r="97" spans="1:9" ht="12.75">
      <c r="A97" s="514"/>
      <c r="B97" s="509">
        <v>521</v>
      </c>
      <c r="C97" s="512" t="s">
        <v>947</v>
      </c>
      <c r="D97" s="512"/>
      <c r="E97" s="512"/>
      <c r="F97" s="513">
        <v>16000</v>
      </c>
      <c r="G97" s="513">
        <v>16000</v>
      </c>
      <c r="H97" s="513">
        <v>16000</v>
      </c>
      <c r="I97" s="513">
        <v>16000</v>
      </c>
    </row>
    <row r="98" spans="1:9" ht="12.75">
      <c r="A98" s="514"/>
      <c r="B98" s="509">
        <v>524</v>
      </c>
      <c r="C98" s="516" t="s">
        <v>950</v>
      </c>
      <c r="D98" s="516"/>
      <c r="E98" s="516"/>
      <c r="F98" s="513">
        <v>5630</v>
      </c>
      <c r="G98" s="513">
        <v>5630</v>
      </c>
      <c r="H98" s="513">
        <v>5630</v>
      </c>
      <c r="I98" s="513">
        <v>5630</v>
      </c>
    </row>
    <row r="99" spans="1:9" ht="12.75">
      <c r="A99" s="514"/>
      <c r="B99" s="509">
        <v>525</v>
      </c>
      <c r="C99" s="516" t="s">
        <v>973</v>
      </c>
      <c r="D99" s="516"/>
      <c r="E99" s="516"/>
      <c r="F99" s="513">
        <v>360</v>
      </c>
      <c r="G99" s="513">
        <v>360</v>
      </c>
      <c r="H99" s="513">
        <v>360</v>
      </c>
      <c r="I99" s="513">
        <v>360</v>
      </c>
    </row>
    <row r="100" spans="1:9" ht="12.75">
      <c r="A100" s="514"/>
      <c r="B100" s="509">
        <v>527</v>
      </c>
      <c r="C100" s="516" t="s">
        <v>950</v>
      </c>
      <c r="D100" s="516"/>
      <c r="E100" s="516"/>
      <c r="F100" s="513">
        <v>1600</v>
      </c>
      <c r="G100" s="513">
        <v>1600</v>
      </c>
      <c r="H100" s="513">
        <v>1600</v>
      </c>
      <c r="I100" s="513">
        <v>1600</v>
      </c>
    </row>
    <row r="101" spans="1:9" ht="12.75">
      <c r="A101" s="514"/>
      <c r="B101" s="509">
        <v>551</v>
      </c>
      <c r="C101" s="516" t="s">
        <v>952</v>
      </c>
      <c r="D101" s="516"/>
      <c r="E101" s="516"/>
      <c r="F101" s="513">
        <v>905</v>
      </c>
      <c r="G101" s="513">
        <v>905</v>
      </c>
      <c r="H101" s="513">
        <v>905</v>
      </c>
      <c r="I101" s="513">
        <v>905</v>
      </c>
    </row>
    <row r="102" spans="1:9" ht="12.75">
      <c r="A102" s="514"/>
      <c r="B102" s="509">
        <v>553</v>
      </c>
      <c r="C102" s="516" t="s">
        <v>975</v>
      </c>
      <c r="D102" s="516"/>
      <c r="E102" s="516"/>
      <c r="F102" s="513">
        <v>1320</v>
      </c>
      <c r="G102" s="513">
        <v>1320</v>
      </c>
      <c r="H102" s="513">
        <v>1320</v>
      </c>
      <c r="I102" s="513">
        <v>1320</v>
      </c>
    </row>
    <row r="103" spans="1:9" ht="12.75">
      <c r="A103" s="544"/>
      <c r="B103" s="353"/>
      <c r="C103" s="558" t="s">
        <v>966</v>
      </c>
      <c r="D103" s="558"/>
      <c r="E103" s="558"/>
      <c r="F103" s="522">
        <v>47425</v>
      </c>
      <c r="G103" s="522">
        <v>47425</v>
      </c>
      <c r="H103" s="522">
        <v>47425</v>
      </c>
      <c r="I103" s="522">
        <v>47425</v>
      </c>
    </row>
    <row r="104" spans="1:9" ht="12.75">
      <c r="A104" s="514"/>
      <c r="B104" s="509">
        <v>602</v>
      </c>
      <c r="C104" s="512" t="s">
        <v>959</v>
      </c>
      <c r="D104" s="512"/>
      <c r="E104" s="512"/>
      <c r="F104" s="549">
        <v>45200</v>
      </c>
      <c r="G104" s="549">
        <v>45200</v>
      </c>
      <c r="H104" s="549">
        <v>45200</v>
      </c>
      <c r="I104" s="549">
        <v>45200</v>
      </c>
    </row>
    <row r="105" spans="1:9" ht="12.75">
      <c r="A105" s="514"/>
      <c r="B105" s="509">
        <v>653</v>
      </c>
      <c r="C105" s="516" t="s">
        <v>979</v>
      </c>
      <c r="D105" s="516"/>
      <c r="E105" s="516"/>
      <c r="F105" s="549">
        <v>1320</v>
      </c>
      <c r="G105" s="549">
        <v>1320</v>
      </c>
      <c r="H105" s="549">
        <v>1320</v>
      </c>
      <c r="I105" s="549">
        <v>1320</v>
      </c>
    </row>
    <row r="106" spans="1:9" ht="12.75">
      <c r="A106" s="514"/>
      <c r="B106" s="509">
        <v>691</v>
      </c>
      <c r="C106" s="550" t="s">
        <v>980</v>
      </c>
      <c r="D106" s="551" t="s">
        <v>981</v>
      </c>
      <c r="E106" s="551"/>
      <c r="F106" s="513">
        <v>0</v>
      </c>
      <c r="G106" s="513">
        <v>0</v>
      </c>
      <c r="H106" s="513">
        <v>0</v>
      </c>
      <c r="I106" s="513">
        <v>0</v>
      </c>
    </row>
    <row r="107" spans="1:9" ht="12.75">
      <c r="A107" s="514"/>
      <c r="B107" s="552">
        <v>692</v>
      </c>
      <c r="C107" s="514"/>
      <c r="D107" s="551" t="s">
        <v>982</v>
      </c>
      <c r="E107" s="551"/>
      <c r="F107" s="513">
        <v>905</v>
      </c>
      <c r="G107" s="513">
        <v>905</v>
      </c>
      <c r="H107" s="513">
        <v>905</v>
      </c>
      <c r="I107" s="513">
        <v>905</v>
      </c>
    </row>
    <row r="108" spans="1:9" ht="12.75">
      <c r="A108" s="544"/>
      <c r="B108" s="353"/>
      <c r="C108" s="553" t="s">
        <v>983</v>
      </c>
      <c r="D108" s="554"/>
      <c r="E108" s="555"/>
      <c r="F108" s="330">
        <v>0</v>
      </c>
      <c r="G108" s="330">
        <v>0</v>
      </c>
      <c r="H108" s="330">
        <v>0</v>
      </c>
      <c r="I108" s="330">
        <v>0</v>
      </c>
    </row>
    <row r="109" spans="1:9" ht="13.5">
      <c r="A109" s="537">
        <v>31</v>
      </c>
      <c r="B109" s="538" t="s">
        <v>989</v>
      </c>
      <c r="C109" s="538"/>
      <c r="D109" s="538"/>
      <c r="E109" s="538"/>
      <c r="F109" s="539"/>
      <c r="G109" s="539"/>
      <c r="H109" s="539"/>
      <c r="I109" s="539"/>
    </row>
    <row r="110" spans="1:9" ht="12.75">
      <c r="A110" s="541"/>
      <c r="B110" s="520"/>
      <c r="C110" s="521" t="s">
        <v>957</v>
      </c>
      <c r="D110" s="521"/>
      <c r="E110" s="521"/>
      <c r="F110" s="542">
        <v>700116</v>
      </c>
      <c r="G110" s="542">
        <v>703904</v>
      </c>
      <c r="H110" s="542">
        <v>700116</v>
      </c>
      <c r="I110" s="542">
        <v>700116</v>
      </c>
    </row>
    <row r="111" spans="1:9" ht="12.75">
      <c r="A111" s="514"/>
      <c r="B111" s="509">
        <v>501</v>
      </c>
      <c r="C111" s="512" t="s">
        <v>941</v>
      </c>
      <c r="D111" s="512"/>
      <c r="E111" s="512"/>
      <c r="F111" s="511">
        <v>122075</v>
      </c>
      <c r="G111" s="511">
        <v>117075</v>
      </c>
      <c r="H111" s="511">
        <v>122075</v>
      </c>
      <c r="I111" s="511">
        <v>122075</v>
      </c>
    </row>
    <row r="112" spans="1:9" ht="12.75">
      <c r="A112" s="514"/>
      <c r="B112" s="509">
        <v>502</v>
      </c>
      <c r="C112" s="516" t="s">
        <v>971</v>
      </c>
      <c r="D112" s="516"/>
      <c r="E112" s="516"/>
      <c r="F112" s="511">
        <v>10620</v>
      </c>
      <c r="G112" s="511">
        <v>10620</v>
      </c>
      <c r="H112" s="511">
        <v>10620</v>
      </c>
      <c r="I112" s="511">
        <v>10620</v>
      </c>
    </row>
    <row r="113" spans="1:9" ht="12.75">
      <c r="A113" s="514"/>
      <c r="B113" s="509">
        <v>511</v>
      </c>
      <c r="C113" s="516" t="s">
        <v>972</v>
      </c>
      <c r="D113" s="516"/>
      <c r="E113" s="516"/>
      <c r="F113" s="511">
        <v>14040</v>
      </c>
      <c r="G113" s="511">
        <v>12040</v>
      </c>
      <c r="H113" s="511">
        <v>12040</v>
      </c>
      <c r="I113" s="511">
        <v>12040</v>
      </c>
    </row>
    <row r="114" spans="1:9" ht="12.75">
      <c r="A114" s="514"/>
      <c r="B114" s="509">
        <v>518</v>
      </c>
      <c r="C114" s="516" t="s">
        <v>946</v>
      </c>
      <c r="D114" s="516"/>
      <c r="E114" s="516"/>
      <c r="F114" s="511">
        <v>325565</v>
      </c>
      <c r="G114" s="511">
        <v>327565</v>
      </c>
      <c r="H114" s="511">
        <v>327565</v>
      </c>
      <c r="I114" s="511">
        <v>327565</v>
      </c>
    </row>
    <row r="115" spans="1:9" ht="12.75">
      <c r="A115" s="514"/>
      <c r="B115" s="509">
        <v>521</v>
      </c>
      <c r="C115" s="512" t="s">
        <v>947</v>
      </c>
      <c r="D115" s="512"/>
      <c r="E115" s="512"/>
      <c r="F115" s="513">
        <v>116920</v>
      </c>
      <c r="G115" s="513">
        <v>116920</v>
      </c>
      <c r="H115" s="513">
        <v>116920</v>
      </c>
      <c r="I115" s="513">
        <v>116920</v>
      </c>
    </row>
    <row r="116" spans="1:9" ht="12.75">
      <c r="A116" s="514"/>
      <c r="B116" s="509">
        <v>524</v>
      </c>
      <c r="C116" s="516" t="s">
        <v>950</v>
      </c>
      <c r="D116" s="516"/>
      <c r="E116" s="516"/>
      <c r="F116" s="513">
        <v>41155</v>
      </c>
      <c r="G116" s="513">
        <v>41155</v>
      </c>
      <c r="H116" s="513">
        <v>41155</v>
      </c>
      <c r="I116" s="513">
        <v>41155</v>
      </c>
    </row>
    <row r="117" spans="1:9" ht="12.75">
      <c r="A117" s="514"/>
      <c r="B117" s="509">
        <v>525</v>
      </c>
      <c r="C117" s="516" t="s">
        <v>973</v>
      </c>
      <c r="D117" s="516"/>
      <c r="E117" s="516"/>
      <c r="F117" s="513">
        <v>1276</v>
      </c>
      <c r="G117" s="513">
        <v>1276</v>
      </c>
      <c r="H117" s="513">
        <v>1276</v>
      </c>
      <c r="I117" s="513">
        <v>1276</v>
      </c>
    </row>
    <row r="118" spans="1:9" ht="12.75">
      <c r="A118" s="514"/>
      <c r="B118" s="509">
        <v>527</v>
      </c>
      <c r="C118" s="516" t="s">
        <v>950</v>
      </c>
      <c r="D118" s="516"/>
      <c r="E118" s="516"/>
      <c r="F118" s="513">
        <v>11100</v>
      </c>
      <c r="G118" s="513">
        <v>11100</v>
      </c>
      <c r="H118" s="513">
        <v>11100</v>
      </c>
      <c r="I118" s="513">
        <v>11100</v>
      </c>
    </row>
    <row r="119" spans="1:9" ht="12.75">
      <c r="A119" s="514"/>
      <c r="B119" s="509">
        <v>551</v>
      </c>
      <c r="C119" s="516" t="s">
        <v>952</v>
      </c>
      <c r="D119" s="516"/>
      <c r="E119" s="516"/>
      <c r="F119" s="513">
        <v>47555</v>
      </c>
      <c r="G119" s="513">
        <v>56400</v>
      </c>
      <c r="H119" s="513">
        <v>47555</v>
      </c>
      <c r="I119" s="513">
        <v>47555</v>
      </c>
    </row>
    <row r="120" spans="1:9" ht="12.75">
      <c r="A120" s="514"/>
      <c r="B120" s="509">
        <v>553</v>
      </c>
      <c r="C120" s="516" t="s">
        <v>975</v>
      </c>
      <c r="D120" s="516"/>
      <c r="E120" s="516"/>
      <c r="F120" s="513">
        <v>5095</v>
      </c>
      <c r="G120" s="513">
        <v>5095</v>
      </c>
      <c r="H120" s="513">
        <v>5095</v>
      </c>
      <c r="I120" s="513">
        <v>5095</v>
      </c>
    </row>
    <row r="121" spans="1:9" ht="12.75">
      <c r="A121" s="514"/>
      <c r="B121" s="509">
        <v>558</v>
      </c>
      <c r="C121" s="516" t="s">
        <v>990</v>
      </c>
      <c r="D121" s="516"/>
      <c r="E121" s="516"/>
      <c r="F121" s="513">
        <v>1015</v>
      </c>
      <c r="G121" s="513">
        <v>958</v>
      </c>
      <c r="H121" s="513">
        <v>1015</v>
      </c>
      <c r="I121" s="513">
        <v>1015</v>
      </c>
    </row>
    <row r="122" spans="1:9" ht="12.75">
      <c r="A122" s="514"/>
      <c r="B122" s="509">
        <v>568</v>
      </c>
      <c r="C122" s="512" t="s">
        <v>955</v>
      </c>
      <c r="D122" s="512"/>
      <c r="E122" s="512"/>
      <c r="F122" s="513">
        <v>3700</v>
      </c>
      <c r="G122" s="513">
        <v>3700</v>
      </c>
      <c r="H122" s="513">
        <v>3700</v>
      </c>
      <c r="I122" s="513">
        <v>3700</v>
      </c>
    </row>
    <row r="123" spans="1:9" ht="12.75">
      <c r="A123" s="544"/>
      <c r="B123" s="353"/>
      <c r="C123" s="558" t="s">
        <v>966</v>
      </c>
      <c r="D123" s="558"/>
      <c r="E123" s="558"/>
      <c r="F123" s="522">
        <v>700116</v>
      </c>
      <c r="G123" s="522">
        <f>SUM(G111:G122)</f>
        <v>703904</v>
      </c>
      <c r="H123" s="522">
        <v>700116</v>
      </c>
      <c r="I123" s="522">
        <v>700116</v>
      </c>
    </row>
    <row r="124" spans="1:9" ht="12.75">
      <c r="A124" s="514"/>
      <c r="B124" s="509">
        <v>602</v>
      </c>
      <c r="C124" s="512" t="s">
        <v>991</v>
      </c>
      <c r="D124" s="512"/>
      <c r="E124" s="512"/>
      <c r="F124" s="549"/>
      <c r="G124" s="549"/>
      <c r="H124" s="549"/>
      <c r="I124" s="549"/>
    </row>
    <row r="125" spans="1:9" ht="12.75">
      <c r="A125" s="514"/>
      <c r="B125" s="509">
        <v>653</v>
      </c>
      <c r="C125" s="516" t="s">
        <v>979</v>
      </c>
      <c r="D125" s="516"/>
      <c r="E125" s="516"/>
      <c r="F125" s="549">
        <v>5095</v>
      </c>
      <c r="G125" s="549">
        <v>5095</v>
      </c>
      <c r="H125" s="549">
        <v>5095</v>
      </c>
      <c r="I125" s="549">
        <v>5095</v>
      </c>
    </row>
    <row r="126" spans="1:9" ht="12.75">
      <c r="A126" s="514"/>
      <c r="B126" s="509">
        <v>657</v>
      </c>
      <c r="C126" s="516" t="s">
        <v>992</v>
      </c>
      <c r="D126" s="516"/>
      <c r="E126" s="516"/>
      <c r="F126" s="549">
        <v>1015</v>
      </c>
      <c r="G126" s="549">
        <v>958</v>
      </c>
      <c r="H126" s="549">
        <v>1015</v>
      </c>
      <c r="I126" s="549">
        <v>1015</v>
      </c>
    </row>
    <row r="127" spans="1:9" ht="12.75">
      <c r="A127" s="514"/>
      <c r="B127" s="509">
        <v>691</v>
      </c>
      <c r="C127" s="550" t="s">
        <v>980</v>
      </c>
      <c r="D127" s="551" t="s">
        <v>981</v>
      </c>
      <c r="E127" s="551"/>
      <c r="F127" s="513">
        <v>646451</v>
      </c>
      <c r="G127" s="513">
        <v>641451</v>
      </c>
      <c r="H127" s="513">
        <v>646451</v>
      </c>
      <c r="I127" s="513">
        <v>646451</v>
      </c>
    </row>
    <row r="128" spans="1:9" ht="12.75">
      <c r="A128" s="514"/>
      <c r="B128" s="552">
        <v>692</v>
      </c>
      <c r="C128" s="514"/>
      <c r="D128" s="551" t="s">
        <v>982</v>
      </c>
      <c r="E128" s="551"/>
      <c r="F128" s="513">
        <v>47555</v>
      </c>
      <c r="G128" s="513">
        <v>56400</v>
      </c>
      <c r="H128" s="513">
        <v>47555</v>
      </c>
      <c r="I128" s="513">
        <v>47555</v>
      </c>
    </row>
    <row r="129" spans="1:9" ht="12.75">
      <c r="A129" s="544"/>
      <c r="B129" s="353"/>
      <c r="C129" s="553" t="s">
        <v>983</v>
      </c>
      <c r="D129" s="554"/>
      <c r="E129" s="555"/>
      <c r="F129" s="330">
        <v>646451</v>
      </c>
      <c r="G129" s="330">
        <v>641451</v>
      </c>
      <c r="H129" s="330">
        <v>646451</v>
      </c>
      <c r="I129" s="330">
        <v>646451</v>
      </c>
    </row>
    <row r="130" spans="1:9" ht="13.5">
      <c r="A130" s="537">
        <v>33</v>
      </c>
      <c r="B130" s="538" t="s">
        <v>712</v>
      </c>
      <c r="C130" s="538"/>
      <c r="D130" s="538"/>
      <c r="E130" s="538"/>
      <c r="F130" s="539"/>
      <c r="G130" s="539"/>
      <c r="H130" s="539"/>
      <c r="I130" s="539"/>
    </row>
    <row r="131" spans="1:9" ht="12.75">
      <c r="A131" s="541"/>
      <c r="B131" s="520"/>
      <c r="C131" s="521" t="s">
        <v>957</v>
      </c>
      <c r="D131" s="521"/>
      <c r="E131" s="521"/>
      <c r="F131" s="542">
        <v>294586</v>
      </c>
      <c r="G131" s="542">
        <v>290475</v>
      </c>
      <c r="H131" s="542">
        <v>282160</v>
      </c>
      <c r="I131" s="542">
        <v>282160</v>
      </c>
    </row>
    <row r="132" spans="1:9" ht="12.75">
      <c r="A132" s="158"/>
      <c r="B132" s="509">
        <v>501</v>
      </c>
      <c r="C132" s="512" t="s">
        <v>941</v>
      </c>
      <c r="D132" s="512"/>
      <c r="E132" s="512"/>
      <c r="F132" s="513">
        <v>13186</v>
      </c>
      <c r="G132" s="513">
        <v>18186</v>
      </c>
      <c r="H132" s="513">
        <v>13186</v>
      </c>
      <c r="I132" s="513">
        <v>13186</v>
      </c>
    </row>
    <row r="133" spans="1:9" ht="12.75">
      <c r="A133" s="158"/>
      <c r="B133" s="509">
        <v>502</v>
      </c>
      <c r="C133" s="516" t="s">
        <v>971</v>
      </c>
      <c r="D133" s="516"/>
      <c r="E133" s="516"/>
      <c r="F133" s="513">
        <v>212426</v>
      </c>
      <c r="G133" s="513">
        <v>200870</v>
      </c>
      <c r="H133" s="513">
        <v>200000</v>
      </c>
      <c r="I133" s="513">
        <v>200000</v>
      </c>
    </row>
    <row r="134" spans="1:9" ht="12.75">
      <c r="A134" s="158"/>
      <c r="B134" s="509">
        <v>511</v>
      </c>
      <c r="C134" s="516" t="s">
        <v>993</v>
      </c>
      <c r="D134" s="516"/>
      <c r="E134" s="516"/>
      <c r="F134" s="513">
        <v>500</v>
      </c>
      <c r="G134" s="513">
        <v>500</v>
      </c>
      <c r="H134" s="513">
        <v>500</v>
      </c>
      <c r="I134" s="513">
        <v>500</v>
      </c>
    </row>
    <row r="135" spans="1:9" ht="12.75">
      <c r="A135" s="158"/>
      <c r="B135" s="509">
        <v>518</v>
      </c>
      <c r="C135" s="512" t="s">
        <v>946</v>
      </c>
      <c r="D135" s="512"/>
      <c r="E135" s="512"/>
      <c r="F135" s="513">
        <v>3000</v>
      </c>
      <c r="G135" s="513">
        <v>3000</v>
      </c>
      <c r="H135" s="513">
        <v>3000</v>
      </c>
      <c r="I135" s="513">
        <v>3000</v>
      </c>
    </row>
    <row r="136" spans="1:9" ht="12.75">
      <c r="A136" s="158"/>
      <c r="B136" s="509">
        <v>521</v>
      </c>
      <c r="C136" s="512" t="s">
        <v>947</v>
      </c>
      <c r="D136" s="512"/>
      <c r="E136" s="512"/>
      <c r="F136" s="513">
        <v>29100</v>
      </c>
      <c r="G136" s="513">
        <v>29100</v>
      </c>
      <c r="H136" s="513">
        <v>29100</v>
      </c>
      <c r="I136" s="513">
        <v>29100</v>
      </c>
    </row>
    <row r="137" spans="1:9" ht="12.75">
      <c r="A137" s="158"/>
      <c r="B137" s="509">
        <v>524</v>
      </c>
      <c r="C137" s="512" t="s">
        <v>994</v>
      </c>
      <c r="D137" s="512"/>
      <c r="E137" s="512"/>
      <c r="F137" s="513">
        <v>10240</v>
      </c>
      <c r="G137" s="513">
        <v>10240</v>
      </c>
      <c r="H137" s="513">
        <v>10240</v>
      </c>
      <c r="I137" s="513">
        <v>10240</v>
      </c>
    </row>
    <row r="138" spans="1:9" ht="12.75">
      <c r="A138" s="158"/>
      <c r="B138" s="509">
        <v>525</v>
      </c>
      <c r="C138" s="516" t="s">
        <v>973</v>
      </c>
      <c r="D138" s="516"/>
      <c r="E138" s="516"/>
      <c r="F138" s="513">
        <v>410</v>
      </c>
      <c r="G138" s="513">
        <v>410</v>
      </c>
      <c r="H138" s="513">
        <v>410</v>
      </c>
      <c r="I138" s="513">
        <v>410</v>
      </c>
    </row>
    <row r="139" spans="1:9" ht="12.75">
      <c r="A139" s="158"/>
      <c r="B139" s="509">
        <v>527</v>
      </c>
      <c r="C139" s="512" t="s">
        <v>950</v>
      </c>
      <c r="D139" s="512"/>
      <c r="E139" s="512"/>
      <c r="F139" s="513">
        <v>2100</v>
      </c>
      <c r="G139" s="513">
        <v>2100</v>
      </c>
      <c r="H139" s="513">
        <v>2100</v>
      </c>
      <c r="I139" s="513">
        <v>2100</v>
      </c>
    </row>
    <row r="140" spans="1:9" ht="12.75">
      <c r="A140" s="158"/>
      <c r="B140" s="509">
        <v>551</v>
      </c>
      <c r="C140" s="516" t="s">
        <v>952</v>
      </c>
      <c r="D140" s="516"/>
      <c r="E140" s="516"/>
      <c r="F140" s="513">
        <v>21813</v>
      </c>
      <c r="G140" s="513">
        <v>21813</v>
      </c>
      <c r="H140" s="513">
        <v>21813</v>
      </c>
      <c r="I140" s="513">
        <v>21813</v>
      </c>
    </row>
    <row r="141" spans="1:9" ht="12.75">
      <c r="A141" s="158"/>
      <c r="B141" s="509">
        <v>553</v>
      </c>
      <c r="C141" s="516" t="s">
        <v>975</v>
      </c>
      <c r="D141" s="516"/>
      <c r="E141" s="516"/>
      <c r="F141" s="513">
        <v>1461</v>
      </c>
      <c r="G141" s="513">
        <v>1461</v>
      </c>
      <c r="H141" s="513">
        <v>1461</v>
      </c>
      <c r="I141" s="513">
        <v>1461</v>
      </c>
    </row>
    <row r="142" spans="1:9" ht="12.75">
      <c r="A142" s="158"/>
      <c r="B142" s="509">
        <v>557</v>
      </c>
      <c r="C142" s="516" t="s">
        <v>995</v>
      </c>
      <c r="D142" s="516"/>
      <c r="E142" s="516"/>
      <c r="F142" s="513">
        <v>50</v>
      </c>
      <c r="G142" s="513">
        <v>2495</v>
      </c>
      <c r="H142" s="513">
        <v>50</v>
      </c>
      <c r="I142" s="513">
        <v>50</v>
      </c>
    </row>
    <row r="143" spans="1:9" ht="12.75">
      <c r="A143" s="158"/>
      <c r="B143" s="509">
        <v>568</v>
      </c>
      <c r="C143" s="512" t="s">
        <v>955</v>
      </c>
      <c r="D143" s="512"/>
      <c r="E143" s="512"/>
      <c r="F143" s="513">
        <v>300</v>
      </c>
      <c r="G143" s="513">
        <v>300</v>
      </c>
      <c r="H143" s="513">
        <v>300</v>
      </c>
      <c r="I143" s="513">
        <v>300</v>
      </c>
    </row>
    <row r="144" spans="1:9" ht="12.75">
      <c r="A144" s="544"/>
      <c r="B144" s="353"/>
      <c r="C144" s="558" t="s">
        <v>966</v>
      </c>
      <c r="D144" s="558"/>
      <c r="E144" s="558"/>
      <c r="F144" s="522">
        <v>294586</v>
      </c>
      <c r="G144" s="522">
        <f>SUM(G132:G143)</f>
        <v>290475</v>
      </c>
      <c r="H144" s="522">
        <v>282160</v>
      </c>
      <c r="I144" s="522">
        <v>282160</v>
      </c>
    </row>
    <row r="145" spans="1:9" ht="12.75">
      <c r="A145" s="158"/>
      <c r="B145" s="509">
        <v>602</v>
      </c>
      <c r="C145" s="512" t="s">
        <v>996</v>
      </c>
      <c r="D145" s="512"/>
      <c r="E145" s="512"/>
      <c r="F145" s="513">
        <v>3300</v>
      </c>
      <c r="G145" s="513">
        <v>3300</v>
      </c>
      <c r="H145" s="513">
        <v>3300</v>
      </c>
      <c r="I145" s="513">
        <v>3300</v>
      </c>
    </row>
    <row r="146" spans="1:9" ht="12.75">
      <c r="A146" s="158"/>
      <c r="B146" s="509">
        <v>648</v>
      </c>
      <c r="C146" s="516" t="s">
        <v>997</v>
      </c>
      <c r="D146" s="516"/>
      <c r="E146" s="516"/>
      <c r="F146" s="513"/>
      <c r="G146" s="513"/>
      <c r="H146" s="513"/>
      <c r="I146" s="513"/>
    </row>
    <row r="147" spans="1:9" ht="12.75">
      <c r="A147" s="158"/>
      <c r="B147" s="509">
        <v>653</v>
      </c>
      <c r="C147" s="516" t="s">
        <v>979</v>
      </c>
      <c r="D147" s="516"/>
      <c r="E147" s="516"/>
      <c r="F147" s="513">
        <v>1461</v>
      </c>
      <c r="G147" s="513">
        <v>1461</v>
      </c>
      <c r="H147" s="513">
        <v>1461</v>
      </c>
      <c r="I147" s="513">
        <v>1461</v>
      </c>
    </row>
    <row r="148" spans="1:9" ht="12.75">
      <c r="A148" s="158"/>
      <c r="B148" s="509">
        <v>657</v>
      </c>
      <c r="C148" s="516" t="s">
        <v>998</v>
      </c>
      <c r="D148" s="516"/>
      <c r="E148" s="516"/>
      <c r="F148" s="513">
        <v>50</v>
      </c>
      <c r="G148" s="513">
        <v>2495</v>
      </c>
      <c r="H148" s="513">
        <v>50</v>
      </c>
      <c r="I148" s="513">
        <v>50</v>
      </c>
    </row>
    <row r="149" spans="1:9" ht="12.75">
      <c r="A149" s="158"/>
      <c r="B149" s="509">
        <v>691</v>
      </c>
      <c r="C149" s="550" t="s">
        <v>980</v>
      </c>
      <c r="D149" s="551" t="s">
        <v>981</v>
      </c>
      <c r="E149" s="551"/>
      <c r="F149" s="513">
        <v>267962</v>
      </c>
      <c r="G149" s="513">
        <v>261406</v>
      </c>
      <c r="H149" s="513">
        <v>255536</v>
      </c>
      <c r="I149" s="513">
        <v>255536</v>
      </c>
    </row>
    <row r="150" spans="1:9" ht="12.75">
      <c r="A150" s="158"/>
      <c r="B150" s="552">
        <v>692</v>
      </c>
      <c r="C150" s="514"/>
      <c r="D150" s="551" t="s">
        <v>999</v>
      </c>
      <c r="E150" s="551"/>
      <c r="F150" s="513">
        <v>21813</v>
      </c>
      <c r="G150" s="513">
        <v>21813</v>
      </c>
      <c r="H150" s="513">
        <v>21813</v>
      </c>
      <c r="I150" s="513">
        <v>21813</v>
      </c>
    </row>
    <row r="151" spans="1:9" ht="12.75">
      <c r="A151" s="544"/>
      <c r="B151" s="353"/>
      <c r="C151" s="553" t="s">
        <v>983</v>
      </c>
      <c r="D151" s="553"/>
      <c r="E151" s="553"/>
      <c r="F151" s="330">
        <v>267962</v>
      </c>
      <c r="G151" s="330">
        <v>261406</v>
      </c>
      <c r="H151" s="330">
        <v>255536</v>
      </c>
      <c r="I151" s="330">
        <v>255536</v>
      </c>
    </row>
    <row r="152" spans="1:9" ht="13.5">
      <c r="A152" s="537">
        <v>41</v>
      </c>
      <c r="B152" s="538" t="s">
        <v>1000</v>
      </c>
      <c r="C152" s="538"/>
      <c r="D152" s="538"/>
      <c r="E152" s="538"/>
      <c r="F152" s="561"/>
      <c r="G152" s="561"/>
      <c r="H152" s="561"/>
      <c r="I152" s="561"/>
    </row>
    <row r="153" spans="1:9" ht="12.75">
      <c r="A153" s="541"/>
      <c r="B153" s="520"/>
      <c r="C153" s="521" t="s">
        <v>957</v>
      </c>
      <c r="D153" s="521"/>
      <c r="E153" s="521"/>
      <c r="F153" s="542">
        <v>85063</v>
      </c>
      <c r="G153" s="542">
        <v>79565</v>
      </c>
      <c r="H153" s="542">
        <v>79565</v>
      </c>
      <c r="I153" s="542">
        <v>79565</v>
      </c>
    </row>
    <row r="154" spans="1:9" ht="12.75">
      <c r="A154" s="514"/>
      <c r="B154" s="509">
        <v>501</v>
      </c>
      <c r="C154" s="512" t="s">
        <v>941</v>
      </c>
      <c r="D154" s="512"/>
      <c r="E154" s="512"/>
      <c r="F154" s="511">
        <v>5000</v>
      </c>
      <c r="G154" s="511">
        <v>2000</v>
      </c>
      <c r="H154" s="511">
        <v>2000</v>
      </c>
      <c r="I154" s="511">
        <v>2000</v>
      </c>
    </row>
    <row r="155" spans="1:9" ht="12.75">
      <c r="A155" s="514"/>
      <c r="B155" s="509">
        <v>502</v>
      </c>
      <c r="C155" s="516" t="s">
        <v>971</v>
      </c>
      <c r="D155" s="516"/>
      <c r="E155" s="516"/>
      <c r="F155" s="511">
        <v>500</v>
      </c>
      <c r="G155" s="511">
        <v>500</v>
      </c>
      <c r="H155" s="511">
        <v>500</v>
      </c>
      <c r="I155" s="511">
        <v>500</v>
      </c>
    </row>
    <row r="156" spans="1:9" ht="12.75">
      <c r="A156" s="514"/>
      <c r="B156" s="509">
        <v>511</v>
      </c>
      <c r="C156" s="516" t="s">
        <v>972</v>
      </c>
      <c r="D156" s="516"/>
      <c r="E156" s="516"/>
      <c r="F156" s="511">
        <v>500</v>
      </c>
      <c r="G156" s="511">
        <v>500</v>
      </c>
      <c r="H156" s="511">
        <v>500</v>
      </c>
      <c r="I156" s="511">
        <v>500</v>
      </c>
    </row>
    <row r="157" spans="1:9" ht="12.75">
      <c r="A157" s="514"/>
      <c r="B157" s="509">
        <v>518</v>
      </c>
      <c r="C157" s="516" t="s">
        <v>946</v>
      </c>
      <c r="D157" s="516"/>
      <c r="E157" s="516"/>
      <c r="F157" s="511">
        <v>3498</v>
      </c>
      <c r="G157" s="511">
        <v>1000</v>
      </c>
      <c r="H157" s="511">
        <v>1000</v>
      </c>
      <c r="I157" s="511">
        <v>1000</v>
      </c>
    </row>
    <row r="158" spans="1:9" ht="12.75">
      <c r="A158" s="514"/>
      <c r="B158" s="509">
        <v>521</v>
      </c>
      <c r="C158" s="512" t="s">
        <v>947</v>
      </c>
      <c r="D158" s="512"/>
      <c r="E158" s="512"/>
      <c r="F158" s="513">
        <v>44045</v>
      </c>
      <c r="G158" s="513">
        <v>44045</v>
      </c>
      <c r="H158" s="513">
        <v>44045</v>
      </c>
      <c r="I158" s="513">
        <v>44045</v>
      </c>
    </row>
    <row r="159" spans="1:9" ht="12.75">
      <c r="A159" s="514"/>
      <c r="B159" s="509">
        <v>524</v>
      </c>
      <c r="C159" s="516" t="s">
        <v>950</v>
      </c>
      <c r="D159" s="516"/>
      <c r="E159" s="516"/>
      <c r="F159" s="513">
        <v>15500</v>
      </c>
      <c r="G159" s="513">
        <v>15500</v>
      </c>
      <c r="H159" s="513">
        <v>15500</v>
      </c>
      <c r="I159" s="513">
        <v>15500</v>
      </c>
    </row>
    <row r="160" spans="1:9" ht="12.75">
      <c r="A160" s="514"/>
      <c r="B160" s="509">
        <v>525</v>
      </c>
      <c r="C160" s="516" t="s">
        <v>973</v>
      </c>
      <c r="D160" s="516"/>
      <c r="E160" s="516"/>
      <c r="F160" s="513">
        <v>395</v>
      </c>
      <c r="G160" s="513">
        <v>395</v>
      </c>
      <c r="H160" s="513">
        <v>395</v>
      </c>
      <c r="I160" s="513">
        <v>395</v>
      </c>
    </row>
    <row r="161" spans="1:9" ht="12.75">
      <c r="A161" s="514"/>
      <c r="B161" s="509">
        <v>527</v>
      </c>
      <c r="C161" s="516" t="s">
        <v>950</v>
      </c>
      <c r="D161" s="516"/>
      <c r="E161" s="516"/>
      <c r="F161" s="513">
        <v>3910</v>
      </c>
      <c r="G161" s="513">
        <v>3910</v>
      </c>
      <c r="H161" s="513">
        <v>3910</v>
      </c>
      <c r="I161" s="513">
        <v>3910</v>
      </c>
    </row>
    <row r="162" spans="1:9" ht="12.75">
      <c r="A162" s="514"/>
      <c r="B162" s="509">
        <v>551</v>
      </c>
      <c r="C162" s="516" t="s">
        <v>952</v>
      </c>
      <c r="D162" s="516"/>
      <c r="E162" s="516"/>
      <c r="F162" s="513">
        <v>9925</v>
      </c>
      <c r="G162" s="513">
        <v>9925</v>
      </c>
      <c r="H162" s="513">
        <v>9925</v>
      </c>
      <c r="I162" s="513">
        <v>9925</v>
      </c>
    </row>
    <row r="163" spans="1:9" ht="12.75">
      <c r="A163" s="514"/>
      <c r="B163" s="509">
        <v>553</v>
      </c>
      <c r="C163" s="516" t="s">
        <v>975</v>
      </c>
      <c r="D163" s="516"/>
      <c r="E163" s="516"/>
      <c r="F163" s="513">
        <v>1640</v>
      </c>
      <c r="G163" s="513">
        <v>1640</v>
      </c>
      <c r="H163" s="513">
        <v>1640</v>
      </c>
      <c r="I163" s="513">
        <v>1640</v>
      </c>
    </row>
    <row r="164" spans="1:9" ht="12.75">
      <c r="A164" s="514"/>
      <c r="B164" s="509">
        <v>568</v>
      </c>
      <c r="C164" s="512" t="s">
        <v>955</v>
      </c>
      <c r="D164" s="512"/>
      <c r="E164" s="512"/>
      <c r="F164" s="513">
        <v>150</v>
      </c>
      <c r="G164" s="513">
        <v>150</v>
      </c>
      <c r="H164" s="513">
        <v>150</v>
      </c>
      <c r="I164" s="513">
        <v>150</v>
      </c>
    </row>
    <row r="165" spans="1:9" ht="12.75">
      <c r="A165" s="544"/>
      <c r="B165" s="353"/>
      <c r="C165" s="558" t="s">
        <v>966</v>
      </c>
      <c r="D165" s="558"/>
      <c r="E165" s="558"/>
      <c r="F165" s="522">
        <v>85063</v>
      </c>
      <c r="G165" s="522">
        <v>79565</v>
      </c>
      <c r="H165" s="522">
        <v>79565</v>
      </c>
      <c r="I165" s="522">
        <v>79565</v>
      </c>
    </row>
    <row r="166" spans="1:9" ht="12.75">
      <c r="A166" s="514"/>
      <c r="B166" s="509">
        <v>602</v>
      </c>
      <c r="C166" s="512" t="s">
        <v>959</v>
      </c>
      <c r="D166" s="512"/>
      <c r="E166" s="512"/>
      <c r="F166" s="549">
        <v>35200</v>
      </c>
      <c r="G166" s="549">
        <v>34600</v>
      </c>
      <c r="H166" s="549">
        <v>35200</v>
      </c>
      <c r="I166" s="549">
        <v>35200</v>
      </c>
    </row>
    <row r="167" spans="1:9" ht="12.75">
      <c r="A167" s="514"/>
      <c r="B167" s="509">
        <v>648</v>
      </c>
      <c r="C167" s="516" t="s">
        <v>1001</v>
      </c>
      <c r="D167" s="516"/>
      <c r="E167" s="516"/>
      <c r="F167" s="549"/>
      <c r="G167" s="549">
        <v>600</v>
      </c>
      <c r="H167" s="549"/>
      <c r="I167" s="549"/>
    </row>
    <row r="168" spans="1:9" ht="12.75">
      <c r="A168" s="514"/>
      <c r="B168" s="509">
        <v>653</v>
      </c>
      <c r="C168" s="516" t="s">
        <v>1002</v>
      </c>
      <c r="D168" s="516"/>
      <c r="E168" s="516"/>
      <c r="F168" s="549">
        <v>1640</v>
      </c>
      <c r="G168" s="549">
        <v>1640</v>
      </c>
      <c r="H168" s="549">
        <v>1640</v>
      </c>
      <c r="I168" s="549">
        <v>1640</v>
      </c>
    </row>
    <row r="169" spans="1:9" ht="12.75">
      <c r="A169" s="514"/>
      <c r="B169" s="509">
        <v>691</v>
      </c>
      <c r="C169" s="550" t="s">
        <v>980</v>
      </c>
      <c r="D169" s="551" t="s">
        <v>981</v>
      </c>
      <c r="E169" s="551"/>
      <c r="F169" s="513">
        <v>38298</v>
      </c>
      <c r="G169" s="513">
        <v>32800</v>
      </c>
      <c r="H169" s="513">
        <v>32800</v>
      </c>
      <c r="I169" s="513">
        <v>32800</v>
      </c>
    </row>
    <row r="170" spans="1:9" ht="12.75">
      <c r="A170" s="514"/>
      <c r="B170" s="552">
        <v>692</v>
      </c>
      <c r="C170" s="514"/>
      <c r="D170" s="551" t="s">
        <v>982</v>
      </c>
      <c r="E170" s="551"/>
      <c r="F170" s="513">
        <v>9925</v>
      </c>
      <c r="G170" s="513">
        <v>9925</v>
      </c>
      <c r="H170" s="513">
        <v>9925</v>
      </c>
      <c r="I170" s="513">
        <v>9925</v>
      </c>
    </row>
    <row r="171" spans="1:9" ht="12.75">
      <c r="A171" s="544"/>
      <c r="B171" s="353"/>
      <c r="C171" s="553" t="s">
        <v>987</v>
      </c>
      <c r="D171" s="553"/>
      <c r="E171" s="553"/>
      <c r="F171" s="330">
        <v>38298</v>
      </c>
      <c r="G171" s="330">
        <v>32800</v>
      </c>
      <c r="H171" s="330">
        <v>32800</v>
      </c>
      <c r="I171" s="330">
        <v>32800</v>
      </c>
    </row>
    <row r="172" spans="1:9" ht="13.5">
      <c r="A172" s="562">
        <v>51</v>
      </c>
      <c r="B172" s="538" t="s">
        <v>1003</v>
      </c>
      <c r="C172" s="538"/>
      <c r="D172" s="538"/>
      <c r="E172" s="538"/>
      <c r="F172" s="539"/>
      <c r="G172" s="539"/>
      <c r="H172" s="539"/>
      <c r="I172" s="539"/>
    </row>
    <row r="173" spans="1:9" ht="12.75">
      <c r="A173" s="541"/>
      <c r="B173" s="520"/>
      <c r="C173" s="521" t="s">
        <v>957</v>
      </c>
      <c r="D173" s="521"/>
      <c r="E173" s="521"/>
      <c r="F173" s="542">
        <v>270157</v>
      </c>
      <c r="G173" s="542">
        <v>266829</v>
      </c>
      <c r="H173" s="542">
        <v>248625</v>
      </c>
      <c r="I173" s="542">
        <v>248625</v>
      </c>
    </row>
    <row r="174" spans="1:9" ht="12.75">
      <c r="A174" s="514"/>
      <c r="B174" s="509">
        <v>501</v>
      </c>
      <c r="C174" s="512" t="s">
        <v>941</v>
      </c>
      <c r="D174" s="512"/>
      <c r="E174" s="512"/>
      <c r="F174" s="513">
        <v>22720</v>
      </c>
      <c r="G174" s="513">
        <v>28720</v>
      </c>
      <c r="H174" s="513">
        <v>28720</v>
      </c>
      <c r="I174" s="513">
        <v>28720</v>
      </c>
    </row>
    <row r="175" spans="1:9" ht="12.75">
      <c r="A175" s="514"/>
      <c r="B175" s="509">
        <v>502</v>
      </c>
      <c r="C175" s="512" t="s">
        <v>942</v>
      </c>
      <c r="D175" s="512"/>
      <c r="E175" s="512"/>
      <c r="F175" s="513">
        <v>9960</v>
      </c>
      <c r="G175" s="513">
        <v>9960</v>
      </c>
      <c r="H175" s="513">
        <v>9960</v>
      </c>
      <c r="I175" s="513">
        <v>9960</v>
      </c>
    </row>
    <row r="176" spans="1:9" ht="12.75">
      <c r="A176" s="514"/>
      <c r="B176" s="509">
        <v>511</v>
      </c>
      <c r="C176" s="512" t="s">
        <v>1004</v>
      </c>
      <c r="D176" s="512"/>
      <c r="E176" s="512"/>
      <c r="F176" s="513">
        <v>3500</v>
      </c>
      <c r="G176" s="513">
        <v>3500</v>
      </c>
      <c r="H176" s="513">
        <v>3500</v>
      </c>
      <c r="I176" s="513">
        <v>3500</v>
      </c>
    </row>
    <row r="177" spans="1:9" ht="12.75">
      <c r="A177" s="514"/>
      <c r="B177" s="509">
        <v>518</v>
      </c>
      <c r="C177" s="512" t="s">
        <v>946</v>
      </c>
      <c r="D177" s="512"/>
      <c r="E177" s="512"/>
      <c r="F177" s="513">
        <v>5500</v>
      </c>
      <c r="G177" s="513">
        <v>2500</v>
      </c>
      <c r="H177" s="513">
        <v>2500</v>
      </c>
      <c r="I177" s="513">
        <v>2500</v>
      </c>
    </row>
    <row r="178" spans="1:9" ht="12.75">
      <c r="A178" s="514"/>
      <c r="B178" s="509">
        <v>521</v>
      </c>
      <c r="C178" s="512" t="s">
        <v>947</v>
      </c>
      <c r="D178" s="512"/>
      <c r="E178" s="512"/>
      <c r="F178" s="513">
        <v>130100</v>
      </c>
      <c r="G178" s="513">
        <v>117500</v>
      </c>
      <c r="H178" s="513">
        <v>117500</v>
      </c>
      <c r="I178" s="513">
        <v>117500</v>
      </c>
    </row>
    <row r="179" spans="1:9" ht="12.75">
      <c r="A179" s="514"/>
      <c r="B179" s="509">
        <v>524</v>
      </c>
      <c r="C179" s="512" t="s">
        <v>948</v>
      </c>
      <c r="D179" s="512"/>
      <c r="E179" s="512"/>
      <c r="F179" s="513">
        <v>45792</v>
      </c>
      <c r="G179" s="513">
        <v>41360</v>
      </c>
      <c r="H179" s="513">
        <v>41360</v>
      </c>
      <c r="I179" s="513">
        <v>41360</v>
      </c>
    </row>
    <row r="180" spans="1:9" ht="12.75">
      <c r="A180" s="514"/>
      <c r="B180" s="509">
        <v>525</v>
      </c>
      <c r="C180" s="516" t="s">
        <v>973</v>
      </c>
      <c r="D180" s="516"/>
      <c r="E180" s="516"/>
      <c r="F180" s="513">
        <v>1260</v>
      </c>
      <c r="G180" s="513">
        <v>1260</v>
      </c>
      <c r="H180" s="513">
        <v>1260</v>
      </c>
      <c r="I180" s="513">
        <v>1260</v>
      </c>
    </row>
    <row r="181" spans="1:9" ht="12.75">
      <c r="A181" s="514"/>
      <c r="B181" s="509">
        <v>527</v>
      </c>
      <c r="C181" s="512" t="s">
        <v>950</v>
      </c>
      <c r="D181" s="512"/>
      <c r="E181" s="512"/>
      <c r="F181" s="513">
        <v>12030</v>
      </c>
      <c r="G181" s="513">
        <v>10030</v>
      </c>
      <c r="H181" s="513">
        <v>10030</v>
      </c>
      <c r="I181" s="513">
        <v>10030</v>
      </c>
    </row>
    <row r="182" spans="1:9" ht="12.75">
      <c r="A182" s="514"/>
      <c r="B182" s="509">
        <v>551</v>
      </c>
      <c r="C182" s="512" t="s">
        <v>952</v>
      </c>
      <c r="D182" s="512"/>
      <c r="E182" s="512"/>
      <c r="F182" s="519">
        <v>31045</v>
      </c>
      <c r="G182" s="519">
        <v>43545</v>
      </c>
      <c r="H182" s="519">
        <v>25545</v>
      </c>
      <c r="I182" s="519">
        <v>25545</v>
      </c>
    </row>
    <row r="183" spans="1:9" ht="12.75">
      <c r="A183" s="514"/>
      <c r="B183" s="509">
        <v>553</v>
      </c>
      <c r="C183" s="516" t="s">
        <v>975</v>
      </c>
      <c r="D183" s="516"/>
      <c r="E183" s="516"/>
      <c r="F183" s="519">
        <v>7600</v>
      </c>
      <c r="G183" s="519">
        <v>7600</v>
      </c>
      <c r="H183" s="519">
        <v>7600</v>
      </c>
      <c r="I183" s="519">
        <v>7600</v>
      </c>
    </row>
    <row r="184" spans="1:9" ht="12.75">
      <c r="A184" s="514"/>
      <c r="B184" s="509">
        <v>558</v>
      </c>
      <c r="C184" s="516" t="s">
        <v>1005</v>
      </c>
      <c r="D184" s="516"/>
      <c r="E184" s="516"/>
      <c r="F184" s="519"/>
      <c r="G184" s="519">
        <v>204</v>
      </c>
      <c r="H184" s="519"/>
      <c r="I184" s="519"/>
    </row>
    <row r="185" spans="1:9" ht="12.75">
      <c r="A185" s="514"/>
      <c r="B185" s="509">
        <v>568</v>
      </c>
      <c r="C185" s="516" t="s">
        <v>955</v>
      </c>
      <c r="D185" s="516"/>
      <c r="E185" s="516"/>
      <c r="F185" s="519">
        <v>650</v>
      </c>
      <c r="G185" s="519">
        <v>650</v>
      </c>
      <c r="H185" s="519">
        <v>650</v>
      </c>
      <c r="I185" s="519">
        <v>650</v>
      </c>
    </row>
    <row r="186" spans="1:9" ht="12.75">
      <c r="A186" s="544"/>
      <c r="B186" s="353"/>
      <c r="C186" s="558" t="s">
        <v>966</v>
      </c>
      <c r="D186" s="558"/>
      <c r="E186" s="558"/>
      <c r="F186" s="522">
        <v>270157</v>
      </c>
      <c r="G186" s="522">
        <v>266829</v>
      </c>
      <c r="H186" s="522">
        <v>248625</v>
      </c>
      <c r="I186" s="522">
        <v>248625</v>
      </c>
    </row>
    <row r="187" spans="1:9" ht="12.75">
      <c r="A187" s="563"/>
      <c r="B187" s="509">
        <v>602</v>
      </c>
      <c r="C187" s="512" t="s">
        <v>959</v>
      </c>
      <c r="D187" s="512"/>
      <c r="E187" s="512"/>
      <c r="F187" s="564">
        <v>3320</v>
      </c>
      <c r="G187" s="564">
        <v>3320</v>
      </c>
      <c r="H187" s="564">
        <v>3320</v>
      </c>
      <c r="I187" s="564">
        <v>3320</v>
      </c>
    </row>
    <row r="188" spans="1:9" ht="12.75">
      <c r="A188" s="563"/>
      <c r="B188" s="509">
        <v>653</v>
      </c>
      <c r="C188" s="516" t="s">
        <v>979</v>
      </c>
      <c r="D188" s="516"/>
      <c r="E188" s="516"/>
      <c r="F188" s="564">
        <v>7600</v>
      </c>
      <c r="G188" s="564">
        <v>7600</v>
      </c>
      <c r="H188" s="564">
        <v>7600</v>
      </c>
      <c r="I188" s="564">
        <v>7600</v>
      </c>
    </row>
    <row r="189" spans="1:9" ht="12.75">
      <c r="A189" s="563"/>
      <c r="B189" s="509">
        <v>658</v>
      </c>
      <c r="C189" s="516" t="s">
        <v>1006</v>
      </c>
      <c r="D189" s="516"/>
      <c r="E189" s="516"/>
      <c r="F189" s="565"/>
      <c r="G189" s="565">
        <v>204</v>
      </c>
      <c r="H189" s="565"/>
      <c r="I189" s="565"/>
    </row>
    <row r="190" spans="1:9" ht="12.75">
      <c r="A190" s="563"/>
      <c r="B190" s="509">
        <v>691</v>
      </c>
      <c r="C190" s="550" t="s">
        <v>980</v>
      </c>
      <c r="D190" s="551" t="s">
        <v>981</v>
      </c>
      <c r="E190" s="551"/>
      <c r="F190" s="513">
        <v>211160</v>
      </c>
      <c r="G190" s="513">
        <v>220560</v>
      </c>
      <c r="H190" s="513">
        <v>212160</v>
      </c>
      <c r="I190" s="513">
        <v>212160</v>
      </c>
    </row>
    <row r="191" spans="1:9" ht="12.75">
      <c r="A191" s="563"/>
      <c r="B191" s="552">
        <v>692</v>
      </c>
      <c r="C191" s="514"/>
      <c r="D191" s="551" t="s">
        <v>999</v>
      </c>
      <c r="E191" s="551"/>
      <c r="F191" s="513">
        <v>31045</v>
      </c>
      <c r="G191" s="513">
        <v>35145</v>
      </c>
      <c r="H191" s="513">
        <v>25545</v>
      </c>
      <c r="I191" s="513">
        <v>25545</v>
      </c>
    </row>
    <row r="192" spans="1:9" ht="12.75">
      <c r="A192" s="563"/>
      <c r="B192" s="552">
        <v>693</v>
      </c>
      <c r="C192" s="566" t="s">
        <v>1007</v>
      </c>
      <c r="D192" s="566"/>
      <c r="E192" s="566"/>
      <c r="F192" s="513">
        <v>17032</v>
      </c>
      <c r="G192" s="513"/>
      <c r="H192" s="513"/>
      <c r="I192" s="513"/>
    </row>
    <row r="193" spans="1:9" ht="12.75">
      <c r="A193" s="544"/>
      <c r="B193" s="353"/>
      <c r="C193" s="553" t="s">
        <v>983</v>
      </c>
      <c r="D193" s="553"/>
      <c r="E193" s="553"/>
      <c r="F193" s="330">
        <v>211160</v>
      </c>
      <c r="G193" s="330">
        <v>220560</v>
      </c>
      <c r="H193" s="330">
        <v>212160</v>
      </c>
      <c r="I193" s="330">
        <v>212160</v>
      </c>
    </row>
    <row r="194" spans="1:9" ht="13.5">
      <c r="A194" s="537">
        <v>61</v>
      </c>
      <c r="B194" s="538" t="s">
        <v>700</v>
      </c>
      <c r="C194" s="538"/>
      <c r="D194" s="538"/>
      <c r="E194" s="538"/>
      <c r="F194" s="539"/>
      <c r="G194" s="539"/>
      <c r="H194" s="539"/>
      <c r="I194" s="539"/>
    </row>
    <row r="195" spans="1:9" ht="12.75">
      <c r="A195" s="541"/>
      <c r="B195" s="520"/>
      <c r="C195" s="521" t="s">
        <v>957</v>
      </c>
      <c r="D195" s="521"/>
      <c r="E195" s="521"/>
      <c r="F195" s="542">
        <v>920938</v>
      </c>
      <c r="G195" s="542">
        <v>874456</v>
      </c>
      <c r="H195" s="542">
        <v>894435</v>
      </c>
      <c r="I195" s="542">
        <v>894435</v>
      </c>
    </row>
    <row r="196" spans="1:9" ht="12.75">
      <c r="A196" s="514"/>
      <c r="B196" s="509">
        <v>501</v>
      </c>
      <c r="C196" s="512" t="s">
        <v>941</v>
      </c>
      <c r="D196" s="512"/>
      <c r="E196" s="512"/>
      <c r="F196" s="513">
        <v>64850</v>
      </c>
      <c r="G196" s="513">
        <v>63150</v>
      </c>
      <c r="H196" s="513">
        <v>64850</v>
      </c>
      <c r="I196" s="513">
        <v>64850</v>
      </c>
    </row>
    <row r="197" spans="1:9" ht="12.75">
      <c r="A197" s="514"/>
      <c r="B197" s="509">
        <v>502</v>
      </c>
      <c r="C197" s="516" t="s">
        <v>971</v>
      </c>
      <c r="D197" s="516"/>
      <c r="E197" s="516"/>
      <c r="F197" s="513">
        <v>6600</v>
      </c>
      <c r="G197" s="513">
        <v>6600</v>
      </c>
      <c r="H197" s="513">
        <v>6600</v>
      </c>
      <c r="I197" s="513">
        <v>6600</v>
      </c>
    </row>
    <row r="198" spans="1:9" ht="12.75">
      <c r="A198" s="514"/>
      <c r="B198" s="509">
        <v>511</v>
      </c>
      <c r="C198" s="512" t="s">
        <v>1004</v>
      </c>
      <c r="D198" s="512"/>
      <c r="E198" s="512"/>
      <c r="F198" s="513">
        <v>28000</v>
      </c>
      <c r="G198" s="513">
        <v>38000</v>
      </c>
      <c r="H198" s="513">
        <v>28000</v>
      </c>
      <c r="I198" s="513">
        <v>28000</v>
      </c>
    </row>
    <row r="199" spans="1:9" ht="12.75">
      <c r="A199" s="514"/>
      <c r="B199" s="509">
        <v>518</v>
      </c>
      <c r="C199" s="512" t="s">
        <v>946</v>
      </c>
      <c r="D199" s="512"/>
      <c r="E199" s="512"/>
      <c r="F199" s="513">
        <v>250100</v>
      </c>
      <c r="G199" s="513">
        <v>200030</v>
      </c>
      <c r="H199" s="513">
        <v>250100</v>
      </c>
      <c r="I199" s="513">
        <v>250100</v>
      </c>
    </row>
    <row r="200" spans="1:9" ht="12.75">
      <c r="A200" s="514"/>
      <c r="B200" s="509">
        <v>521</v>
      </c>
      <c r="C200" s="512" t="s">
        <v>947</v>
      </c>
      <c r="D200" s="512"/>
      <c r="E200" s="512"/>
      <c r="F200" s="513">
        <v>122200</v>
      </c>
      <c r="G200" s="513">
        <v>122200</v>
      </c>
      <c r="H200" s="513">
        <v>122200</v>
      </c>
      <c r="I200" s="513">
        <v>122200</v>
      </c>
    </row>
    <row r="201" spans="1:9" ht="12.75">
      <c r="A201" s="514"/>
      <c r="B201" s="509">
        <v>524</v>
      </c>
      <c r="C201" s="512" t="s">
        <v>948</v>
      </c>
      <c r="D201" s="512"/>
      <c r="E201" s="512"/>
      <c r="F201" s="513">
        <v>43015</v>
      </c>
      <c r="G201" s="513">
        <v>43015</v>
      </c>
      <c r="H201" s="513">
        <v>43015</v>
      </c>
      <c r="I201" s="513">
        <v>43015</v>
      </c>
    </row>
    <row r="202" spans="1:9" ht="12.75">
      <c r="A202" s="514"/>
      <c r="B202" s="509">
        <v>525</v>
      </c>
      <c r="C202" s="512" t="s">
        <v>949</v>
      </c>
      <c r="D202" s="512"/>
      <c r="E202" s="512"/>
      <c r="F202" s="513">
        <v>1530</v>
      </c>
      <c r="G202" s="513">
        <v>1530</v>
      </c>
      <c r="H202" s="513">
        <v>1530</v>
      </c>
      <c r="I202" s="513">
        <v>1530</v>
      </c>
    </row>
    <row r="203" spans="1:9" ht="12.75">
      <c r="A203" s="514"/>
      <c r="B203" s="509">
        <v>527</v>
      </c>
      <c r="C203" s="512" t="s">
        <v>950</v>
      </c>
      <c r="D203" s="512"/>
      <c r="E203" s="512"/>
      <c r="F203" s="513">
        <v>10270</v>
      </c>
      <c r="G203" s="513">
        <v>10270</v>
      </c>
      <c r="H203" s="513">
        <v>10270</v>
      </c>
      <c r="I203" s="513">
        <v>10270</v>
      </c>
    </row>
    <row r="204" spans="1:9" ht="12.75">
      <c r="A204" s="514"/>
      <c r="B204" s="509">
        <v>551</v>
      </c>
      <c r="C204" s="512" t="s">
        <v>952</v>
      </c>
      <c r="D204" s="512"/>
      <c r="E204" s="512"/>
      <c r="F204" s="513">
        <v>386018</v>
      </c>
      <c r="G204" s="513">
        <v>381515</v>
      </c>
      <c r="H204" s="513">
        <v>359515</v>
      </c>
      <c r="I204" s="513">
        <v>359515</v>
      </c>
    </row>
    <row r="205" spans="1:9" ht="12.75">
      <c r="A205" s="514"/>
      <c r="B205" s="517">
        <v>553</v>
      </c>
      <c r="C205" s="512" t="s">
        <v>1008</v>
      </c>
      <c r="D205" s="512"/>
      <c r="E205" s="512"/>
      <c r="F205" s="513">
        <v>3555</v>
      </c>
      <c r="G205" s="513">
        <v>3555</v>
      </c>
      <c r="H205" s="513">
        <v>3555</v>
      </c>
      <c r="I205" s="513">
        <v>3555</v>
      </c>
    </row>
    <row r="206" spans="1:9" ht="12.75">
      <c r="A206" s="514"/>
      <c r="B206" s="517">
        <v>558</v>
      </c>
      <c r="C206" s="516" t="s">
        <v>1009</v>
      </c>
      <c r="D206" s="516"/>
      <c r="E206" s="516"/>
      <c r="F206" s="513">
        <v>300</v>
      </c>
      <c r="G206" s="513">
        <v>91</v>
      </c>
      <c r="H206" s="513">
        <v>300</v>
      </c>
      <c r="I206" s="513">
        <v>300</v>
      </c>
    </row>
    <row r="207" spans="1:9" ht="12.75">
      <c r="A207" s="514"/>
      <c r="B207" s="509">
        <v>568</v>
      </c>
      <c r="C207" s="512" t="s">
        <v>955</v>
      </c>
      <c r="D207" s="512"/>
      <c r="E207" s="512"/>
      <c r="F207" s="513">
        <v>4500</v>
      </c>
      <c r="G207" s="513">
        <v>4500</v>
      </c>
      <c r="H207" s="513">
        <v>4500</v>
      </c>
      <c r="I207" s="513">
        <v>4500</v>
      </c>
    </row>
    <row r="208" spans="1:9" ht="12.75">
      <c r="A208" s="544"/>
      <c r="B208" s="353"/>
      <c r="C208" s="558" t="s">
        <v>966</v>
      </c>
      <c r="D208" s="558"/>
      <c r="E208" s="558"/>
      <c r="F208" s="522">
        <v>920938</v>
      </c>
      <c r="G208" s="522">
        <f>SUM(G196:G207)</f>
        <v>874456</v>
      </c>
      <c r="H208" s="522">
        <v>894435</v>
      </c>
      <c r="I208" s="522">
        <v>894435</v>
      </c>
    </row>
    <row r="209" spans="1:9" ht="12.75">
      <c r="A209" s="158"/>
      <c r="B209" s="509">
        <v>602</v>
      </c>
      <c r="C209" s="512" t="s">
        <v>1010</v>
      </c>
      <c r="D209" s="512"/>
      <c r="E209" s="512"/>
      <c r="F209" s="513">
        <v>16000</v>
      </c>
      <c r="G209" s="513">
        <v>16000</v>
      </c>
      <c r="H209" s="513">
        <v>16000</v>
      </c>
      <c r="I209" s="513">
        <v>16000</v>
      </c>
    </row>
    <row r="210" spans="1:9" ht="12.75">
      <c r="A210" s="158"/>
      <c r="B210" s="509">
        <v>648</v>
      </c>
      <c r="C210" s="516" t="s">
        <v>1011</v>
      </c>
      <c r="D210" s="516"/>
      <c r="E210" s="516"/>
      <c r="F210" s="513"/>
      <c r="G210" s="513"/>
      <c r="H210" s="513"/>
      <c r="I210" s="513"/>
    </row>
    <row r="211" spans="1:9" ht="12.75">
      <c r="A211" s="158"/>
      <c r="B211" s="517">
        <v>653</v>
      </c>
      <c r="C211" s="512" t="s">
        <v>1012</v>
      </c>
      <c r="D211" s="512"/>
      <c r="E211" s="512"/>
      <c r="F211" s="513">
        <v>3555</v>
      </c>
      <c r="G211" s="513">
        <v>3555</v>
      </c>
      <c r="H211" s="513">
        <v>3555</v>
      </c>
      <c r="I211" s="513">
        <v>3555</v>
      </c>
    </row>
    <row r="212" spans="1:9" ht="12.75">
      <c r="A212" s="158"/>
      <c r="B212" s="517">
        <v>658</v>
      </c>
      <c r="C212" s="516" t="s">
        <v>1013</v>
      </c>
      <c r="D212" s="516"/>
      <c r="E212" s="516"/>
      <c r="F212" s="513">
        <v>300</v>
      </c>
      <c r="G212" s="513">
        <v>91</v>
      </c>
      <c r="H212" s="513">
        <v>300</v>
      </c>
      <c r="I212" s="513">
        <v>300</v>
      </c>
    </row>
    <row r="213" spans="1:9" ht="12.75">
      <c r="A213" s="158"/>
      <c r="B213" s="509">
        <v>691</v>
      </c>
      <c r="C213" s="550" t="s">
        <v>980</v>
      </c>
      <c r="D213" s="551" t="s">
        <v>981</v>
      </c>
      <c r="E213" s="551"/>
      <c r="F213" s="513">
        <v>515065</v>
      </c>
      <c r="G213" s="513">
        <v>473295</v>
      </c>
      <c r="H213" s="513">
        <v>515065</v>
      </c>
      <c r="I213" s="513">
        <v>515065</v>
      </c>
    </row>
    <row r="214" spans="1:9" ht="12.75">
      <c r="A214" s="514"/>
      <c r="B214" s="552">
        <v>692</v>
      </c>
      <c r="C214" s="514"/>
      <c r="D214" s="551" t="s">
        <v>999</v>
      </c>
      <c r="E214" s="551"/>
      <c r="F214" s="513">
        <v>386018</v>
      </c>
      <c r="G214" s="513">
        <v>381515</v>
      </c>
      <c r="H214" s="513">
        <v>359515</v>
      </c>
      <c r="I214" s="513">
        <v>359515</v>
      </c>
    </row>
    <row r="215" spans="1:9" ht="12.75">
      <c r="A215" s="544"/>
      <c r="B215" s="353"/>
      <c r="C215" s="553" t="s">
        <v>983</v>
      </c>
      <c r="D215" s="554"/>
      <c r="E215" s="555"/>
      <c r="F215" s="330">
        <v>515065</v>
      </c>
      <c r="G215" s="330">
        <v>473295</v>
      </c>
      <c r="H215" s="330">
        <v>515065</v>
      </c>
      <c r="I215" s="330">
        <v>515065</v>
      </c>
    </row>
    <row r="216" spans="1:9" ht="13.5">
      <c r="A216" s="537">
        <v>81</v>
      </c>
      <c r="B216" s="538" t="s">
        <v>1014</v>
      </c>
      <c r="C216" s="538"/>
      <c r="D216" s="538"/>
      <c r="E216" s="538"/>
      <c r="F216" s="539"/>
      <c r="G216" s="539"/>
      <c r="H216" s="539"/>
      <c r="I216" s="539"/>
    </row>
    <row r="217" spans="1:9" ht="12.75">
      <c r="A217" s="541"/>
      <c r="B217" s="520"/>
      <c r="C217" s="521" t="s">
        <v>957</v>
      </c>
      <c r="D217" s="521"/>
      <c r="E217" s="521"/>
      <c r="F217" s="542">
        <v>7764</v>
      </c>
      <c r="G217" s="542">
        <v>7764</v>
      </c>
      <c r="H217" s="542">
        <v>7764</v>
      </c>
      <c r="I217" s="542">
        <v>7764</v>
      </c>
    </row>
    <row r="218" spans="1:9" ht="12.75">
      <c r="A218" s="158"/>
      <c r="B218" s="509">
        <v>501</v>
      </c>
      <c r="C218" s="512" t="s">
        <v>941</v>
      </c>
      <c r="D218" s="512"/>
      <c r="E218" s="512"/>
      <c r="F218" s="513">
        <v>100</v>
      </c>
      <c r="G218" s="513">
        <v>100</v>
      </c>
      <c r="H218" s="513">
        <v>100</v>
      </c>
      <c r="I218" s="513">
        <v>100</v>
      </c>
    </row>
    <row r="219" spans="1:9" ht="12.75">
      <c r="A219" s="158"/>
      <c r="B219" s="509">
        <v>511</v>
      </c>
      <c r="C219" s="516" t="s">
        <v>993</v>
      </c>
      <c r="D219" s="516"/>
      <c r="E219" s="516"/>
      <c r="F219" s="513"/>
      <c r="G219" s="513"/>
      <c r="H219" s="513"/>
      <c r="I219" s="513"/>
    </row>
    <row r="220" spans="1:9" ht="12.75">
      <c r="A220" s="158"/>
      <c r="B220" s="509">
        <v>518</v>
      </c>
      <c r="C220" s="512" t="s">
        <v>946</v>
      </c>
      <c r="D220" s="512"/>
      <c r="E220" s="512"/>
      <c r="F220" s="513">
        <v>100</v>
      </c>
      <c r="G220" s="513">
        <v>100</v>
      </c>
      <c r="H220" s="513">
        <v>100</v>
      </c>
      <c r="I220" s="513">
        <v>100</v>
      </c>
    </row>
    <row r="221" spans="1:9" ht="12.75">
      <c r="A221" s="158"/>
      <c r="B221" s="509">
        <v>521</v>
      </c>
      <c r="C221" s="512" t="s">
        <v>947</v>
      </c>
      <c r="D221" s="512"/>
      <c r="E221" s="512"/>
      <c r="F221" s="513">
        <v>5000</v>
      </c>
      <c r="G221" s="513">
        <v>5000</v>
      </c>
      <c r="H221" s="513">
        <v>5000</v>
      </c>
      <c r="I221" s="513">
        <v>5000</v>
      </c>
    </row>
    <row r="222" spans="1:9" ht="12.75">
      <c r="A222" s="158"/>
      <c r="B222" s="509">
        <v>524</v>
      </c>
      <c r="C222" s="512" t="s">
        <v>994</v>
      </c>
      <c r="D222" s="512"/>
      <c r="E222" s="512"/>
      <c r="F222" s="513">
        <v>1760</v>
      </c>
      <c r="G222" s="513">
        <v>1760</v>
      </c>
      <c r="H222" s="513">
        <v>1760</v>
      </c>
      <c r="I222" s="513">
        <v>1760</v>
      </c>
    </row>
    <row r="223" spans="1:9" ht="12.75">
      <c r="A223" s="158"/>
      <c r="B223" s="509">
        <v>525</v>
      </c>
      <c r="C223" s="516" t="s">
        <v>973</v>
      </c>
      <c r="D223" s="516"/>
      <c r="E223" s="516"/>
      <c r="F223" s="513">
        <v>84</v>
      </c>
      <c r="G223" s="513">
        <v>84</v>
      </c>
      <c r="H223" s="513">
        <v>84</v>
      </c>
      <c r="I223" s="513">
        <v>84</v>
      </c>
    </row>
    <row r="224" spans="1:9" ht="12.75">
      <c r="A224" s="158"/>
      <c r="B224" s="509">
        <v>527</v>
      </c>
      <c r="C224" s="512" t="s">
        <v>950</v>
      </c>
      <c r="D224" s="512"/>
      <c r="E224" s="512"/>
      <c r="F224" s="513">
        <v>520</v>
      </c>
      <c r="G224" s="513">
        <v>520</v>
      </c>
      <c r="H224" s="513">
        <v>520</v>
      </c>
      <c r="I224" s="513">
        <v>520</v>
      </c>
    </row>
    <row r="225" spans="1:9" ht="12.75">
      <c r="A225" s="158"/>
      <c r="B225" s="509">
        <v>553</v>
      </c>
      <c r="C225" s="516" t="s">
        <v>975</v>
      </c>
      <c r="D225" s="516"/>
      <c r="E225" s="516"/>
      <c r="F225" s="513">
        <v>200</v>
      </c>
      <c r="G225" s="513">
        <v>200</v>
      </c>
      <c r="H225" s="513">
        <v>200</v>
      </c>
      <c r="I225" s="513">
        <v>200</v>
      </c>
    </row>
    <row r="226" spans="1:9" ht="12.75">
      <c r="A226" s="544"/>
      <c r="B226" s="353"/>
      <c r="C226" s="558" t="s">
        <v>966</v>
      </c>
      <c r="D226" s="558"/>
      <c r="E226" s="558"/>
      <c r="F226" s="522">
        <v>7764</v>
      </c>
      <c r="G226" s="522">
        <v>7764</v>
      </c>
      <c r="H226" s="522">
        <v>7764</v>
      </c>
      <c r="I226" s="522">
        <v>7764</v>
      </c>
    </row>
    <row r="227" spans="1:9" ht="12.75">
      <c r="A227" s="158"/>
      <c r="B227" s="509">
        <v>602</v>
      </c>
      <c r="C227" s="512" t="s">
        <v>996</v>
      </c>
      <c r="D227" s="512"/>
      <c r="E227" s="512"/>
      <c r="F227" s="513">
        <v>3000</v>
      </c>
      <c r="G227" s="513">
        <v>3000</v>
      </c>
      <c r="H227" s="513">
        <v>3000</v>
      </c>
      <c r="I227" s="513">
        <v>3000</v>
      </c>
    </row>
    <row r="228" spans="1:9" ht="12.75">
      <c r="A228" s="158"/>
      <c r="B228" s="509">
        <v>653</v>
      </c>
      <c r="C228" s="516" t="s">
        <v>979</v>
      </c>
      <c r="D228" s="516"/>
      <c r="E228" s="516"/>
      <c r="F228" s="513">
        <v>200</v>
      </c>
      <c r="G228" s="513">
        <v>200</v>
      </c>
      <c r="H228" s="513">
        <v>200</v>
      </c>
      <c r="I228" s="513">
        <v>200</v>
      </c>
    </row>
    <row r="229" spans="1:9" ht="12.75">
      <c r="A229" s="158"/>
      <c r="B229" s="509">
        <v>691</v>
      </c>
      <c r="C229" s="550" t="s">
        <v>980</v>
      </c>
      <c r="D229" s="551" t="s">
        <v>981</v>
      </c>
      <c r="E229" s="551"/>
      <c r="F229" s="513">
        <v>4564</v>
      </c>
      <c r="G229" s="513">
        <v>4564</v>
      </c>
      <c r="H229" s="513">
        <v>4564</v>
      </c>
      <c r="I229" s="513">
        <v>4564</v>
      </c>
    </row>
    <row r="230" spans="1:9" ht="12.75">
      <c r="A230" s="158"/>
      <c r="B230" s="552">
        <v>692</v>
      </c>
      <c r="C230" s="514"/>
      <c r="D230" s="551" t="s">
        <v>999</v>
      </c>
      <c r="E230" s="551"/>
      <c r="F230" s="513"/>
      <c r="G230" s="513"/>
      <c r="H230" s="513"/>
      <c r="I230" s="513"/>
    </row>
    <row r="231" spans="1:9" ht="12.75">
      <c r="A231" s="544"/>
      <c r="B231" s="353"/>
      <c r="C231" s="553" t="s">
        <v>1015</v>
      </c>
      <c r="D231" s="553"/>
      <c r="E231" s="553"/>
      <c r="F231" s="330">
        <v>4564</v>
      </c>
      <c r="G231" s="330">
        <v>4564</v>
      </c>
      <c r="H231" s="330">
        <v>4564</v>
      </c>
      <c r="I231" s="330">
        <v>4564</v>
      </c>
    </row>
    <row r="232" spans="1:9" ht="13.5">
      <c r="A232" s="537">
        <v>85</v>
      </c>
      <c r="B232" s="538" t="s">
        <v>1016</v>
      </c>
      <c r="C232" s="538"/>
      <c r="D232" s="538"/>
      <c r="E232" s="538"/>
      <c r="F232" s="539"/>
      <c r="G232" s="539"/>
      <c r="H232" s="539"/>
      <c r="I232" s="539"/>
    </row>
    <row r="233" spans="1:9" ht="12.75">
      <c r="A233" s="541"/>
      <c r="B233" s="520"/>
      <c r="C233" s="521" t="s">
        <v>957</v>
      </c>
      <c r="D233" s="521"/>
      <c r="E233" s="521"/>
      <c r="F233" s="542">
        <v>78522</v>
      </c>
      <c r="G233" s="542">
        <v>79022</v>
      </c>
      <c r="H233" s="542">
        <v>78522</v>
      </c>
      <c r="I233" s="542">
        <v>78522</v>
      </c>
    </row>
    <row r="234" spans="1:9" ht="12.75">
      <c r="A234" s="158"/>
      <c r="B234" s="509">
        <v>502</v>
      </c>
      <c r="C234" s="512" t="s">
        <v>942</v>
      </c>
      <c r="D234" s="512"/>
      <c r="E234" s="512"/>
      <c r="F234" s="513">
        <v>4000</v>
      </c>
      <c r="G234" s="513">
        <v>4500</v>
      </c>
      <c r="H234" s="513">
        <v>4000</v>
      </c>
      <c r="I234" s="513">
        <v>4000</v>
      </c>
    </row>
    <row r="235" spans="1:9" ht="12.75">
      <c r="A235" s="158"/>
      <c r="B235" s="509">
        <v>518</v>
      </c>
      <c r="C235" s="512" t="s">
        <v>946</v>
      </c>
      <c r="D235" s="512"/>
      <c r="E235" s="512"/>
      <c r="F235" s="513">
        <v>36500</v>
      </c>
      <c r="G235" s="513">
        <v>36500</v>
      </c>
      <c r="H235" s="513">
        <v>36500</v>
      </c>
      <c r="I235" s="513">
        <v>36500</v>
      </c>
    </row>
    <row r="236" spans="1:9" ht="12.75">
      <c r="A236" s="158"/>
      <c r="B236" s="509">
        <v>551</v>
      </c>
      <c r="C236" s="512" t="s">
        <v>952</v>
      </c>
      <c r="D236" s="512"/>
      <c r="E236" s="512"/>
      <c r="F236" s="513">
        <v>38022</v>
      </c>
      <c r="G236" s="513">
        <v>38022</v>
      </c>
      <c r="H236" s="513">
        <v>38022</v>
      </c>
      <c r="I236" s="513">
        <v>38022</v>
      </c>
    </row>
    <row r="237" spans="1:9" ht="12.75">
      <c r="A237" s="544"/>
      <c r="B237" s="353"/>
      <c r="C237" s="558" t="s">
        <v>966</v>
      </c>
      <c r="D237" s="558"/>
      <c r="E237" s="558"/>
      <c r="F237" s="330">
        <v>78522</v>
      </c>
      <c r="G237" s="330">
        <v>79022</v>
      </c>
      <c r="H237" s="330">
        <v>78522</v>
      </c>
      <c r="I237" s="330">
        <v>78522</v>
      </c>
    </row>
    <row r="238" spans="1:9" ht="12.75">
      <c r="A238" s="514"/>
      <c r="B238" s="509">
        <v>691</v>
      </c>
      <c r="C238" s="550" t="s">
        <v>980</v>
      </c>
      <c r="D238" s="551" t="s">
        <v>981</v>
      </c>
      <c r="E238" s="551"/>
      <c r="F238" s="513">
        <v>40500</v>
      </c>
      <c r="G238" s="513">
        <v>41000</v>
      </c>
      <c r="H238" s="513">
        <v>40500</v>
      </c>
      <c r="I238" s="513">
        <v>40500</v>
      </c>
    </row>
    <row r="239" spans="1:9" ht="12.75">
      <c r="A239" s="514"/>
      <c r="B239" s="552">
        <v>692</v>
      </c>
      <c r="C239" s="514"/>
      <c r="D239" s="567" t="s">
        <v>999</v>
      </c>
      <c r="E239" s="567"/>
      <c r="F239" s="513">
        <v>38022</v>
      </c>
      <c r="G239" s="513">
        <v>38022</v>
      </c>
      <c r="H239" s="513">
        <v>38022</v>
      </c>
      <c r="I239" s="513">
        <v>38022</v>
      </c>
    </row>
    <row r="240" spans="1:9" ht="12.75">
      <c r="A240" s="544"/>
      <c r="B240" s="353"/>
      <c r="C240" s="553" t="s">
        <v>983</v>
      </c>
      <c r="D240" s="553"/>
      <c r="E240" s="553"/>
      <c r="F240" s="330">
        <v>40500</v>
      </c>
      <c r="G240" s="330">
        <v>41000</v>
      </c>
      <c r="H240" s="330">
        <v>40500</v>
      </c>
      <c r="I240" s="330">
        <v>40500</v>
      </c>
    </row>
    <row r="241" spans="1:9" ht="12.75">
      <c r="A241" s="537"/>
      <c r="B241" s="537"/>
      <c r="C241" s="537"/>
      <c r="D241" s="537"/>
      <c r="E241" s="537"/>
      <c r="F241" s="537"/>
      <c r="G241" s="537"/>
      <c r="H241" s="537"/>
      <c r="I241" s="537"/>
    </row>
    <row r="242" spans="1:9" ht="12.75">
      <c r="A242" s="544"/>
      <c r="B242" s="353"/>
      <c r="C242" s="568" t="s">
        <v>1015</v>
      </c>
      <c r="D242" s="568"/>
      <c r="E242" s="568"/>
      <c r="F242" s="569">
        <v>2108924</v>
      </c>
      <c r="G242" s="330">
        <v>1960000</v>
      </c>
      <c r="H242" s="330">
        <v>1992000</v>
      </c>
      <c r="I242" s="330">
        <v>1992000</v>
      </c>
    </row>
    <row r="243" spans="1:9" ht="12.75">
      <c r="A243" s="528"/>
      <c r="B243" s="528"/>
      <c r="C243" s="570" t="s">
        <v>1017</v>
      </c>
      <c r="D243" s="571" t="s">
        <v>1018</v>
      </c>
      <c r="E243" s="571"/>
      <c r="F243" s="306">
        <v>2008924</v>
      </c>
      <c r="G243" s="306">
        <v>1960000</v>
      </c>
      <c r="H243" s="306">
        <v>1992000</v>
      </c>
      <c r="I243" s="306">
        <v>1992000</v>
      </c>
    </row>
    <row r="244" spans="1:9" ht="12.75">
      <c r="A244" s="528"/>
      <c r="B244" s="528"/>
      <c r="C244" s="572"/>
      <c r="D244" s="571" t="s">
        <v>1019</v>
      </c>
      <c r="E244" s="571"/>
      <c r="F244" s="306">
        <v>100000</v>
      </c>
      <c r="G244" s="306">
        <v>0</v>
      </c>
      <c r="H244" s="306">
        <v>0</v>
      </c>
      <c r="I244" s="306">
        <v>0</v>
      </c>
    </row>
    <row r="245" spans="1:9" ht="12.75">
      <c r="A245" s="528"/>
      <c r="B245" s="528"/>
      <c r="C245" s="176" t="s">
        <v>1020</v>
      </c>
      <c r="D245" s="176"/>
      <c r="E245" s="176"/>
      <c r="F245" s="176">
        <v>0</v>
      </c>
      <c r="G245" s="176">
        <v>0</v>
      </c>
      <c r="H245" s="176">
        <v>0</v>
      </c>
      <c r="I245" s="176">
        <v>0</v>
      </c>
    </row>
  </sheetData>
  <sheetProtection selectLockedCells="1" selectUnlockedCells="1"/>
  <mergeCells count="268">
    <mergeCell ref="A1:H1"/>
    <mergeCell ref="A2:A3"/>
    <mergeCell ref="B2:B3"/>
    <mergeCell ref="C2:E3"/>
    <mergeCell ref="F2:F3"/>
    <mergeCell ref="G2:G3"/>
    <mergeCell ref="H2:H3"/>
    <mergeCell ref="I2:I3"/>
    <mergeCell ref="A4:I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32:A33"/>
    <mergeCell ref="B32:E32"/>
    <mergeCell ref="B33:E33"/>
    <mergeCell ref="A39:H39"/>
    <mergeCell ref="A40:A41"/>
    <mergeCell ref="B40:B41"/>
    <mergeCell ref="C40:E41"/>
    <mergeCell ref="F40:F41"/>
    <mergeCell ref="G40:G41"/>
    <mergeCell ref="H40:H41"/>
    <mergeCell ref="I40:I41"/>
    <mergeCell ref="A42:I42"/>
    <mergeCell ref="B43:E43"/>
    <mergeCell ref="C44:E44"/>
    <mergeCell ref="A45:A59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A61:A66"/>
    <mergeCell ref="C61:E61"/>
    <mergeCell ref="C62:E62"/>
    <mergeCell ref="C63:E63"/>
    <mergeCell ref="C64:E64"/>
    <mergeCell ref="D65:E65"/>
    <mergeCell ref="D66:E66"/>
    <mergeCell ref="B68:E68"/>
    <mergeCell ref="C69:E69"/>
    <mergeCell ref="A70:A78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A80:A83"/>
    <mergeCell ref="C80:E80"/>
    <mergeCell ref="C81:E81"/>
    <mergeCell ref="D82:E82"/>
    <mergeCell ref="D83:E83"/>
    <mergeCell ref="C84:E84"/>
    <mergeCell ref="B85:E85"/>
    <mergeCell ref="C86:E86"/>
    <mergeCell ref="C87:E87"/>
    <mergeCell ref="C88:E88"/>
    <mergeCell ref="A89:A90"/>
    <mergeCell ref="D89:E89"/>
    <mergeCell ref="D90:E90"/>
    <mergeCell ref="B92:E92"/>
    <mergeCell ref="C93:E93"/>
    <mergeCell ref="A94:A102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A104:A107"/>
    <mergeCell ref="C104:E104"/>
    <mergeCell ref="C105:E105"/>
    <mergeCell ref="D106:E106"/>
    <mergeCell ref="D107:E107"/>
    <mergeCell ref="B109:E109"/>
    <mergeCell ref="C110:E110"/>
    <mergeCell ref="A111:A122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A124:A128"/>
    <mergeCell ref="C124:E124"/>
    <mergeCell ref="C125:E125"/>
    <mergeCell ref="C126:E126"/>
    <mergeCell ref="D127:E127"/>
    <mergeCell ref="D128:E128"/>
    <mergeCell ref="B130:E130"/>
    <mergeCell ref="C131:E131"/>
    <mergeCell ref="A132:A143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45:A150"/>
    <mergeCell ref="C145:E145"/>
    <mergeCell ref="C146:E146"/>
    <mergeCell ref="C147:E147"/>
    <mergeCell ref="C148:E148"/>
    <mergeCell ref="D149:E149"/>
    <mergeCell ref="D150:E150"/>
    <mergeCell ref="C151:E151"/>
    <mergeCell ref="B152:E152"/>
    <mergeCell ref="C153:E153"/>
    <mergeCell ref="A154:A164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66:A170"/>
    <mergeCell ref="C166:E166"/>
    <mergeCell ref="C167:E167"/>
    <mergeCell ref="C168:E168"/>
    <mergeCell ref="D169:E169"/>
    <mergeCell ref="D170:E170"/>
    <mergeCell ref="C171:E171"/>
    <mergeCell ref="B172:E172"/>
    <mergeCell ref="C173:E173"/>
    <mergeCell ref="A174:A185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A187:A192"/>
    <mergeCell ref="C187:E187"/>
    <mergeCell ref="C188:E188"/>
    <mergeCell ref="C189:E189"/>
    <mergeCell ref="D190:E190"/>
    <mergeCell ref="D191:E191"/>
    <mergeCell ref="C192:E192"/>
    <mergeCell ref="C193:E193"/>
    <mergeCell ref="B194:E194"/>
    <mergeCell ref="C195:E195"/>
    <mergeCell ref="A196:A207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A209:A213"/>
    <mergeCell ref="C209:E209"/>
    <mergeCell ref="C210:E210"/>
    <mergeCell ref="C211:E211"/>
    <mergeCell ref="C212:E212"/>
    <mergeCell ref="D213:E213"/>
    <mergeCell ref="D214:E214"/>
    <mergeCell ref="B216:E216"/>
    <mergeCell ref="C217:E217"/>
    <mergeCell ref="A218:A225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A227:A230"/>
    <mergeCell ref="C227:E227"/>
    <mergeCell ref="C228:E228"/>
    <mergeCell ref="D229:E229"/>
    <mergeCell ref="D230:E230"/>
    <mergeCell ref="C231:E231"/>
    <mergeCell ref="B232:E232"/>
    <mergeCell ref="C233:E233"/>
    <mergeCell ref="A234:A236"/>
    <mergeCell ref="C234:E234"/>
    <mergeCell ref="C235:E235"/>
    <mergeCell ref="C236:E236"/>
    <mergeCell ref="C237:E237"/>
    <mergeCell ref="A238:A239"/>
    <mergeCell ref="D238:E238"/>
    <mergeCell ref="D239:E239"/>
    <mergeCell ref="C240:E240"/>
    <mergeCell ref="A241:I241"/>
    <mergeCell ref="C242:E242"/>
    <mergeCell ref="A243:B245"/>
    <mergeCell ref="D243:E243"/>
    <mergeCell ref="D244:E244"/>
    <mergeCell ref="C245:E245"/>
  </mergeCells>
  <printOptions horizontalCentered="1"/>
  <pageMargins left="0.7875" right="0.7875" top="0.8993055555555556" bottom="0.8430555555555556" header="0.5118055555555555" footer="0.6763888888888889"/>
  <pageSetup firstPageNumber="113" useFirstPageNumber="1" horizontalDpi="300" verticalDpi="300" orientation="landscape" paperSize="9" scale="94"/>
  <headerFooter alignWithMargins="0">
    <oddFooter>&amp;C&amp;"Times New Roman,Normálne"&amp;12 117</oddFooter>
  </headerFooter>
  <rowBreaks count="4" manualBreakCount="4">
    <brk id="33" max="255" man="1"/>
    <brk id="67" max="255" man="1"/>
    <brk id="180" max="255" man="1"/>
    <brk id="21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9"/>
  <sheetViews>
    <sheetView workbookViewId="0" topLeftCell="A11">
      <selection activeCell="G22" sqref="G22"/>
    </sheetView>
  </sheetViews>
  <sheetFormatPr defaultColWidth="9.140625" defaultRowHeight="12.75"/>
  <cols>
    <col min="1" max="1" width="9.8515625" style="0" customWidth="1"/>
    <col min="2" max="2" width="7.8515625" style="0" customWidth="1"/>
    <col min="3" max="3" width="10.421875" style="0" customWidth="1"/>
    <col min="4" max="4" width="16.8515625" style="0" customWidth="1"/>
    <col min="5" max="5" width="15.00390625" style="0" customWidth="1"/>
    <col min="6" max="6" width="12.8515625" style="0" customWidth="1"/>
    <col min="7" max="7" width="12.00390625" style="0" customWidth="1"/>
    <col min="8" max="8" width="11.8515625" style="0" customWidth="1"/>
    <col min="9" max="9" width="11.7109375" style="0" customWidth="1"/>
    <col min="16" max="16" width="13.7109375" style="0" customWidth="1"/>
    <col min="17" max="17" width="17.7109375" style="0" customWidth="1"/>
  </cols>
  <sheetData>
    <row r="1" spans="1:9" ht="12.75">
      <c r="A1" s="573" t="s">
        <v>1021</v>
      </c>
      <c r="B1" s="573"/>
      <c r="C1" s="573"/>
      <c r="D1" s="573"/>
      <c r="E1" s="573"/>
      <c r="F1" s="573"/>
      <c r="G1" s="573"/>
      <c r="H1" s="573"/>
      <c r="I1" s="574" t="s">
        <v>1022</v>
      </c>
    </row>
    <row r="2" spans="1:9" ht="12.75">
      <c r="A2" s="575" t="s">
        <v>276</v>
      </c>
      <c r="B2" s="576" t="s">
        <v>939</v>
      </c>
      <c r="C2" s="577"/>
      <c r="D2" s="578"/>
      <c r="E2" s="579"/>
      <c r="F2" s="580" t="s">
        <v>585</v>
      </c>
      <c r="G2" s="315" t="s">
        <v>586</v>
      </c>
      <c r="H2" s="315" t="s">
        <v>587</v>
      </c>
      <c r="I2" s="315" t="s">
        <v>588</v>
      </c>
    </row>
    <row r="3" spans="1:9" ht="12.75">
      <c r="A3" s="575"/>
      <c r="B3" s="576"/>
      <c r="C3" s="581"/>
      <c r="D3" s="578"/>
      <c r="E3" s="579"/>
      <c r="F3" s="580"/>
      <c r="G3" s="315"/>
      <c r="H3" s="315"/>
      <c r="I3" s="315"/>
    </row>
    <row r="4" spans="1:9" ht="13.5">
      <c r="A4" s="582" t="s">
        <v>1023</v>
      </c>
      <c r="B4" s="582"/>
      <c r="C4" s="582"/>
      <c r="D4" s="583"/>
      <c r="E4" s="584"/>
      <c r="F4" s="585"/>
      <c r="G4" s="585"/>
      <c r="H4" s="586"/>
      <c r="I4" s="587"/>
    </row>
    <row r="5" spans="1:17" ht="12.75">
      <c r="A5" s="504"/>
      <c r="B5" s="588"/>
      <c r="C5" s="589" t="s">
        <v>940</v>
      </c>
      <c r="D5" s="590"/>
      <c r="E5" s="508"/>
      <c r="F5" s="507"/>
      <c r="G5" s="507"/>
      <c r="H5" s="508"/>
      <c r="I5" s="591"/>
      <c r="K5" s="592"/>
      <c r="L5" s="593"/>
      <c r="M5" s="593"/>
      <c r="N5" s="593"/>
      <c r="O5" s="593"/>
      <c r="P5" s="593"/>
      <c r="Q5" s="594"/>
    </row>
    <row r="6" spans="1:17" ht="12.75">
      <c r="A6" s="158"/>
      <c r="B6" s="509">
        <v>501</v>
      </c>
      <c r="C6" s="510" t="s">
        <v>941</v>
      </c>
      <c r="D6" s="510"/>
      <c r="E6" s="510"/>
      <c r="F6" s="511">
        <v>56868</v>
      </c>
      <c r="G6" s="513">
        <v>44470</v>
      </c>
      <c r="H6" s="513">
        <v>65260</v>
      </c>
      <c r="I6" s="513">
        <v>65260</v>
      </c>
      <c r="K6" s="595"/>
      <c r="L6" s="596"/>
      <c r="M6" s="596"/>
      <c r="N6" s="597"/>
      <c r="O6" s="598"/>
      <c r="P6" s="599"/>
      <c r="Q6" s="599"/>
    </row>
    <row r="7" spans="1:17" ht="12.75">
      <c r="A7" s="158"/>
      <c r="B7" s="509">
        <v>502</v>
      </c>
      <c r="C7" s="512" t="s">
        <v>942</v>
      </c>
      <c r="D7" s="512"/>
      <c r="E7" s="512"/>
      <c r="F7" s="513">
        <v>414479</v>
      </c>
      <c r="G7" s="513">
        <v>383292</v>
      </c>
      <c r="H7" s="513">
        <v>426747</v>
      </c>
      <c r="I7" s="513">
        <v>426747</v>
      </c>
      <c r="K7" s="600"/>
      <c r="L7" s="601"/>
      <c r="M7" s="597"/>
      <c r="N7" s="597"/>
      <c r="O7" s="598"/>
      <c r="P7" s="602"/>
      <c r="Q7" s="602"/>
    </row>
    <row r="8" spans="1:17" ht="13.5">
      <c r="A8" s="158"/>
      <c r="B8" s="517">
        <v>504</v>
      </c>
      <c r="C8" s="512" t="s">
        <v>1024</v>
      </c>
      <c r="D8" s="512"/>
      <c r="E8" s="512"/>
      <c r="F8" s="513">
        <v>996</v>
      </c>
      <c r="G8" s="513">
        <v>900</v>
      </c>
      <c r="H8" s="513">
        <v>996</v>
      </c>
      <c r="I8" s="513">
        <v>996</v>
      </c>
      <c r="K8" s="603"/>
      <c r="L8" s="600"/>
      <c r="M8" s="601"/>
      <c r="N8" s="604"/>
      <c r="O8" s="598"/>
      <c r="P8" s="605"/>
      <c r="Q8" s="605"/>
    </row>
    <row r="9" spans="1:17" ht="12.75">
      <c r="A9" s="158"/>
      <c r="B9" s="509">
        <v>511</v>
      </c>
      <c r="C9" s="512" t="s">
        <v>1025</v>
      </c>
      <c r="D9" s="512"/>
      <c r="E9" s="512"/>
      <c r="F9" s="513">
        <v>66888</v>
      </c>
      <c r="G9" s="513">
        <v>105255</v>
      </c>
      <c r="H9" s="513">
        <v>66888</v>
      </c>
      <c r="I9" s="513">
        <v>66888</v>
      </c>
      <c r="K9" s="606"/>
      <c r="L9" s="607"/>
      <c r="M9" s="608"/>
      <c r="N9" s="609"/>
      <c r="O9" s="610"/>
      <c r="P9" s="611"/>
      <c r="Q9" s="611"/>
    </row>
    <row r="10" spans="1:17" ht="12.75">
      <c r="A10" s="158"/>
      <c r="B10" s="509">
        <v>512</v>
      </c>
      <c r="C10" s="512" t="s">
        <v>944</v>
      </c>
      <c r="D10" s="512"/>
      <c r="E10" s="512"/>
      <c r="F10" s="513">
        <v>166</v>
      </c>
      <c r="G10" s="513">
        <v>50</v>
      </c>
      <c r="H10" s="513">
        <v>166</v>
      </c>
      <c r="I10" s="513">
        <v>166</v>
      </c>
      <c r="K10" s="598"/>
      <c r="L10" s="612"/>
      <c r="M10" s="609"/>
      <c r="N10" s="601"/>
      <c r="O10" s="601"/>
      <c r="P10" s="613"/>
      <c r="Q10" s="613"/>
    </row>
    <row r="11" spans="1:17" ht="12.75">
      <c r="A11" s="514"/>
      <c r="B11" s="509">
        <v>513</v>
      </c>
      <c r="C11" s="512" t="s">
        <v>945</v>
      </c>
      <c r="D11" s="512"/>
      <c r="E11" s="512"/>
      <c r="F11" s="513">
        <v>166</v>
      </c>
      <c r="G11" s="513">
        <v>200</v>
      </c>
      <c r="H11" s="513">
        <v>166</v>
      </c>
      <c r="I11" s="513">
        <v>166</v>
      </c>
      <c r="K11" s="598"/>
      <c r="L11" s="612"/>
      <c r="M11" s="609"/>
      <c r="N11" s="601"/>
      <c r="O11" s="601"/>
      <c r="P11" s="613"/>
      <c r="Q11" s="613"/>
    </row>
    <row r="12" spans="1:17" ht="12.75">
      <c r="A12" s="158"/>
      <c r="B12" s="509">
        <v>518</v>
      </c>
      <c r="C12" s="512" t="s">
        <v>946</v>
      </c>
      <c r="D12" s="512"/>
      <c r="E12" s="512"/>
      <c r="F12" s="513">
        <v>37936</v>
      </c>
      <c r="G12" s="543">
        <v>30000</v>
      </c>
      <c r="H12" s="543">
        <v>37936</v>
      </c>
      <c r="I12" s="543">
        <v>37936</v>
      </c>
      <c r="K12" s="598"/>
      <c r="L12" s="614"/>
      <c r="M12" s="609"/>
      <c r="N12" s="601"/>
      <c r="O12" s="601"/>
      <c r="P12" s="613"/>
      <c r="Q12" s="613"/>
    </row>
    <row r="13" spans="1:17" ht="12.75">
      <c r="A13" s="515"/>
      <c r="B13" s="509">
        <v>521001</v>
      </c>
      <c r="C13" s="512" t="s">
        <v>947</v>
      </c>
      <c r="D13" s="512"/>
      <c r="E13" s="512"/>
      <c r="F13" s="513">
        <v>303108</v>
      </c>
      <c r="G13" s="513">
        <v>303108</v>
      </c>
      <c r="H13" s="513">
        <v>303108</v>
      </c>
      <c r="I13" s="513">
        <v>303108</v>
      </c>
      <c r="K13" s="598"/>
      <c r="L13" s="612"/>
      <c r="M13" s="609"/>
      <c r="N13" s="601"/>
      <c r="O13" s="601"/>
      <c r="P13" s="613"/>
      <c r="Q13" s="613"/>
    </row>
    <row r="14" spans="1:17" ht="12.75">
      <c r="A14" s="158"/>
      <c r="B14" s="509">
        <v>521002</v>
      </c>
      <c r="C14" s="512" t="s">
        <v>1026</v>
      </c>
      <c r="D14" s="512"/>
      <c r="E14" s="512"/>
      <c r="F14" s="513">
        <v>1560</v>
      </c>
      <c r="G14" s="543">
        <v>1560</v>
      </c>
      <c r="H14" s="543">
        <v>1560</v>
      </c>
      <c r="I14" s="543">
        <v>1560</v>
      </c>
      <c r="K14" s="598"/>
      <c r="L14" s="609"/>
      <c r="M14" s="609"/>
      <c r="N14" s="609"/>
      <c r="O14" s="609"/>
      <c r="P14" s="613"/>
      <c r="Q14" s="613"/>
    </row>
    <row r="15" spans="1:17" ht="12.75">
      <c r="A15" s="158"/>
      <c r="B15" s="509">
        <v>524</v>
      </c>
      <c r="C15" s="512" t="s">
        <v>948</v>
      </c>
      <c r="D15" s="512"/>
      <c r="E15" s="512"/>
      <c r="F15" s="513">
        <v>106694</v>
      </c>
      <c r="G15" s="513">
        <v>101881</v>
      </c>
      <c r="H15" s="513">
        <v>106694</v>
      </c>
      <c r="I15" s="513">
        <v>106694</v>
      </c>
      <c r="K15" s="598"/>
      <c r="L15" s="612"/>
      <c r="M15" s="609"/>
      <c r="N15" s="601"/>
      <c r="O15" s="601"/>
      <c r="P15" s="613"/>
      <c r="Q15" s="613"/>
    </row>
    <row r="16" spans="1:17" ht="12.75">
      <c r="A16" s="158"/>
      <c r="B16" s="509">
        <v>525</v>
      </c>
      <c r="C16" s="512" t="s">
        <v>949</v>
      </c>
      <c r="D16" s="512"/>
      <c r="E16" s="512"/>
      <c r="F16" s="513">
        <v>5541</v>
      </c>
      <c r="G16" s="543">
        <v>5439</v>
      </c>
      <c r="H16" s="543">
        <v>5541</v>
      </c>
      <c r="I16" s="543">
        <v>5541</v>
      </c>
      <c r="K16" s="598"/>
      <c r="L16" s="612"/>
      <c r="M16" s="609"/>
      <c r="N16" s="601"/>
      <c r="O16" s="601"/>
      <c r="P16" s="613"/>
      <c r="Q16" s="613"/>
    </row>
    <row r="17" spans="1:17" ht="12.75">
      <c r="A17" s="158"/>
      <c r="B17" s="509">
        <v>527</v>
      </c>
      <c r="C17" s="512" t="s">
        <v>950</v>
      </c>
      <c r="D17" s="512"/>
      <c r="E17" s="512"/>
      <c r="F17" s="513">
        <v>22723</v>
      </c>
      <c r="G17" s="513">
        <v>26905</v>
      </c>
      <c r="H17" s="513">
        <v>26905</v>
      </c>
      <c r="I17" s="513">
        <v>26905</v>
      </c>
      <c r="K17" s="598"/>
      <c r="L17" s="612"/>
      <c r="M17" s="609"/>
      <c r="N17" s="601"/>
      <c r="O17" s="601"/>
      <c r="P17" s="613"/>
      <c r="Q17" s="613"/>
    </row>
    <row r="18" spans="1:17" ht="12.75">
      <c r="A18" s="158"/>
      <c r="B18" s="509">
        <v>538</v>
      </c>
      <c r="C18" s="512" t="s">
        <v>1027</v>
      </c>
      <c r="D18" s="512"/>
      <c r="E18" s="512"/>
      <c r="F18" s="513">
        <v>25</v>
      </c>
      <c r="G18" s="543">
        <v>25</v>
      </c>
      <c r="H18" s="543">
        <v>25</v>
      </c>
      <c r="I18" s="543">
        <v>25</v>
      </c>
      <c r="K18" s="610"/>
      <c r="L18" s="612"/>
      <c r="M18" s="609"/>
      <c r="N18" s="601"/>
      <c r="O18" s="601"/>
      <c r="P18" s="613"/>
      <c r="Q18" s="613"/>
    </row>
    <row r="19" spans="1:17" ht="12.75">
      <c r="A19" s="158"/>
      <c r="B19" s="509">
        <v>568</v>
      </c>
      <c r="C19" s="512" t="s">
        <v>955</v>
      </c>
      <c r="D19" s="512"/>
      <c r="E19" s="512"/>
      <c r="F19" s="513">
        <v>14597</v>
      </c>
      <c r="G19" s="513">
        <v>12610</v>
      </c>
      <c r="H19" s="513">
        <v>14597</v>
      </c>
      <c r="I19" s="513">
        <v>14597</v>
      </c>
      <c r="K19" s="598"/>
      <c r="L19" s="612"/>
      <c r="M19" s="609"/>
      <c r="N19" s="601"/>
      <c r="O19" s="601"/>
      <c r="P19" s="613"/>
      <c r="Q19" s="613"/>
    </row>
    <row r="20" spans="1:17" ht="12.75">
      <c r="A20" s="515"/>
      <c r="B20" s="517" t="s">
        <v>1028</v>
      </c>
      <c r="C20" s="512" t="s">
        <v>1029</v>
      </c>
      <c r="D20" s="512"/>
      <c r="E20" s="512"/>
      <c r="F20" s="513">
        <v>9950</v>
      </c>
      <c r="G20" s="511">
        <v>10045</v>
      </c>
      <c r="H20" s="511">
        <v>9950</v>
      </c>
      <c r="I20" s="511">
        <v>9950</v>
      </c>
      <c r="K20" s="598"/>
      <c r="L20" s="612"/>
      <c r="M20" s="609"/>
      <c r="N20" s="601"/>
      <c r="O20" s="601"/>
      <c r="P20" s="613"/>
      <c r="Q20" s="613"/>
    </row>
    <row r="21" spans="1:17" ht="12.75">
      <c r="A21" s="515"/>
      <c r="B21" s="509">
        <v>551</v>
      </c>
      <c r="C21" s="512" t="s">
        <v>952</v>
      </c>
      <c r="D21" s="512"/>
      <c r="E21" s="512"/>
      <c r="F21" s="519">
        <v>216471</v>
      </c>
      <c r="G21" s="615">
        <v>215547</v>
      </c>
      <c r="H21" s="615">
        <v>215547</v>
      </c>
      <c r="I21" s="513">
        <v>215547</v>
      </c>
      <c r="K21" s="598"/>
      <c r="L21" s="612"/>
      <c r="M21" s="609"/>
      <c r="N21" s="601"/>
      <c r="O21" s="601"/>
      <c r="P21" s="613"/>
      <c r="Q21" s="613"/>
    </row>
    <row r="22" spans="1:17" ht="12.75">
      <c r="A22" s="520"/>
      <c r="B22" s="520"/>
      <c r="C22" s="521" t="s">
        <v>957</v>
      </c>
      <c r="D22" s="521"/>
      <c r="E22" s="521"/>
      <c r="F22" s="522">
        <f>SUM(F6:F21)</f>
        <v>1258168</v>
      </c>
      <c r="G22" s="330">
        <f>SUM(G6:G21)</f>
        <v>1241287</v>
      </c>
      <c r="H22" s="330">
        <f>SUM(H6:H21)</f>
        <v>1282086</v>
      </c>
      <c r="I22" s="330">
        <f>SUM(I6:I21)</f>
        <v>1282086</v>
      </c>
      <c r="K22" s="598"/>
      <c r="L22" s="612"/>
      <c r="M22" s="609"/>
      <c r="N22" s="601"/>
      <c r="O22" s="601"/>
      <c r="P22" s="613"/>
      <c r="Q22" s="613"/>
    </row>
    <row r="23" spans="1:17" ht="12.75">
      <c r="A23" s="504"/>
      <c r="B23" s="505"/>
      <c r="C23" s="506" t="s">
        <v>958</v>
      </c>
      <c r="D23" s="616"/>
      <c r="E23" s="617"/>
      <c r="F23" s="523"/>
      <c r="G23" s="523"/>
      <c r="H23" s="618"/>
      <c r="I23" s="618"/>
      <c r="K23" s="598"/>
      <c r="L23" s="612"/>
      <c r="M23" s="609"/>
      <c r="N23" s="601"/>
      <c r="O23" s="601"/>
      <c r="P23" s="613"/>
      <c r="Q23" s="613"/>
    </row>
    <row r="24" spans="1:17" ht="12.75">
      <c r="A24" s="158"/>
      <c r="B24" s="509">
        <v>602001</v>
      </c>
      <c r="C24" s="512" t="s">
        <v>996</v>
      </c>
      <c r="D24" s="512"/>
      <c r="E24" s="512"/>
      <c r="F24" s="513">
        <v>196901</v>
      </c>
      <c r="G24" s="513">
        <v>227666</v>
      </c>
      <c r="H24" s="513">
        <v>201083</v>
      </c>
      <c r="I24" s="513">
        <v>201083</v>
      </c>
      <c r="K24" s="598"/>
      <c r="L24" s="612"/>
      <c r="M24" s="609"/>
      <c r="N24" s="601"/>
      <c r="O24" s="601"/>
      <c r="P24" s="613"/>
      <c r="Q24" s="613"/>
    </row>
    <row r="25" spans="1:17" ht="12.75">
      <c r="A25" s="158"/>
      <c r="B25" s="509">
        <v>602011</v>
      </c>
      <c r="C25" s="512" t="s">
        <v>1010</v>
      </c>
      <c r="D25" s="512"/>
      <c r="E25" s="512"/>
      <c r="F25" s="513">
        <v>4560</v>
      </c>
      <c r="G25" s="513">
        <v>4590</v>
      </c>
      <c r="H25" s="513">
        <v>4560</v>
      </c>
      <c r="I25" s="513">
        <v>4560</v>
      </c>
      <c r="K25" s="610"/>
      <c r="L25" s="614"/>
      <c r="M25" s="609"/>
      <c r="N25" s="601"/>
      <c r="O25" s="601"/>
      <c r="P25" s="613"/>
      <c r="Q25" s="613"/>
    </row>
    <row r="26" spans="1:17" ht="12.75">
      <c r="A26" s="158"/>
      <c r="B26" s="509">
        <v>602002</v>
      </c>
      <c r="C26" s="512" t="s">
        <v>1030</v>
      </c>
      <c r="D26" s="512"/>
      <c r="E26" s="512"/>
      <c r="F26" s="513">
        <v>52876</v>
      </c>
      <c r="G26" s="513">
        <v>44585</v>
      </c>
      <c r="H26" s="513">
        <v>52876</v>
      </c>
      <c r="I26" s="513">
        <v>52876</v>
      </c>
      <c r="K26" s="610"/>
      <c r="L26" s="612"/>
      <c r="M26" s="609"/>
      <c r="N26" s="601"/>
      <c r="O26" s="601"/>
      <c r="P26" s="619"/>
      <c r="Q26" s="619"/>
    </row>
    <row r="27" spans="1:17" ht="12.75">
      <c r="A27" s="158"/>
      <c r="B27" s="509">
        <v>602012</v>
      </c>
      <c r="C27" s="512" t="s">
        <v>1031</v>
      </c>
      <c r="D27" s="512"/>
      <c r="E27" s="512"/>
      <c r="F27" s="513">
        <v>650</v>
      </c>
      <c r="G27" s="513">
        <v>650</v>
      </c>
      <c r="H27" s="513">
        <v>650</v>
      </c>
      <c r="I27" s="513">
        <v>650</v>
      </c>
      <c r="K27" s="598"/>
      <c r="L27" s="598"/>
      <c r="M27" s="608"/>
      <c r="N27" s="601"/>
      <c r="O27" s="601"/>
      <c r="P27" s="620"/>
      <c r="Q27" s="620"/>
    </row>
    <row r="28" spans="1:17" ht="12.75">
      <c r="A28" s="158"/>
      <c r="B28" s="509">
        <v>604</v>
      </c>
      <c r="C28" s="512" t="s">
        <v>1032</v>
      </c>
      <c r="D28" s="512"/>
      <c r="E28" s="512"/>
      <c r="F28" s="513">
        <v>1440</v>
      </c>
      <c r="G28" s="513">
        <v>1440</v>
      </c>
      <c r="H28" s="513">
        <v>1440</v>
      </c>
      <c r="I28" s="513">
        <v>1440</v>
      </c>
      <c r="K28" s="606"/>
      <c r="L28" s="607"/>
      <c r="M28" s="608"/>
      <c r="N28" s="609"/>
      <c r="O28" s="609"/>
      <c r="P28" s="611"/>
      <c r="Q28" s="611"/>
    </row>
    <row r="29" spans="1:17" ht="12.75">
      <c r="A29" s="158"/>
      <c r="B29" s="509">
        <v>662</v>
      </c>
      <c r="C29" s="512" t="s">
        <v>963</v>
      </c>
      <c r="D29" s="512"/>
      <c r="E29" s="512"/>
      <c r="F29" s="513">
        <v>100</v>
      </c>
      <c r="G29" s="513">
        <v>100</v>
      </c>
      <c r="H29" s="513">
        <v>100</v>
      </c>
      <c r="I29" s="513">
        <v>100</v>
      </c>
      <c r="K29" s="598"/>
      <c r="L29" s="612"/>
      <c r="M29" s="609"/>
      <c r="N29" s="601"/>
      <c r="O29" s="601"/>
      <c r="P29" s="613"/>
      <c r="Q29" s="613"/>
    </row>
    <row r="30" spans="1:17" ht="12.75">
      <c r="A30" s="158"/>
      <c r="B30" s="509">
        <v>668</v>
      </c>
      <c r="C30" s="512" t="s">
        <v>1033</v>
      </c>
      <c r="D30" s="512"/>
      <c r="E30" s="512"/>
      <c r="F30" s="513">
        <v>664</v>
      </c>
      <c r="G30" s="513">
        <v>664</v>
      </c>
      <c r="H30" s="513">
        <v>664</v>
      </c>
      <c r="I30" s="513">
        <v>664</v>
      </c>
      <c r="K30" s="598"/>
      <c r="L30" s="612"/>
      <c r="M30" s="609"/>
      <c r="N30" s="601"/>
      <c r="O30" s="601"/>
      <c r="P30" s="613"/>
      <c r="Q30" s="613"/>
    </row>
    <row r="31" spans="1:17" ht="12.75">
      <c r="A31" s="158"/>
      <c r="B31" s="517">
        <v>652</v>
      </c>
      <c r="C31" s="512" t="s">
        <v>1034</v>
      </c>
      <c r="D31" s="512"/>
      <c r="E31" s="512"/>
      <c r="F31" s="513">
        <v>9950</v>
      </c>
      <c r="G31" s="513">
        <v>10045</v>
      </c>
      <c r="H31" s="513">
        <v>9950</v>
      </c>
      <c r="I31" s="513">
        <v>9950</v>
      </c>
      <c r="K31" s="598"/>
      <c r="L31" s="612"/>
      <c r="M31" s="609"/>
      <c r="N31" s="601"/>
      <c r="O31" s="601"/>
      <c r="P31" s="613"/>
      <c r="Q31" s="613"/>
    </row>
    <row r="32" spans="1:17" ht="12.75">
      <c r="A32" s="158"/>
      <c r="B32" s="517">
        <v>692</v>
      </c>
      <c r="C32" s="516" t="s">
        <v>1035</v>
      </c>
      <c r="D32" s="567"/>
      <c r="E32" s="551"/>
      <c r="F32" s="513">
        <v>216471</v>
      </c>
      <c r="G32" s="513">
        <v>215547</v>
      </c>
      <c r="H32" s="513">
        <v>215547</v>
      </c>
      <c r="I32" s="513">
        <v>215547</v>
      </c>
      <c r="K32" s="598"/>
      <c r="L32" s="612"/>
      <c r="M32" s="609"/>
      <c r="N32" s="601"/>
      <c r="O32" s="601"/>
      <c r="P32" s="613"/>
      <c r="Q32" s="613"/>
    </row>
    <row r="33" spans="1:17" ht="12.75">
      <c r="A33" s="520"/>
      <c r="B33" s="520"/>
      <c r="C33" s="553" t="s">
        <v>966</v>
      </c>
      <c r="D33" s="554"/>
      <c r="E33" s="621"/>
      <c r="F33" s="330">
        <f>SUM(F24:F32)</f>
        <v>483612</v>
      </c>
      <c r="G33" s="330">
        <f>SUM(G24:G32)</f>
        <v>505287</v>
      </c>
      <c r="H33" s="330">
        <f>SUM(H24:H32)</f>
        <v>486870</v>
      </c>
      <c r="I33" s="330">
        <f>SUM(I24:I32)</f>
        <v>486870</v>
      </c>
      <c r="K33" s="598"/>
      <c r="L33" s="612"/>
      <c r="M33" s="609"/>
      <c r="N33" s="601"/>
      <c r="O33" s="601"/>
      <c r="P33" s="613"/>
      <c r="Q33" s="613"/>
    </row>
    <row r="34" spans="1:17" ht="12.75">
      <c r="A34" s="622"/>
      <c r="B34" s="623"/>
      <c r="C34" s="624" t="s">
        <v>1036</v>
      </c>
      <c r="D34" s="625" t="s">
        <v>1018</v>
      </c>
      <c r="E34" s="626"/>
      <c r="F34" s="627">
        <f>SUM(F22-F33)</f>
        <v>774556</v>
      </c>
      <c r="G34" s="627">
        <f>SUM(G22-G33)</f>
        <v>736000</v>
      </c>
      <c r="H34" s="627">
        <f>SUM(H22-H33)</f>
        <v>795216</v>
      </c>
      <c r="I34" s="627">
        <f>SUM(I22-I33)</f>
        <v>795216</v>
      </c>
      <c r="K34" s="598"/>
      <c r="L34" s="612"/>
      <c r="M34" s="609"/>
      <c r="N34" s="601"/>
      <c r="O34" s="601"/>
      <c r="P34" s="613"/>
      <c r="Q34" s="613"/>
    </row>
    <row r="35" spans="1:17" ht="12.75">
      <c r="A35" s="628"/>
      <c r="B35" s="629"/>
      <c r="C35" s="630"/>
      <c r="D35" s="625" t="s">
        <v>1019</v>
      </c>
      <c r="E35" s="631"/>
      <c r="F35" s="632">
        <v>20660</v>
      </c>
      <c r="G35" s="633">
        <v>0</v>
      </c>
      <c r="H35" s="633">
        <v>0</v>
      </c>
      <c r="I35" s="633">
        <v>0</v>
      </c>
      <c r="K35" s="598"/>
      <c r="L35" s="612"/>
      <c r="M35" s="609"/>
      <c r="N35" s="601"/>
      <c r="O35" s="601"/>
      <c r="P35" s="613"/>
      <c r="Q35" s="613"/>
    </row>
    <row r="36" spans="1:17" ht="12.75">
      <c r="A36" s="628"/>
      <c r="B36" s="629"/>
      <c r="C36" s="630"/>
      <c r="D36" s="625" t="s">
        <v>1037</v>
      </c>
      <c r="E36" s="631"/>
      <c r="F36" s="634">
        <f>SUM(F34:F35)</f>
        <v>795216</v>
      </c>
      <c r="G36" s="634">
        <f>SUM(G34:G35)</f>
        <v>736000</v>
      </c>
      <c r="H36" s="634">
        <f>SUM(H34:H35)</f>
        <v>795216</v>
      </c>
      <c r="I36" s="634">
        <f>SUM(I34:I35)</f>
        <v>795216</v>
      </c>
      <c r="K36" s="598"/>
      <c r="L36" s="614"/>
      <c r="M36" s="609"/>
      <c r="N36" s="601"/>
      <c r="O36" s="601"/>
      <c r="P36" s="613"/>
      <c r="Q36" s="613"/>
    </row>
    <row r="37" spans="1:17" ht="12.75">
      <c r="A37" s="598"/>
      <c r="B37" s="612"/>
      <c r="C37" s="608"/>
      <c r="D37" s="612"/>
      <c r="E37" s="612"/>
      <c r="K37" s="598"/>
      <c r="L37" s="614"/>
      <c r="M37" s="609"/>
      <c r="N37" s="609"/>
      <c r="O37" s="609"/>
      <c r="P37" s="613"/>
      <c r="Q37" s="613"/>
    </row>
    <row r="38" spans="1:17" ht="12.75">
      <c r="A38" s="598"/>
      <c r="B38" s="612"/>
      <c r="C38" s="608"/>
      <c r="D38" s="612"/>
      <c r="E38" s="612"/>
      <c r="K38" s="598"/>
      <c r="L38" s="598"/>
      <c r="M38" s="608"/>
      <c r="N38" s="609"/>
      <c r="O38" s="598"/>
      <c r="P38" s="620"/>
      <c r="Q38" s="620"/>
    </row>
    <row r="39" spans="1:17" ht="12.75">
      <c r="A39" s="598"/>
      <c r="B39" s="612"/>
      <c r="C39" s="608"/>
      <c r="D39" s="612"/>
      <c r="E39" s="612"/>
      <c r="K39" s="635"/>
      <c r="L39" s="636"/>
      <c r="M39" s="637"/>
      <c r="N39" s="612"/>
      <c r="O39" s="638"/>
      <c r="P39" s="620"/>
      <c r="Q39" s="620"/>
    </row>
    <row r="40" spans="1:9" ht="12.75">
      <c r="A40" s="639" t="s">
        <v>276</v>
      </c>
      <c r="B40" s="640" t="s">
        <v>939</v>
      </c>
      <c r="C40" s="641"/>
      <c r="D40" s="642"/>
      <c r="E40" s="643"/>
      <c r="F40" s="186" t="s">
        <v>585</v>
      </c>
      <c r="G40" s="186" t="s">
        <v>586</v>
      </c>
      <c r="H40" s="186" t="s">
        <v>587</v>
      </c>
      <c r="I40" s="186" t="s">
        <v>588</v>
      </c>
    </row>
    <row r="41" spans="1:9" ht="12.75">
      <c r="A41" s="639"/>
      <c r="B41" s="640"/>
      <c r="C41" s="644"/>
      <c r="D41" s="645"/>
      <c r="E41" s="646"/>
      <c r="F41" s="186"/>
      <c r="G41" s="186"/>
      <c r="H41" s="186"/>
      <c r="I41" s="186"/>
    </row>
    <row r="42" spans="1:9" ht="13.5">
      <c r="A42" s="647" t="s">
        <v>1023</v>
      </c>
      <c r="B42" s="647"/>
      <c r="C42" s="647"/>
      <c r="D42" s="647"/>
      <c r="E42" s="647"/>
      <c r="F42" s="647"/>
      <c r="G42" s="647"/>
      <c r="H42" s="647"/>
      <c r="I42" s="587"/>
    </row>
    <row r="43" spans="1:9" ht="12.75">
      <c r="A43" s="648" t="s">
        <v>1038</v>
      </c>
      <c r="B43" s="649" t="s">
        <v>1039</v>
      </c>
      <c r="C43" s="649"/>
      <c r="D43" s="649"/>
      <c r="E43" s="649"/>
      <c r="F43" s="591"/>
      <c r="G43" s="591"/>
      <c r="H43" s="591"/>
      <c r="I43" s="591"/>
    </row>
    <row r="44" spans="1:9" ht="12.75">
      <c r="A44" s="541"/>
      <c r="B44" s="520"/>
      <c r="C44" s="521" t="s">
        <v>957</v>
      </c>
      <c r="D44" s="521"/>
      <c r="E44" s="521"/>
      <c r="F44" s="542">
        <f>SUM(F45:F48)</f>
        <v>549</v>
      </c>
      <c r="G44" s="542">
        <f>SUM(G45:G48)</f>
        <v>517</v>
      </c>
      <c r="H44" s="542">
        <v>549</v>
      </c>
      <c r="I44" s="542">
        <v>549</v>
      </c>
    </row>
    <row r="45" spans="1:9" ht="12.75">
      <c r="A45" s="514"/>
      <c r="B45" s="509">
        <v>501</v>
      </c>
      <c r="C45" s="512" t="s">
        <v>941</v>
      </c>
      <c r="D45" s="512"/>
      <c r="E45" s="512"/>
      <c r="F45" s="515">
        <v>100</v>
      </c>
      <c r="G45" s="515">
        <v>68</v>
      </c>
      <c r="H45" s="515"/>
      <c r="I45" s="515"/>
    </row>
    <row r="46" spans="1:9" ht="12.75">
      <c r="A46" s="514"/>
      <c r="B46" s="509">
        <v>521001</v>
      </c>
      <c r="C46" s="516" t="s">
        <v>947</v>
      </c>
      <c r="D46" s="567"/>
      <c r="E46" s="551"/>
      <c r="F46" s="515">
        <v>268</v>
      </c>
      <c r="G46" s="515">
        <v>268</v>
      </c>
      <c r="H46" s="515"/>
      <c r="I46" s="515"/>
    </row>
    <row r="47" spans="1:9" ht="12.75">
      <c r="A47" s="514"/>
      <c r="B47" s="509">
        <v>521002</v>
      </c>
      <c r="C47" s="516" t="s">
        <v>1026</v>
      </c>
      <c r="D47" s="567"/>
      <c r="E47" s="551"/>
      <c r="F47" s="515">
        <v>80</v>
      </c>
      <c r="G47" s="515">
        <v>80</v>
      </c>
      <c r="H47" s="515"/>
      <c r="I47" s="515"/>
    </row>
    <row r="48" spans="1:9" ht="12.75">
      <c r="A48" s="514"/>
      <c r="B48" s="509">
        <v>524</v>
      </c>
      <c r="C48" s="512" t="s">
        <v>948</v>
      </c>
      <c r="D48" s="512"/>
      <c r="E48" s="512"/>
      <c r="F48" s="515">
        <v>101</v>
      </c>
      <c r="G48" s="515">
        <v>101</v>
      </c>
      <c r="H48" s="515"/>
      <c r="I48" s="515"/>
    </row>
    <row r="49" spans="1:9" ht="12.75">
      <c r="A49" s="544"/>
      <c r="B49" s="353"/>
      <c r="C49" s="558" t="s">
        <v>966</v>
      </c>
      <c r="D49" s="558"/>
      <c r="E49" s="558"/>
      <c r="F49" s="522">
        <f>SUM(F50:F50)</f>
        <v>232</v>
      </c>
      <c r="G49" s="522">
        <f>SUM(G50:G50)</f>
        <v>232</v>
      </c>
      <c r="H49" s="522">
        <v>232</v>
      </c>
      <c r="I49" s="522">
        <v>232</v>
      </c>
    </row>
    <row r="50" spans="1:9" ht="12.75">
      <c r="A50" s="514"/>
      <c r="B50" s="509">
        <v>602001</v>
      </c>
      <c r="C50" s="512" t="s">
        <v>996</v>
      </c>
      <c r="D50" s="512"/>
      <c r="E50" s="512"/>
      <c r="F50" s="515">
        <v>232</v>
      </c>
      <c r="G50" s="158">
        <v>232</v>
      </c>
      <c r="H50" s="158"/>
      <c r="I50" s="158"/>
    </row>
    <row r="51" spans="1:9" ht="12.75">
      <c r="A51" s="514"/>
      <c r="B51" s="509"/>
      <c r="C51" s="550" t="s">
        <v>980</v>
      </c>
      <c r="D51" s="567" t="s">
        <v>981</v>
      </c>
      <c r="E51" s="551"/>
      <c r="F51" s="513">
        <f>SUM(F44-F49)</f>
        <v>317</v>
      </c>
      <c r="G51" s="513">
        <f>SUM(G44-G49)</f>
        <v>285</v>
      </c>
      <c r="H51" s="513">
        <f>SUM(H44-H49)</f>
        <v>317</v>
      </c>
      <c r="I51" s="513">
        <f>SUM(I44-I49)</f>
        <v>317</v>
      </c>
    </row>
    <row r="52" spans="1:9" ht="12.75">
      <c r="A52" s="514"/>
      <c r="B52" s="552"/>
      <c r="C52" s="514"/>
      <c r="D52" s="567" t="s">
        <v>999</v>
      </c>
      <c r="E52" s="551"/>
      <c r="F52" s="515">
        <v>0</v>
      </c>
      <c r="G52" s="158">
        <v>0</v>
      </c>
      <c r="H52" s="158">
        <v>0</v>
      </c>
      <c r="I52" s="158">
        <v>0</v>
      </c>
    </row>
    <row r="53" spans="1:9" ht="12.75">
      <c r="A53" s="544"/>
      <c r="B53" s="353"/>
      <c r="C53" s="553" t="s">
        <v>1015</v>
      </c>
      <c r="D53" s="554"/>
      <c r="E53" s="555"/>
      <c r="F53" s="330">
        <f>SUM(F51:F52)</f>
        <v>317</v>
      </c>
      <c r="G53" s="330">
        <f>SUM(G51:G52)</f>
        <v>285</v>
      </c>
      <c r="H53" s="330">
        <f>SUM(H51:H52)</f>
        <v>317</v>
      </c>
      <c r="I53" s="330">
        <f>SUM(I51:I52)</f>
        <v>317</v>
      </c>
    </row>
    <row r="54" spans="1:9" ht="12.75">
      <c r="A54" s="537" t="s">
        <v>1040</v>
      </c>
      <c r="B54" s="538" t="s">
        <v>1041</v>
      </c>
      <c r="C54" s="538"/>
      <c r="D54" s="538"/>
      <c r="E54" s="538"/>
      <c r="F54" s="591"/>
      <c r="G54" s="591"/>
      <c r="H54" s="591"/>
      <c r="I54" s="591"/>
    </row>
    <row r="55" spans="1:9" ht="12.75">
      <c r="A55" s="541"/>
      <c r="B55" s="520"/>
      <c r="C55" s="521" t="s">
        <v>957</v>
      </c>
      <c r="D55" s="521"/>
      <c r="E55" s="521"/>
      <c r="F55" s="542">
        <f>SUM(F56:F64)</f>
        <v>8937</v>
      </c>
      <c r="G55" s="542">
        <f>SUM(G56:G64)</f>
        <v>8252</v>
      </c>
      <c r="H55" s="542">
        <v>9445</v>
      </c>
      <c r="I55" s="542">
        <v>9445</v>
      </c>
    </row>
    <row r="56" spans="1:9" ht="12.75">
      <c r="A56" s="514"/>
      <c r="B56" s="509">
        <v>501</v>
      </c>
      <c r="C56" s="512" t="s">
        <v>941</v>
      </c>
      <c r="D56" s="512"/>
      <c r="E56" s="512"/>
      <c r="F56" s="513">
        <v>664</v>
      </c>
      <c r="G56" s="513">
        <v>517</v>
      </c>
      <c r="H56" s="513"/>
      <c r="I56" s="513"/>
    </row>
    <row r="57" spans="1:9" ht="12.75">
      <c r="A57" s="514"/>
      <c r="B57" s="509">
        <v>502</v>
      </c>
      <c r="C57" s="516" t="s">
        <v>942</v>
      </c>
      <c r="D57" s="567"/>
      <c r="E57" s="551"/>
      <c r="F57" s="513">
        <v>664</v>
      </c>
      <c r="G57" s="513">
        <v>522</v>
      </c>
      <c r="H57" s="513"/>
      <c r="I57" s="513"/>
    </row>
    <row r="58" spans="1:9" ht="12.75">
      <c r="A58" s="514"/>
      <c r="B58" s="509">
        <v>511</v>
      </c>
      <c r="C58" s="516" t="s">
        <v>1004</v>
      </c>
      <c r="D58" s="567"/>
      <c r="E58" s="551"/>
      <c r="F58" s="513">
        <v>100</v>
      </c>
      <c r="G58" s="513">
        <v>50</v>
      </c>
      <c r="H58" s="513"/>
      <c r="I58" s="513"/>
    </row>
    <row r="59" spans="1:9" ht="12.75">
      <c r="A59" s="514"/>
      <c r="B59" s="509">
        <v>518</v>
      </c>
      <c r="C59" s="516" t="s">
        <v>946</v>
      </c>
      <c r="D59" s="567"/>
      <c r="E59" s="551"/>
      <c r="F59" s="513">
        <v>564</v>
      </c>
      <c r="G59" s="513">
        <v>190</v>
      </c>
      <c r="H59" s="513"/>
      <c r="I59" s="513"/>
    </row>
    <row r="60" spans="1:9" ht="12.75">
      <c r="A60" s="514"/>
      <c r="B60" s="509">
        <v>521001</v>
      </c>
      <c r="C60" s="516" t="s">
        <v>947</v>
      </c>
      <c r="D60" s="567"/>
      <c r="E60" s="551"/>
      <c r="F60" s="513">
        <v>3826</v>
      </c>
      <c r="G60" s="513">
        <v>3826</v>
      </c>
      <c r="H60" s="513"/>
      <c r="I60" s="513"/>
    </row>
    <row r="61" spans="1:9" ht="12.75">
      <c r="A61" s="514"/>
      <c r="B61" s="509">
        <v>521002</v>
      </c>
      <c r="C61" s="512" t="s">
        <v>1026</v>
      </c>
      <c r="D61" s="512"/>
      <c r="E61" s="512"/>
      <c r="F61" s="513">
        <v>100</v>
      </c>
      <c r="G61" s="513">
        <v>100</v>
      </c>
      <c r="H61" s="513"/>
      <c r="I61" s="513"/>
    </row>
    <row r="62" spans="1:9" ht="12.75">
      <c r="A62" s="514"/>
      <c r="B62" s="509">
        <v>524</v>
      </c>
      <c r="C62" s="512" t="s">
        <v>948</v>
      </c>
      <c r="D62" s="512"/>
      <c r="E62" s="512"/>
      <c r="F62" s="513">
        <v>1343</v>
      </c>
      <c r="G62" s="513">
        <v>1343</v>
      </c>
      <c r="H62" s="513"/>
      <c r="I62" s="513"/>
    </row>
    <row r="63" spans="1:9" ht="12.75">
      <c r="A63" s="650"/>
      <c r="B63" s="509">
        <v>527</v>
      </c>
      <c r="C63" s="516" t="s">
        <v>950</v>
      </c>
      <c r="D63" s="567"/>
      <c r="E63" s="551"/>
      <c r="F63" s="513">
        <v>320</v>
      </c>
      <c r="G63" s="513">
        <v>348</v>
      </c>
      <c r="H63" s="513"/>
      <c r="I63" s="513"/>
    </row>
    <row r="64" spans="1:9" ht="16.5" customHeight="1">
      <c r="A64" s="650"/>
      <c r="B64" s="509">
        <v>551</v>
      </c>
      <c r="C64" s="516" t="s">
        <v>952</v>
      </c>
      <c r="D64" s="567"/>
      <c r="E64" s="551"/>
      <c r="F64" s="513">
        <v>1356</v>
      </c>
      <c r="G64" s="513">
        <v>1356</v>
      </c>
      <c r="H64" s="513"/>
      <c r="I64" s="513"/>
    </row>
    <row r="65" spans="1:9" ht="16.5" customHeight="1">
      <c r="A65" s="544"/>
      <c r="B65" s="353"/>
      <c r="C65" s="558" t="s">
        <v>966</v>
      </c>
      <c r="D65" s="558"/>
      <c r="E65" s="558"/>
      <c r="F65" s="522">
        <f>SUM(F66:F67)</f>
        <v>1806</v>
      </c>
      <c r="G65" s="522">
        <f>SUM(G66:G67)</f>
        <v>1761</v>
      </c>
      <c r="H65" s="522">
        <v>2314</v>
      </c>
      <c r="I65" s="522">
        <v>2314</v>
      </c>
    </row>
    <row r="66" spans="1:9" ht="12.75" customHeight="1">
      <c r="A66" s="563"/>
      <c r="B66" s="509">
        <v>602001</v>
      </c>
      <c r="C66" s="512" t="s">
        <v>996</v>
      </c>
      <c r="D66" s="512"/>
      <c r="E66" s="512"/>
      <c r="F66" s="513">
        <v>450</v>
      </c>
      <c r="G66" s="513">
        <v>405</v>
      </c>
      <c r="H66" s="513"/>
      <c r="I66" s="513"/>
    </row>
    <row r="67" spans="1:9" ht="12.75">
      <c r="A67" s="158"/>
      <c r="B67" s="517">
        <v>692</v>
      </c>
      <c r="C67" s="516" t="s">
        <v>1035</v>
      </c>
      <c r="D67" s="567"/>
      <c r="E67" s="551"/>
      <c r="F67" s="513">
        <v>1356</v>
      </c>
      <c r="G67" s="513">
        <v>1356</v>
      </c>
      <c r="H67" s="513"/>
      <c r="I67" s="513"/>
    </row>
    <row r="68" spans="1:9" ht="12.75">
      <c r="A68" s="514"/>
      <c r="B68" s="509"/>
      <c r="C68" s="550" t="s">
        <v>980</v>
      </c>
      <c r="D68" s="567" t="s">
        <v>981</v>
      </c>
      <c r="E68" s="551"/>
      <c r="F68" s="513">
        <f>SUM(F55-F65)</f>
        <v>7131</v>
      </c>
      <c r="G68" s="513">
        <f>SUM(G55-G65)</f>
        <v>6491</v>
      </c>
      <c r="H68" s="513">
        <f>SUM(H55-H65)</f>
        <v>7131</v>
      </c>
      <c r="I68" s="513">
        <f>SUM(I55-I65)</f>
        <v>7131</v>
      </c>
    </row>
    <row r="69" spans="1:9" ht="12.75" customHeight="1">
      <c r="A69" s="514"/>
      <c r="B69" s="552"/>
      <c r="C69" s="514"/>
      <c r="D69" s="567" t="s">
        <v>999</v>
      </c>
      <c r="E69" s="551"/>
      <c r="F69" s="513">
        <v>0</v>
      </c>
      <c r="G69" s="513">
        <v>0</v>
      </c>
      <c r="H69" s="513">
        <v>0</v>
      </c>
      <c r="I69" s="513">
        <v>0</v>
      </c>
    </row>
    <row r="70" spans="1:9" ht="12" customHeight="1">
      <c r="A70" s="544"/>
      <c r="B70" s="353"/>
      <c r="C70" s="553" t="s">
        <v>1015</v>
      </c>
      <c r="D70" s="554"/>
      <c r="E70" s="555"/>
      <c r="F70" s="330">
        <f>SUM(F68:F69)</f>
        <v>7131</v>
      </c>
      <c r="G70" s="330">
        <f>SUM(G68:G69)</f>
        <v>6491</v>
      </c>
      <c r="H70" s="330">
        <f>SUM(H68:H69)</f>
        <v>7131</v>
      </c>
      <c r="I70" s="330">
        <f>SUM(I68:I69)</f>
        <v>7131</v>
      </c>
    </row>
    <row r="71" spans="1:9" ht="15.75" customHeight="1">
      <c r="A71" s="537" t="s">
        <v>1042</v>
      </c>
      <c r="B71" s="538" t="s">
        <v>970</v>
      </c>
      <c r="C71" s="538"/>
      <c r="D71" s="538"/>
      <c r="E71" s="538"/>
      <c r="F71" s="591"/>
      <c r="G71" s="591"/>
      <c r="H71" s="591"/>
      <c r="I71" s="591"/>
    </row>
    <row r="72" spans="1:9" ht="15.75" customHeight="1">
      <c r="A72" s="541"/>
      <c r="B72" s="520"/>
      <c r="C72" s="521" t="s">
        <v>957</v>
      </c>
      <c r="D72" s="521"/>
      <c r="E72" s="521"/>
      <c r="F72" s="542">
        <f>SUM(F73:F85)</f>
        <v>76003</v>
      </c>
      <c r="G72" s="542">
        <f>SUM(G73:G85)</f>
        <v>74211</v>
      </c>
      <c r="H72" s="542">
        <v>76324</v>
      </c>
      <c r="I72" s="542">
        <v>76324</v>
      </c>
    </row>
    <row r="73" spans="1:9" ht="12.75">
      <c r="A73" s="514"/>
      <c r="B73" s="509">
        <v>501</v>
      </c>
      <c r="C73" s="512" t="s">
        <v>941</v>
      </c>
      <c r="D73" s="512"/>
      <c r="E73" s="512"/>
      <c r="F73" s="513">
        <v>1000</v>
      </c>
      <c r="G73" s="513">
        <v>1200</v>
      </c>
      <c r="H73" s="513"/>
      <c r="I73" s="513"/>
    </row>
    <row r="74" spans="1:9" ht="12.75">
      <c r="A74" s="514"/>
      <c r="B74" s="509">
        <v>511</v>
      </c>
      <c r="C74" s="516" t="s">
        <v>1004</v>
      </c>
      <c r="D74" s="567"/>
      <c r="E74" s="551"/>
      <c r="F74" s="513">
        <v>100</v>
      </c>
      <c r="G74" s="513">
        <v>243</v>
      </c>
      <c r="H74" s="513"/>
      <c r="I74" s="513"/>
    </row>
    <row r="75" spans="1:9" ht="12.75">
      <c r="A75" s="158"/>
      <c r="B75" s="509">
        <v>512</v>
      </c>
      <c r="C75" s="516" t="s">
        <v>944</v>
      </c>
      <c r="D75" s="567"/>
      <c r="E75" s="551"/>
      <c r="F75" s="513">
        <v>166</v>
      </c>
      <c r="G75" s="513">
        <v>50</v>
      </c>
      <c r="H75" s="513"/>
      <c r="I75" s="513"/>
    </row>
    <row r="76" spans="1:9" ht="12.75">
      <c r="A76" s="158"/>
      <c r="B76" s="509">
        <v>513</v>
      </c>
      <c r="C76" s="516" t="s">
        <v>945</v>
      </c>
      <c r="D76" s="567"/>
      <c r="E76" s="551"/>
      <c r="F76" s="513">
        <v>166</v>
      </c>
      <c r="G76" s="513">
        <v>200</v>
      </c>
      <c r="H76" s="513"/>
      <c r="I76" s="513"/>
    </row>
    <row r="77" spans="1:9" ht="12.75">
      <c r="A77" s="158"/>
      <c r="B77" s="509">
        <v>518</v>
      </c>
      <c r="C77" s="516" t="s">
        <v>946</v>
      </c>
      <c r="D77" s="567"/>
      <c r="E77" s="551"/>
      <c r="F77" s="513">
        <v>3952</v>
      </c>
      <c r="G77" s="513">
        <v>3817</v>
      </c>
      <c r="H77" s="513"/>
      <c r="I77" s="513"/>
    </row>
    <row r="78" spans="1:9" ht="12.75">
      <c r="A78" s="158"/>
      <c r="B78" s="509">
        <v>521001</v>
      </c>
      <c r="C78" s="516" t="s">
        <v>947</v>
      </c>
      <c r="D78" s="567"/>
      <c r="E78" s="551"/>
      <c r="F78" s="513">
        <v>31414</v>
      </c>
      <c r="G78" s="513">
        <v>31414</v>
      </c>
      <c r="H78" s="513"/>
      <c r="I78" s="513"/>
    </row>
    <row r="79" spans="1:9" ht="12.75">
      <c r="A79" s="158"/>
      <c r="B79" s="509">
        <v>524</v>
      </c>
      <c r="C79" s="512" t="s">
        <v>948</v>
      </c>
      <c r="D79" s="512"/>
      <c r="E79" s="512"/>
      <c r="F79" s="513">
        <v>11097</v>
      </c>
      <c r="G79" s="513">
        <v>8697</v>
      </c>
      <c r="H79" s="513"/>
      <c r="I79" s="513"/>
    </row>
    <row r="80" spans="1:9" ht="12.75" customHeight="1">
      <c r="A80" s="158"/>
      <c r="B80" s="509">
        <v>525</v>
      </c>
      <c r="C80" s="516" t="s">
        <v>949</v>
      </c>
      <c r="D80" s="567"/>
      <c r="E80" s="551"/>
      <c r="F80" s="513">
        <v>408</v>
      </c>
      <c r="G80" s="513">
        <v>306</v>
      </c>
      <c r="H80" s="513"/>
      <c r="I80" s="513"/>
    </row>
    <row r="81" spans="1:9" ht="12.75" customHeight="1">
      <c r="A81" s="158"/>
      <c r="B81" s="509">
        <v>527</v>
      </c>
      <c r="C81" s="516" t="s">
        <v>950</v>
      </c>
      <c r="D81" s="567"/>
      <c r="E81" s="551"/>
      <c r="F81" s="513">
        <v>4647</v>
      </c>
      <c r="G81" s="513">
        <v>6500</v>
      </c>
      <c r="H81" s="513"/>
      <c r="I81" s="513"/>
    </row>
    <row r="82" spans="1:9" ht="12.75">
      <c r="A82" s="158"/>
      <c r="B82" s="509">
        <v>538</v>
      </c>
      <c r="C82" s="516" t="s">
        <v>1027</v>
      </c>
      <c r="D82" s="567"/>
      <c r="E82" s="551"/>
      <c r="F82" s="513">
        <v>25</v>
      </c>
      <c r="G82" s="513">
        <v>25</v>
      </c>
      <c r="H82" s="513"/>
      <c r="I82" s="513"/>
    </row>
    <row r="83" spans="1:9" ht="12.75">
      <c r="A83" s="158"/>
      <c r="B83" s="509">
        <v>568</v>
      </c>
      <c r="C83" s="516" t="s">
        <v>955</v>
      </c>
      <c r="D83" s="567"/>
      <c r="E83" s="551"/>
      <c r="F83" s="513">
        <v>12179</v>
      </c>
      <c r="G83" s="513">
        <v>10815</v>
      </c>
      <c r="H83" s="513"/>
      <c r="I83" s="513"/>
    </row>
    <row r="84" spans="1:9" ht="12.75">
      <c r="A84" s="158"/>
      <c r="B84" s="517" t="s">
        <v>1028</v>
      </c>
      <c r="C84" s="516" t="s">
        <v>1029</v>
      </c>
      <c r="D84" s="567"/>
      <c r="E84" s="551"/>
      <c r="F84" s="513">
        <v>9950</v>
      </c>
      <c r="G84" s="513">
        <v>10045</v>
      </c>
      <c r="H84" s="513"/>
      <c r="I84" s="513"/>
    </row>
    <row r="85" spans="1:9" ht="12.75">
      <c r="A85" s="158"/>
      <c r="B85" s="509">
        <v>551</v>
      </c>
      <c r="C85" s="516" t="s">
        <v>952</v>
      </c>
      <c r="D85" s="567"/>
      <c r="E85" s="551"/>
      <c r="F85" s="513">
        <v>899</v>
      </c>
      <c r="G85" s="513">
        <v>899</v>
      </c>
      <c r="H85" s="513"/>
      <c r="I85" s="513"/>
    </row>
    <row r="86" spans="1:9" ht="12.75">
      <c r="A86" s="544"/>
      <c r="B86" s="353"/>
      <c r="C86" s="558" t="s">
        <v>966</v>
      </c>
      <c r="D86" s="558"/>
      <c r="E86" s="558"/>
      <c r="F86" s="522">
        <f>SUM(F87:F91)</f>
        <v>11869</v>
      </c>
      <c r="G86" s="522">
        <f>SUM(G87:G91)</f>
        <v>11964</v>
      </c>
      <c r="H86" s="522">
        <v>12190</v>
      </c>
      <c r="I86" s="522">
        <v>12190</v>
      </c>
    </row>
    <row r="87" spans="1:9" ht="12.75">
      <c r="A87" s="158"/>
      <c r="B87" s="509">
        <v>602011</v>
      </c>
      <c r="C87" s="567" t="s">
        <v>1010</v>
      </c>
      <c r="D87" s="567"/>
      <c r="E87" s="551"/>
      <c r="F87" s="513">
        <v>256</v>
      </c>
      <c r="G87" s="513">
        <v>256</v>
      </c>
      <c r="H87" s="513"/>
      <c r="I87" s="513"/>
    </row>
    <row r="88" spans="1:9" ht="12.75">
      <c r="A88" s="158"/>
      <c r="B88" s="509">
        <v>662</v>
      </c>
      <c r="C88" s="567" t="s">
        <v>963</v>
      </c>
      <c r="D88" s="567"/>
      <c r="E88" s="551"/>
      <c r="F88" s="513">
        <v>100</v>
      </c>
      <c r="G88" s="513">
        <v>100</v>
      </c>
      <c r="H88" s="513"/>
      <c r="I88" s="513"/>
    </row>
    <row r="89" spans="1:9" ht="12.75">
      <c r="A89" s="158"/>
      <c r="B89" s="509">
        <v>668</v>
      </c>
      <c r="C89" s="567" t="s">
        <v>1033</v>
      </c>
      <c r="D89" s="567"/>
      <c r="E89" s="551"/>
      <c r="F89" s="513">
        <v>664</v>
      </c>
      <c r="G89" s="513">
        <v>664</v>
      </c>
      <c r="H89" s="513"/>
      <c r="I89" s="513"/>
    </row>
    <row r="90" spans="1:9" ht="12.75">
      <c r="A90" s="158"/>
      <c r="B90" s="517">
        <v>652</v>
      </c>
      <c r="C90" s="567" t="s">
        <v>1034</v>
      </c>
      <c r="D90" s="567"/>
      <c r="E90" s="551"/>
      <c r="F90" s="513">
        <v>9950</v>
      </c>
      <c r="G90" s="513">
        <v>10045</v>
      </c>
      <c r="H90" s="513"/>
      <c r="I90" s="513"/>
    </row>
    <row r="91" spans="1:9" ht="12.75">
      <c r="A91" s="158"/>
      <c r="B91" s="517">
        <v>692</v>
      </c>
      <c r="C91" s="516" t="s">
        <v>1035</v>
      </c>
      <c r="D91" s="567"/>
      <c r="E91" s="551"/>
      <c r="F91" s="513">
        <v>899</v>
      </c>
      <c r="G91" s="513">
        <v>899</v>
      </c>
      <c r="H91" s="513"/>
      <c r="I91" s="513"/>
    </row>
    <row r="92" spans="1:9" ht="12.75">
      <c r="A92" s="514"/>
      <c r="B92" s="509"/>
      <c r="C92" s="550" t="s">
        <v>980</v>
      </c>
      <c r="D92" s="567" t="s">
        <v>981</v>
      </c>
      <c r="E92" s="551"/>
      <c r="F92" s="513">
        <f>SUM(F72-F86)</f>
        <v>64134</v>
      </c>
      <c r="G92" s="513">
        <f>SUM(G72-G86)</f>
        <v>62247</v>
      </c>
      <c r="H92" s="513">
        <f>SUM(H72-H86)</f>
        <v>64134</v>
      </c>
      <c r="I92" s="513">
        <f>SUM(I72-I86)</f>
        <v>64134</v>
      </c>
    </row>
    <row r="93" spans="1:9" ht="12.75">
      <c r="A93" s="514"/>
      <c r="B93" s="552"/>
      <c r="C93" s="514"/>
      <c r="D93" s="567" t="s">
        <v>999</v>
      </c>
      <c r="E93" s="551"/>
      <c r="F93" s="513">
        <v>9901</v>
      </c>
      <c r="G93" s="513">
        <v>0</v>
      </c>
      <c r="H93" s="513">
        <f>SUM(H73-H87)</f>
        <v>0</v>
      </c>
      <c r="I93" s="513">
        <f>SUM(I73-I87)</f>
        <v>0</v>
      </c>
    </row>
    <row r="94" spans="1:9" ht="12.75">
      <c r="A94" s="544"/>
      <c r="B94" s="353"/>
      <c r="C94" s="553" t="s">
        <v>1015</v>
      </c>
      <c r="D94" s="554"/>
      <c r="E94" s="555"/>
      <c r="F94" s="330">
        <f>SUM(F92:F93)</f>
        <v>74035</v>
      </c>
      <c r="G94" s="330">
        <f>SUM(G92:G93)</f>
        <v>62247</v>
      </c>
      <c r="H94" s="330">
        <f>SUM(H92:H93)</f>
        <v>64134</v>
      </c>
      <c r="I94" s="330">
        <f>SUM(I92:I93)</f>
        <v>64134</v>
      </c>
    </row>
    <row r="95" spans="1:9" ht="12.75">
      <c r="A95" s="537" t="s">
        <v>1043</v>
      </c>
      <c r="B95" s="538" t="s">
        <v>1044</v>
      </c>
      <c r="C95" s="538"/>
      <c r="D95" s="538"/>
      <c r="E95" s="538"/>
      <c r="F95" s="591"/>
      <c r="G95" s="591"/>
      <c r="H95" s="591"/>
      <c r="I95" s="591"/>
    </row>
    <row r="96" spans="1:9" ht="12.75">
      <c r="A96" s="541"/>
      <c r="B96" s="520"/>
      <c r="C96" s="521" t="s">
        <v>957</v>
      </c>
      <c r="D96" s="521"/>
      <c r="E96" s="521"/>
      <c r="F96" s="542">
        <f>SUM(F97:F102)</f>
        <v>37672</v>
      </c>
      <c r="G96" s="542">
        <f>SUM(G97:G102)</f>
        <v>35771</v>
      </c>
      <c r="H96" s="542">
        <v>38652</v>
      </c>
      <c r="I96" s="542">
        <v>38652</v>
      </c>
    </row>
    <row r="97" spans="1:9" ht="12.75">
      <c r="A97" s="158"/>
      <c r="B97" s="509">
        <v>501</v>
      </c>
      <c r="C97" s="512" t="s">
        <v>941</v>
      </c>
      <c r="D97" s="512"/>
      <c r="E97" s="512"/>
      <c r="F97" s="513">
        <v>900</v>
      </c>
      <c r="G97" s="513">
        <v>644</v>
      </c>
      <c r="H97" s="513"/>
      <c r="I97" s="513"/>
    </row>
    <row r="98" spans="1:9" ht="12.75">
      <c r="A98" s="158"/>
      <c r="B98" s="509">
        <v>518</v>
      </c>
      <c r="C98" s="516" t="s">
        <v>946</v>
      </c>
      <c r="D98" s="567"/>
      <c r="E98" s="551"/>
      <c r="F98" s="513">
        <v>66</v>
      </c>
      <c r="G98" s="513">
        <v>66</v>
      </c>
      <c r="H98" s="513"/>
      <c r="I98" s="513"/>
    </row>
    <row r="99" spans="1:9" ht="12.75">
      <c r="A99" s="158"/>
      <c r="B99" s="509">
        <v>521001</v>
      </c>
      <c r="C99" s="516" t="s">
        <v>947</v>
      </c>
      <c r="D99" s="567"/>
      <c r="E99" s="551"/>
      <c r="F99" s="513">
        <v>15301</v>
      </c>
      <c r="G99" s="513">
        <v>15301</v>
      </c>
      <c r="H99" s="513"/>
      <c r="I99" s="513"/>
    </row>
    <row r="100" spans="1:9" ht="12.75">
      <c r="A100" s="158"/>
      <c r="B100" s="509">
        <v>524</v>
      </c>
      <c r="C100" s="512" t="s">
        <v>948</v>
      </c>
      <c r="D100" s="512"/>
      <c r="E100" s="512"/>
      <c r="F100" s="513">
        <v>5407</v>
      </c>
      <c r="G100" s="513">
        <v>4152</v>
      </c>
      <c r="H100" s="513"/>
      <c r="I100" s="513"/>
    </row>
    <row r="101" spans="1:9" ht="12.75">
      <c r="A101" s="158"/>
      <c r="B101" s="509">
        <v>527</v>
      </c>
      <c r="C101" s="516" t="s">
        <v>950</v>
      </c>
      <c r="D101" s="567"/>
      <c r="E101" s="551"/>
      <c r="F101" s="513">
        <v>1053</v>
      </c>
      <c r="G101" s="513">
        <v>663</v>
      </c>
      <c r="H101" s="513"/>
      <c r="I101" s="513"/>
    </row>
    <row r="102" spans="1:9" ht="12.75">
      <c r="A102" s="158"/>
      <c r="B102" s="509">
        <v>551</v>
      </c>
      <c r="C102" s="516" t="s">
        <v>952</v>
      </c>
      <c r="D102" s="567"/>
      <c r="E102" s="551"/>
      <c r="F102" s="513">
        <v>14945</v>
      </c>
      <c r="G102" s="513">
        <v>14945</v>
      </c>
      <c r="H102" s="513"/>
      <c r="I102" s="513"/>
    </row>
    <row r="103" spans="1:9" ht="12.75">
      <c r="A103" s="544"/>
      <c r="B103" s="353"/>
      <c r="C103" s="558" t="s">
        <v>966</v>
      </c>
      <c r="D103" s="558"/>
      <c r="E103" s="558"/>
      <c r="F103" s="522">
        <f>SUM(F104:F105)</f>
        <v>15245</v>
      </c>
      <c r="G103" s="522">
        <f>SUM(G104:G105)</f>
        <v>16180</v>
      </c>
      <c r="H103" s="522">
        <v>16125</v>
      </c>
      <c r="I103" s="522">
        <v>16125</v>
      </c>
    </row>
    <row r="104" spans="1:9" ht="12.75">
      <c r="A104" s="158"/>
      <c r="B104" s="509">
        <v>602001</v>
      </c>
      <c r="C104" s="512" t="s">
        <v>996</v>
      </c>
      <c r="D104" s="512"/>
      <c r="E104" s="512"/>
      <c r="F104" s="513">
        <v>300</v>
      </c>
      <c r="G104" s="513">
        <v>1235</v>
      </c>
      <c r="H104" s="513"/>
      <c r="I104" s="513"/>
    </row>
    <row r="105" spans="1:9" ht="12.75">
      <c r="A105" s="514"/>
      <c r="B105" s="517">
        <v>692</v>
      </c>
      <c r="C105" s="516" t="s">
        <v>1035</v>
      </c>
      <c r="D105" s="567"/>
      <c r="E105" s="551"/>
      <c r="F105" s="513">
        <v>14945</v>
      </c>
      <c r="G105" s="513">
        <v>14945</v>
      </c>
      <c r="H105" s="513"/>
      <c r="I105" s="513"/>
    </row>
    <row r="106" spans="1:9" ht="12.75">
      <c r="A106" s="514"/>
      <c r="B106" s="509"/>
      <c r="C106" s="550" t="s">
        <v>980</v>
      </c>
      <c r="D106" s="567" t="s">
        <v>981</v>
      </c>
      <c r="E106" s="551"/>
      <c r="F106" s="513">
        <f>SUM(F96-F103)</f>
        <v>22427</v>
      </c>
      <c r="G106" s="513">
        <f>SUM(G96-G103)</f>
        <v>19591</v>
      </c>
      <c r="H106" s="513">
        <f>SUM(H96-H103)</f>
        <v>22527</v>
      </c>
      <c r="I106" s="513">
        <f>SUM(I96-I103)</f>
        <v>22527</v>
      </c>
    </row>
    <row r="107" spans="1:9" ht="12.75">
      <c r="A107" s="514"/>
      <c r="B107" s="552"/>
      <c r="C107" s="514"/>
      <c r="D107" s="567" t="s">
        <v>999</v>
      </c>
      <c r="E107" s="551"/>
      <c r="F107" s="513">
        <v>7818</v>
      </c>
      <c r="G107" s="515">
        <v>0</v>
      </c>
      <c r="H107" s="515">
        <v>0</v>
      </c>
      <c r="I107" s="515">
        <v>0</v>
      </c>
    </row>
    <row r="108" spans="1:9" ht="15" customHeight="1">
      <c r="A108" s="544"/>
      <c r="B108" s="353"/>
      <c r="C108" s="553" t="s">
        <v>1015</v>
      </c>
      <c r="D108" s="554"/>
      <c r="E108" s="555"/>
      <c r="F108" s="330">
        <f>SUM(F106:F107)</f>
        <v>30245</v>
      </c>
      <c r="G108" s="330">
        <f>SUM(G106:G107)</f>
        <v>19591</v>
      </c>
      <c r="H108" s="330">
        <f>SUM(H106:H107)</f>
        <v>22527</v>
      </c>
      <c r="I108" s="330">
        <f>SUM(I106:I107)</f>
        <v>22527</v>
      </c>
    </row>
    <row r="109" spans="1:9" ht="12.75">
      <c r="A109" s="537" t="s">
        <v>1045</v>
      </c>
      <c r="B109" s="538" t="s">
        <v>1046</v>
      </c>
      <c r="C109" s="538"/>
      <c r="D109" s="538"/>
      <c r="E109" s="538"/>
      <c r="F109" s="591"/>
      <c r="G109" s="591"/>
      <c r="H109" s="591"/>
      <c r="I109" s="591"/>
    </row>
    <row r="110" spans="1:9" ht="12.75">
      <c r="A110" s="541"/>
      <c r="B110" s="520"/>
      <c r="C110" s="521" t="s">
        <v>957</v>
      </c>
      <c r="D110" s="521"/>
      <c r="E110" s="521"/>
      <c r="F110" s="542">
        <f>SUM(F111:F121)</f>
        <v>419332</v>
      </c>
      <c r="G110" s="542">
        <f>SUM(G111:G121)</f>
        <v>404091</v>
      </c>
      <c r="H110" s="542">
        <v>472111</v>
      </c>
      <c r="I110" s="542">
        <v>472111</v>
      </c>
    </row>
    <row r="111" spans="1:9" ht="12.75">
      <c r="A111" s="158"/>
      <c r="B111" s="509">
        <v>501</v>
      </c>
      <c r="C111" s="512" t="s">
        <v>941</v>
      </c>
      <c r="D111" s="512"/>
      <c r="E111" s="512"/>
      <c r="F111" s="513">
        <v>24299</v>
      </c>
      <c r="G111" s="513">
        <v>24223</v>
      </c>
      <c r="H111" s="513"/>
      <c r="I111" s="513"/>
    </row>
    <row r="112" spans="1:9" ht="12.75">
      <c r="A112" s="158"/>
      <c r="B112" s="509">
        <v>502</v>
      </c>
      <c r="C112" s="516" t="s">
        <v>942</v>
      </c>
      <c r="D112" s="567"/>
      <c r="E112" s="551"/>
      <c r="F112" s="513">
        <v>167975</v>
      </c>
      <c r="G112" s="513">
        <v>152960</v>
      </c>
      <c r="H112" s="513"/>
      <c r="I112" s="513"/>
    </row>
    <row r="113" spans="1:9" ht="12.75">
      <c r="A113" s="158"/>
      <c r="B113" s="509">
        <v>511</v>
      </c>
      <c r="C113" s="516" t="s">
        <v>1025</v>
      </c>
      <c r="D113" s="567"/>
      <c r="E113" s="551"/>
      <c r="F113" s="513">
        <v>27801</v>
      </c>
      <c r="G113" s="513">
        <v>29637</v>
      </c>
      <c r="H113" s="513"/>
      <c r="I113" s="513"/>
    </row>
    <row r="114" spans="1:9" ht="12.75">
      <c r="A114" s="158"/>
      <c r="B114" s="509">
        <v>518</v>
      </c>
      <c r="C114" s="516" t="s">
        <v>946</v>
      </c>
      <c r="D114" s="567"/>
      <c r="E114" s="551"/>
      <c r="F114" s="513">
        <v>8781</v>
      </c>
      <c r="G114" s="513">
        <v>5533</v>
      </c>
      <c r="H114" s="513"/>
      <c r="I114" s="513"/>
    </row>
    <row r="115" spans="1:9" ht="12.75">
      <c r="A115" s="158"/>
      <c r="B115" s="509">
        <v>521001</v>
      </c>
      <c r="C115" s="516" t="s">
        <v>947</v>
      </c>
      <c r="D115" s="567"/>
      <c r="E115" s="551"/>
      <c r="F115" s="513">
        <v>119490</v>
      </c>
      <c r="G115" s="513">
        <v>119490</v>
      </c>
      <c r="H115" s="513"/>
      <c r="I115" s="513"/>
    </row>
    <row r="116" spans="1:9" ht="12.75">
      <c r="A116" s="158"/>
      <c r="B116" s="509">
        <v>521002</v>
      </c>
      <c r="C116" s="516" t="s">
        <v>1026</v>
      </c>
      <c r="D116" s="567"/>
      <c r="E116" s="551"/>
      <c r="F116" s="513">
        <v>1160</v>
      </c>
      <c r="G116" s="513">
        <v>1160</v>
      </c>
      <c r="H116" s="513"/>
      <c r="I116" s="513"/>
    </row>
    <row r="117" spans="1:9" ht="12.75">
      <c r="A117" s="158"/>
      <c r="B117" s="509">
        <v>524</v>
      </c>
      <c r="C117" s="512" t="s">
        <v>948</v>
      </c>
      <c r="D117" s="512"/>
      <c r="E117" s="512"/>
      <c r="F117" s="513">
        <v>42038</v>
      </c>
      <c r="G117" s="513">
        <v>42038</v>
      </c>
      <c r="H117" s="513"/>
      <c r="I117" s="513"/>
    </row>
    <row r="118" spans="1:9" ht="12.75">
      <c r="A118" s="158"/>
      <c r="B118" s="509">
        <v>525</v>
      </c>
      <c r="C118" s="516" t="s">
        <v>949</v>
      </c>
      <c r="D118" s="567"/>
      <c r="E118" s="551"/>
      <c r="F118" s="513">
        <v>2726</v>
      </c>
      <c r="G118" s="513">
        <v>2726</v>
      </c>
      <c r="H118" s="513"/>
      <c r="I118" s="513"/>
    </row>
    <row r="119" spans="1:9" ht="12.75">
      <c r="A119" s="158"/>
      <c r="B119" s="509">
        <v>527</v>
      </c>
      <c r="C119" s="516" t="s">
        <v>950</v>
      </c>
      <c r="D119" s="567"/>
      <c r="E119" s="551"/>
      <c r="F119" s="513">
        <v>8190</v>
      </c>
      <c r="G119" s="513">
        <v>9386</v>
      </c>
      <c r="H119" s="513"/>
      <c r="I119" s="513"/>
    </row>
    <row r="120" spans="1:9" ht="12.75">
      <c r="A120" s="158"/>
      <c r="B120" s="509">
        <v>568</v>
      </c>
      <c r="C120" s="516" t="s">
        <v>955</v>
      </c>
      <c r="D120" s="567"/>
      <c r="E120" s="551"/>
      <c r="F120" s="513">
        <v>266</v>
      </c>
      <c r="G120" s="513">
        <v>332</v>
      </c>
      <c r="H120" s="513"/>
      <c r="I120" s="513"/>
    </row>
    <row r="121" spans="1:9" ht="12.75">
      <c r="A121" s="158"/>
      <c r="B121" s="509">
        <v>551</v>
      </c>
      <c r="C121" s="516" t="s">
        <v>952</v>
      </c>
      <c r="D121" s="567"/>
      <c r="E121" s="551"/>
      <c r="F121" s="513">
        <v>16606</v>
      </c>
      <c r="G121" s="513">
        <v>16606</v>
      </c>
      <c r="H121" s="513"/>
      <c r="I121" s="513"/>
    </row>
    <row r="122" spans="1:9" ht="12.75">
      <c r="A122" s="544"/>
      <c r="B122" s="353"/>
      <c r="C122" s="558" t="s">
        <v>966</v>
      </c>
      <c r="D122" s="558"/>
      <c r="E122" s="558"/>
      <c r="F122" s="522">
        <f>SUM(F123:F127)</f>
        <v>147607</v>
      </c>
      <c r="G122" s="522">
        <f>SUM(G123:G127)</f>
        <v>163461</v>
      </c>
      <c r="H122" s="522">
        <v>187485</v>
      </c>
      <c r="I122" s="522">
        <v>187485</v>
      </c>
    </row>
    <row r="123" spans="1:9" ht="12.75">
      <c r="A123" s="158"/>
      <c r="B123" s="509">
        <v>602001</v>
      </c>
      <c r="C123" s="512" t="s">
        <v>996</v>
      </c>
      <c r="D123" s="512"/>
      <c r="E123" s="512"/>
      <c r="F123" s="513">
        <v>122769</v>
      </c>
      <c r="G123" s="513">
        <v>138650</v>
      </c>
      <c r="H123" s="513"/>
      <c r="I123" s="513"/>
    </row>
    <row r="124" spans="1:9" ht="12.75">
      <c r="A124" s="158"/>
      <c r="B124" s="509">
        <v>602011</v>
      </c>
      <c r="C124" s="567" t="s">
        <v>1010</v>
      </c>
      <c r="D124" s="567"/>
      <c r="E124" s="551"/>
      <c r="F124" s="513">
        <v>1757</v>
      </c>
      <c r="G124" s="513">
        <v>1757</v>
      </c>
      <c r="H124" s="513"/>
      <c r="I124" s="513"/>
    </row>
    <row r="125" spans="1:9" ht="12.75">
      <c r="A125" s="158"/>
      <c r="B125" s="509">
        <v>602002</v>
      </c>
      <c r="C125" s="516" t="s">
        <v>1030</v>
      </c>
      <c r="D125" s="567"/>
      <c r="E125" s="551"/>
      <c r="F125" s="513">
        <v>5825</v>
      </c>
      <c r="G125" s="513">
        <v>5798</v>
      </c>
      <c r="H125" s="513"/>
      <c r="I125" s="513"/>
    </row>
    <row r="126" spans="1:9" ht="12.75">
      <c r="A126" s="158"/>
      <c r="B126" s="509">
        <v>602012</v>
      </c>
      <c r="C126" s="516" t="s">
        <v>1031</v>
      </c>
      <c r="D126" s="567"/>
      <c r="E126" s="551"/>
      <c r="F126" s="513">
        <v>650</v>
      </c>
      <c r="G126" s="513">
        <v>650</v>
      </c>
      <c r="H126" s="513"/>
      <c r="I126" s="513"/>
    </row>
    <row r="127" spans="1:9" ht="12.75">
      <c r="A127" s="158"/>
      <c r="B127" s="517">
        <v>692</v>
      </c>
      <c r="C127" s="516" t="s">
        <v>1035</v>
      </c>
      <c r="D127" s="567"/>
      <c r="E127" s="551"/>
      <c r="F127" s="513">
        <v>16606</v>
      </c>
      <c r="G127" s="513">
        <v>16606</v>
      </c>
      <c r="H127" s="513"/>
      <c r="I127" s="513"/>
    </row>
    <row r="128" spans="1:9" ht="12.75">
      <c r="A128" s="514"/>
      <c r="B128" s="509"/>
      <c r="C128" s="550" t="s">
        <v>980</v>
      </c>
      <c r="D128" s="567" t="s">
        <v>981</v>
      </c>
      <c r="E128" s="551"/>
      <c r="F128" s="513">
        <f>SUM(F110-F122)</f>
        <v>271725</v>
      </c>
      <c r="G128" s="513">
        <f>SUM(G110-G122)</f>
        <v>240630</v>
      </c>
      <c r="H128" s="513">
        <f>SUM(H110-H122)</f>
        <v>284626</v>
      </c>
      <c r="I128" s="513">
        <f>SUM(I110-I122)</f>
        <v>284626</v>
      </c>
    </row>
    <row r="129" spans="1:9" ht="12.75">
      <c r="A129" s="514"/>
      <c r="B129" s="552"/>
      <c r="C129" s="514"/>
      <c r="D129" s="567" t="s">
        <v>999</v>
      </c>
      <c r="E129" s="551"/>
      <c r="F129" s="513">
        <v>2941</v>
      </c>
      <c r="G129" s="513">
        <v>0</v>
      </c>
      <c r="H129" s="513">
        <v>0</v>
      </c>
      <c r="I129" s="513">
        <v>0</v>
      </c>
    </row>
    <row r="130" spans="1:9" ht="12.75">
      <c r="A130" s="544"/>
      <c r="B130" s="353"/>
      <c r="C130" s="553" t="s">
        <v>1015</v>
      </c>
      <c r="D130" s="554"/>
      <c r="E130" s="555"/>
      <c r="F130" s="330">
        <f>SUM(F128:F129)</f>
        <v>274666</v>
      </c>
      <c r="G130" s="330">
        <f>SUM(G128:G129)</f>
        <v>240630</v>
      </c>
      <c r="H130" s="330">
        <f>SUM(H128:H129)</f>
        <v>284626</v>
      </c>
      <c r="I130" s="330">
        <f>SUM(I128:I129)</f>
        <v>284626</v>
      </c>
    </row>
    <row r="131" spans="1:9" ht="12.75">
      <c r="A131" s="537" t="s">
        <v>1047</v>
      </c>
      <c r="B131" s="538" t="s">
        <v>1048</v>
      </c>
      <c r="C131" s="538"/>
      <c r="D131" s="538"/>
      <c r="E131" s="538"/>
      <c r="F131" s="591"/>
      <c r="G131" s="591"/>
      <c r="H131" s="591"/>
      <c r="I131" s="591"/>
    </row>
    <row r="132" spans="1:9" ht="12.75">
      <c r="A132" s="541"/>
      <c r="B132" s="520"/>
      <c r="C132" s="521" t="s">
        <v>957</v>
      </c>
      <c r="D132" s="521"/>
      <c r="E132" s="521"/>
      <c r="F132" s="542">
        <f>SUM(F133:F143)</f>
        <v>413021</v>
      </c>
      <c r="G132" s="542">
        <f>SUM(G133:G143)</f>
        <v>402284</v>
      </c>
      <c r="H132" s="542">
        <v>538769</v>
      </c>
      <c r="I132" s="542">
        <v>538769</v>
      </c>
    </row>
    <row r="133" spans="1:9" ht="12.75">
      <c r="A133" s="651"/>
      <c r="B133" s="509">
        <v>501</v>
      </c>
      <c r="C133" s="512" t="s">
        <v>941</v>
      </c>
      <c r="D133" s="512"/>
      <c r="E133" s="512"/>
      <c r="F133" s="513">
        <v>13866</v>
      </c>
      <c r="G133" s="513">
        <v>10921</v>
      </c>
      <c r="H133" s="513"/>
      <c r="I133" s="513"/>
    </row>
    <row r="134" spans="1:9" ht="12.75">
      <c r="A134" s="651"/>
      <c r="B134" s="509">
        <v>502</v>
      </c>
      <c r="C134" s="516" t="s">
        <v>942</v>
      </c>
      <c r="D134" s="567"/>
      <c r="E134" s="551"/>
      <c r="F134" s="513">
        <v>153094</v>
      </c>
      <c r="G134" s="513">
        <v>143629</v>
      </c>
      <c r="H134" s="513"/>
      <c r="I134" s="513"/>
    </row>
    <row r="135" spans="1:9" ht="12.75">
      <c r="A135" s="651"/>
      <c r="B135" s="509">
        <v>511</v>
      </c>
      <c r="C135" s="516" t="s">
        <v>1025</v>
      </c>
      <c r="D135" s="567"/>
      <c r="E135" s="551"/>
      <c r="F135" s="513">
        <v>6544</v>
      </c>
      <c r="G135" s="513">
        <v>8380</v>
      </c>
      <c r="H135" s="513"/>
      <c r="I135" s="513"/>
    </row>
    <row r="136" spans="1:9" ht="12.75">
      <c r="A136" s="651"/>
      <c r="B136" s="509">
        <v>518</v>
      </c>
      <c r="C136" s="516" t="s">
        <v>946</v>
      </c>
      <c r="D136" s="567"/>
      <c r="E136" s="551"/>
      <c r="F136" s="513">
        <v>4803</v>
      </c>
      <c r="G136" s="513">
        <v>3677</v>
      </c>
      <c r="H136" s="513"/>
      <c r="I136" s="513"/>
    </row>
    <row r="137" spans="1:9" ht="12.75">
      <c r="A137" s="651"/>
      <c r="B137" s="509">
        <v>521001</v>
      </c>
      <c r="C137" s="516" t="s">
        <v>947</v>
      </c>
      <c r="D137" s="567"/>
      <c r="E137" s="551"/>
      <c r="F137" s="513">
        <v>78922</v>
      </c>
      <c r="G137" s="513">
        <v>78922</v>
      </c>
      <c r="H137" s="513"/>
      <c r="I137" s="513"/>
    </row>
    <row r="138" spans="1:9" ht="12.75">
      <c r="A138" s="651"/>
      <c r="B138" s="509">
        <v>521002</v>
      </c>
      <c r="C138" s="516" t="s">
        <v>1026</v>
      </c>
      <c r="D138" s="567"/>
      <c r="E138" s="551"/>
      <c r="F138" s="513">
        <v>220</v>
      </c>
      <c r="G138" s="513">
        <v>220</v>
      </c>
      <c r="H138" s="513"/>
      <c r="I138" s="513"/>
    </row>
    <row r="139" spans="1:9" ht="12.75">
      <c r="A139" s="651"/>
      <c r="B139" s="509">
        <v>524</v>
      </c>
      <c r="C139" s="512" t="s">
        <v>948</v>
      </c>
      <c r="D139" s="512"/>
      <c r="E139" s="512"/>
      <c r="F139" s="513">
        <v>27761</v>
      </c>
      <c r="G139" s="513">
        <v>27761</v>
      </c>
      <c r="H139" s="513"/>
      <c r="I139" s="513"/>
    </row>
    <row r="140" spans="1:9" ht="12.75">
      <c r="A140" s="651"/>
      <c r="B140" s="509">
        <v>525</v>
      </c>
      <c r="C140" s="516" t="s">
        <v>949</v>
      </c>
      <c r="D140" s="567"/>
      <c r="E140" s="551"/>
      <c r="F140" s="513">
        <v>1795</v>
      </c>
      <c r="G140" s="513">
        <v>1795</v>
      </c>
      <c r="H140" s="513"/>
      <c r="I140" s="513"/>
    </row>
    <row r="141" spans="1:9" ht="12.75">
      <c r="A141" s="651"/>
      <c r="B141" s="509">
        <v>527</v>
      </c>
      <c r="C141" s="516" t="s">
        <v>950</v>
      </c>
      <c r="D141" s="567"/>
      <c r="E141" s="551"/>
      <c r="F141" s="513">
        <v>4443</v>
      </c>
      <c r="G141" s="513">
        <v>5340</v>
      </c>
      <c r="H141" s="513"/>
      <c r="I141" s="513"/>
    </row>
    <row r="142" spans="1:9" ht="12.75">
      <c r="A142" s="651"/>
      <c r="B142" s="509">
        <v>568</v>
      </c>
      <c r="C142" s="516" t="s">
        <v>955</v>
      </c>
      <c r="D142" s="567"/>
      <c r="E142" s="551"/>
      <c r="F142" s="513">
        <v>365</v>
      </c>
      <c r="G142" s="513">
        <v>431</v>
      </c>
      <c r="H142" s="513"/>
      <c r="I142" s="513"/>
    </row>
    <row r="143" spans="1:9" ht="12.75">
      <c r="A143" s="651"/>
      <c r="B143" s="509">
        <v>551</v>
      </c>
      <c r="C143" s="516" t="s">
        <v>952</v>
      </c>
      <c r="D143" s="567"/>
      <c r="E143" s="551"/>
      <c r="F143" s="513">
        <v>121208</v>
      </c>
      <c r="G143" s="513">
        <v>121208</v>
      </c>
      <c r="H143" s="513"/>
      <c r="I143" s="513"/>
    </row>
    <row r="144" spans="1:9" ht="12.75">
      <c r="A144" s="544"/>
      <c r="B144" s="353"/>
      <c r="C144" s="558" t="s">
        <v>966</v>
      </c>
      <c r="D144" s="558"/>
      <c r="E144" s="558"/>
      <c r="F144" s="522">
        <f>SUM(F145:F148)</f>
        <v>207056</v>
      </c>
      <c r="G144" s="522">
        <f>SUM(G145:G148)</f>
        <v>217939</v>
      </c>
      <c r="H144" s="522">
        <v>326195</v>
      </c>
      <c r="I144" s="522">
        <v>326195</v>
      </c>
    </row>
    <row r="145" spans="1:9" ht="12.75">
      <c r="A145" s="651"/>
      <c r="B145" s="509">
        <v>602001</v>
      </c>
      <c r="C145" s="512" t="s">
        <v>996</v>
      </c>
      <c r="D145" s="512"/>
      <c r="E145" s="512"/>
      <c r="F145" s="513">
        <v>61522</v>
      </c>
      <c r="G145" s="513">
        <v>72530</v>
      </c>
      <c r="H145" s="513"/>
      <c r="I145" s="513"/>
    </row>
    <row r="146" spans="1:9" ht="12.75">
      <c r="A146" s="651"/>
      <c r="B146" s="509">
        <v>602011</v>
      </c>
      <c r="C146" s="567" t="s">
        <v>1010</v>
      </c>
      <c r="D146" s="567"/>
      <c r="E146" s="551"/>
      <c r="F146" s="513">
        <v>2268</v>
      </c>
      <c r="G146" s="513">
        <v>2268</v>
      </c>
      <c r="H146" s="513"/>
      <c r="I146" s="513"/>
    </row>
    <row r="147" spans="1:9" ht="12.75" customHeight="1">
      <c r="A147" s="651"/>
      <c r="B147" s="509">
        <v>602002</v>
      </c>
      <c r="C147" s="516" t="s">
        <v>1030</v>
      </c>
      <c r="D147" s="567"/>
      <c r="E147" s="551"/>
      <c r="F147" s="513">
        <v>22058</v>
      </c>
      <c r="G147" s="513">
        <v>21933</v>
      </c>
      <c r="H147" s="513"/>
      <c r="I147" s="513"/>
    </row>
    <row r="148" spans="1:9" ht="12.75" customHeight="1">
      <c r="A148" s="651"/>
      <c r="B148" s="517">
        <v>692</v>
      </c>
      <c r="C148" s="516" t="s">
        <v>1035</v>
      </c>
      <c r="D148" s="567"/>
      <c r="E148" s="551"/>
      <c r="F148" s="513">
        <v>121208</v>
      </c>
      <c r="G148" s="513">
        <v>121208</v>
      </c>
      <c r="H148" s="513"/>
      <c r="I148" s="513"/>
    </row>
    <row r="149" spans="1:9" ht="12.75">
      <c r="A149" s="514"/>
      <c r="B149" s="509"/>
      <c r="C149" s="550" t="s">
        <v>980</v>
      </c>
      <c r="D149" s="567" t="s">
        <v>981</v>
      </c>
      <c r="E149" s="551"/>
      <c r="F149" s="513">
        <f>SUM(F132-F144)</f>
        <v>205965</v>
      </c>
      <c r="G149" s="513">
        <f>SUM(G132-G144)</f>
        <v>184345</v>
      </c>
      <c r="H149" s="513">
        <f>SUM(H132-H144)</f>
        <v>212574</v>
      </c>
      <c r="I149" s="513">
        <f>SUM(I132-I144)</f>
        <v>212574</v>
      </c>
    </row>
    <row r="150" spans="1:9" ht="12.75">
      <c r="A150" s="514"/>
      <c r="B150" s="552"/>
      <c r="C150" s="514"/>
      <c r="D150" s="567" t="s">
        <v>999</v>
      </c>
      <c r="E150" s="551"/>
      <c r="F150" s="513">
        <v>0</v>
      </c>
      <c r="G150" s="513">
        <v>0</v>
      </c>
      <c r="H150" s="513">
        <v>0</v>
      </c>
      <c r="I150" s="513">
        <v>0</v>
      </c>
    </row>
    <row r="151" spans="1:9" ht="12.75">
      <c r="A151" s="544"/>
      <c r="B151" s="353"/>
      <c r="C151" s="553" t="s">
        <v>1015</v>
      </c>
      <c r="D151" s="554"/>
      <c r="E151" s="555"/>
      <c r="F151" s="330">
        <f>SUM(F149:F150)</f>
        <v>205965</v>
      </c>
      <c r="G151" s="330">
        <f>SUM(G149:G150)</f>
        <v>184345</v>
      </c>
      <c r="H151" s="330">
        <f>SUM(H149:H150)</f>
        <v>212574</v>
      </c>
      <c r="I151" s="330">
        <f>SUM(I149:I150)</f>
        <v>212574</v>
      </c>
    </row>
    <row r="152" spans="1:9" ht="12.75">
      <c r="A152" s="537" t="s">
        <v>1049</v>
      </c>
      <c r="B152" s="538" t="s">
        <v>1050</v>
      </c>
      <c r="C152" s="538"/>
      <c r="D152" s="538"/>
      <c r="E152" s="538"/>
      <c r="F152" s="591"/>
      <c r="G152" s="591"/>
      <c r="H152" s="591"/>
      <c r="I152" s="591"/>
    </row>
    <row r="153" spans="1:9" ht="12.75">
      <c r="A153" s="541"/>
      <c r="B153" s="520"/>
      <c r="C153" s="521" t="s">
        <v>957</v>
      </c>
      <c r="D153" s="521"/>
      <c r="E153" s="521"/>
      <c r="F153" s="542">
        <f>SUM(F154:F161)</f>
        <v>10632</v>
      </c>
      <c r="G153" s="542">
        <f>SUM(G154:G161)</f>
        <v>8949</v>
      </c>
      <c r="H153" s="542">
        <v>11611</v>
      </c>
      <c r="I153" s="542">
        <v>11611</v>
      </c>
    </row>
    <row r="154" spans="1:9" ht="12.75">
      <c r="A154" s="651"/>
      <c r="B154" s="509">
        <v>501</v>
      </c>
      <c r="C154" s="512" t="s">
        <v>941</v>
      </c>
      <c r="D154" s="512"/>
      <c r="E154" s="512"/>
      <c r="F154" s="513">
        <v>110</v>
      </c>
      <c r="G154" s="513">
        <v>60</v>
      </c>
      <c r="H154" s="513"/>
      <c r="I154" s="513"/>
    </row>
    <row r="155" spans="1:9" ht="12.75">
      <c r="A155" s="651"/>
      <c r="B155" s="517">
        <v>504</v>
      </c>
      <c r="C155" s="516" t="s">
        <v>1024</v>
      </c>
      <c r="D155" s="567"/>
      <c r="E155" s="551"/>
      <c r="F155" s="513">
        <v>996</v>
      </c>
      <c r="G155" s="513">
        <v>900</v>
      </c>
      <c r="H155" s="513"/>
      <c r="I155" s="513"/>
    </row>
    <row r="156" spans="1:9" ht="12.75">
      <c r="A156" s="651"/>
      <c r="B156" s="509">
        <v>518</v>
      </c>
      <c r="C156" s="516" t="s">
        <v>946</v>
      </c>
      <c r="D156" s="567"/>
      <c r="E156" s="551"/>
      <c r="F156" s="513">
        <v>100</v>
      </c>
      <c r="G156" s="513">
        <v>50</v>
      </c>
      <c r="H156" s="513"/>
      <c r="I156" s="513"/>
    </row>
    <row r="157" spans="1:9" ht="12.75">
      <c r="A157" s="651"/>
      <c r="B157" s="509">
        <v>521001</v>
      </c>
      <c r="C157" s="516" t="s">
        <v>947</v>
      </c>
      <c r="D157" s="567"/>
      <c r="E157" s="551"/>
      <c r="F157" s="513">
        <v>5828</v>
      </c>
      <c r="G157" s="513">
        <v>5828</v>
      </c>
      <c r="H157" s="513"/>
      <c r="I157" s="513"/>
    </row>
    <row r="158" spans="1:9" ht="12.75">
      <c r="A158" s="651"/>
      <c r="B158" s="509">
        <v>524</v>
      </c>
      <c r="C158" s="512" t="s">
        <v>948</v>
      </c>
      <c r="D158" s="512"/>
      <c r="E158" s="512"/>
      <c r="F158" s="513">
        <v>2051</v>
      </c>
      <c r="G158" s="513">
        <v>1429</v>
      </c>
      <c r="H158" s="513"/>
      <c r="I158" s="513"/>
    </row>
    <row r="159" spans="1:9" ht="12.75">
      <c r="A159" s="651"/>
      <c r="B159" s="509">
        <v>525</v>
      </c>
      <c r="C159" s="516" t="s">
        <v>949</v>
      </c>
      <c r="D159" s="567"/>
      <c r="E159" s="551"/>
      <c r="F159" s="513">
        <v>204</v>
      </c>
      <c r="G159" s="513">
        <v>204</v>
      </c>
      <c r="H159" s="513"/>
      <c r="I159" s="513"/>
    </row>
    <row r="160" spans="1:9" ht="12.75">
      <c r="A160" s="651"/>
      <c r="B160" s="509">
        <v>527</v>
      </c>
      <c r="C160" s="516" t="s">
        <v>950</v>
      </c>
      <c r="D160" s="567"/>
      <c r="E160" s="551"/>
      <c r="F160" s="513">
        <v>419</v>
      </c>
      <c r="G160" s="513">
        <v>478</v>
      </c>
      <c r="H160" s="513"/>
      <c r="I160" s="513"/>
    </row>
    <row r="161" spans="1:9" ht="12.75">
      <c r="A161" s="651"/>
      <c r="B161" s="509">
        <v>551</v>
      </c>
      <c r="C161" s="516" t="s">
        <v>952</v>
      </c>
      <c r="D161" s="567"/>
      <c r="E161" s="551"/>
      <c r="F161" s="513">
        <v>924</v>
      </c>
      <c r="G161" s="513">
        <v>0</v>
      </c>
      <c r="H161" s="513"/>
      <c r="I161" s="513"/>
    </row>
    <row r="162" spans="1:9" ht="12.75">
      <c r="A162" s="544"/>
      <c r="B162" s="353"/>
      <c r="C162" s="558" t="s">
        <v>966</v>
      </c>
      <c r="D162" s="558"/>
      <c r="E162" s="558"/>
      <c r="F162" s="522">
        <f>SUM(F163:F164)</f>
        <v>2364</v>
      </c>
      <c r="G162" s="522">
        <f>SUM(G163:G163)</f>
        <v>1440</v>
      </c>
      <c r="H162" s="522">
        <v>3293</v>
      </c>
      <c r="I162" s="522">
        <v>3293</v>
      </c>
    </row>
    <row r="163" spans="1:9" ht="12.75">
      <c r="A163" s="651"/>
      <c r="B163" s="509">
        <v>604</v>
      </c>
      <c r="C163" s="516" t="s">
        <v>1032</v>
      </c>
      <c r="D163" s="567"/>
      <c r="E163" s="551"/>
      <c r="F163" s="513">
        <v>1440</v>
      </c>
      <c r="G163" s="513">
        <v>1440</v>
      </c>
      <c r="H163" s="513"/>
      <c r="I163" s="513"/>
    </row>
    <row r="164" spans="1:9" ht="12.75">
      <c r="A164" s="651"/>
      <c r="B164" s="517">
        <v>692</v>
      </c>
      <c r="C164" s="516" t="s">
        <v>1035</v>
      </c>
      <c r="D164" s="567"/>
      <c r="E164" s="551"/>
      <c r="F164" s="513">
        <v>924</v>
      </c>
      <c r="G164" s="513">
        <v>0</v>
      </c>
      <c r="H164" s="513"/>
      <c r="I164" s="513"/>
    </row>
    <row r="165" spans="1:9" ht="12.75">
      <c r="A165" s="514"/>
      <c r="B165" s="509"/>
      <c r="C165" s="550" t="s">
        <v>980</v>
      </c>
      <c r="D165" s="567" t="s">
        <v>981</v>
      </c>
      <c r="E165" s="551"/>
      <c r="F165" s="513">
        <f>SUM(F153-F162)</f>
        <v>8268</v>
      </c>
      <c r="G165" s="513">
        <f>SUM(G153-G162)</f>
        <v>7509</v>
      </c>
      <c r="H165" s="513">
        <f>SUM(H153-H162)</f>
        <v>8318</v>
      </c>
      <c r="I165" s="513">
        <f>SUM(I153-I162)</f>
        <v>8318</v>
      </c>
    </row>
    <row r="166" spans="1:9" ht="12.75">
      <c r="A166" s="514"/>
      <c r="B166" s="552"/>
      <c r="C166" s="514"/>
      <c r="D166" s="567" t="s">
        <v>999</v>
      </c>
      <c r="E166" s="551"/>
      <c r="F166" s="513">
        <v>0</v>
      </c>
      <c r="G166" s="513">
        <v>0</v>
      </c>
      <c r="H166" s="513">
        <v>0</v>
      </c>
      <c r="I166" s="513">
        <v>0</v>
      </c>
    </row>
    <row r="167" spans="1:9" ht="12.75">
      <c r="A167" s="544"/>
      <c r="B167" s="353"/>
      <c r="C167" s="553" t="s">
        <v>1015</v>
      </c>
      <c r="D167" s="554"/>
      <c r="E167" s="555"/>
      <c r="F167" s="330">
        <f>SUM(F165:F166)</f>
        <v>8268</v>
      </c>
      <c r="G167" s="330">
        <f>SUM(G165:G166)</f>
        <v>7509</v>
      </c>
      <c r="H167" s="330">
        <f>SUM(H165:H166)</f>
        <v>8318</v>
      </c>
      <c r="I167" s="330">
        <f>SUM(I165:I166)</f>
        <v>8318</v>
      </c>
    </row>
    <row r="168" spans="1:9" ht="12.75">
      <c r="A168" s="537" t="s">
        <v>1051</v>
      </c>
      <c r="B168" s="538" t="s">
        <v>1052</v>
      </c>
      <c r="C168" s="538"/>
      <c r="D168" s="538"/>
      <c r="E168" s="538"/>
      <c r="F168" s="591"/>
      <c r="G168" s="591"/>
      <c r="H168" s="591"/>
      <c r="I168" s="591"/>
    </row>
    <row r="169" spans="1:9" ht="12.75">
      <c r="A169" s="541"/>
      <c r="B169" s="520"/>
      <c r="C169" s="521" t="s">
        <v>957</v>
      </c>
      <c r="D169" s="521"/>
      <c r="E169" s="521"/>
      <c r="F169" s="542">
        <f>SUM(F170:F179)</f>
        <v>140190</v>
      </c>
      <c r="G169" s="542">
        <f>SUM(G170:G179)</f>
        <v>138712</v>
      </c>
      <c r="H169" s="542">
        <v>274454</v>
      </c>
      <c r="I169" s="542">
        <v>274454</v>
      </c>
    </row>
    <row r="170" spans="1:9" ht="12.75">
      <c r="A170" s="651"/>
      <c r="B170" s="509">
        <v>501</v>
      </c>
      <c r="C170" s="512" t="s">
        <v>941</v>
      </c>
      <c r="D170" s="512"/>
      <c r="E170" s="512"/>
      <c r="F170" s="513">
        <v>3125</v>
      </c>
      <c r="G170" s="513">
        <v>3136</v>
      </c>
      <c r="H170" s="513"/>
      <c r="I170" s="513"/>
    </row>
    <row r="171" spans="1:9" ht="12.75">
      <c r="A171" s="651"/>
      <c r="B171" s="509">
        <v>502</v>
      </c>
      <c r="C171" s="516" t="s">
        <v>942</v>
      </c>
      <c r="D171" s="567"/>
      <c r="E171" s="551"/>
      <c r="F171" s="513">
        <v>38872</v>
      </c>
      <c r="G171" s="513">
        <v>35297</v>
      </c>
      <c r="H171" s="513"/>
      <c r="I171" s="513"/>
    </row>
    <row r="172" spans="1:9" ht="12.75">
      <c r="A172" s="651"/>
      <c r="B172" s="509">
        <v>511</v>
      </c>
      <c r="C172" s="516" t="s">
        <v>1025</v>
      </c>
      <c r="D172" s="567"/>
      <c r="E172" s="551"/>
      <c r="F172" s="513">
        <v>523</v>
      </c>
      <c r="G172" s="513">
        <v>1374</v>
      </c>
      <c r="H172" s="513"/>
      <c r="I172" s="513"/>
    </row>
    <row r="173" spans="1:9" ht="12.75">
      <c r="A173" s="651"/>
      <c r="B173" s="509">
        <v>518</v>
      </c>
      <c r="C173" s="516" t="s">
        <v>946</v>
      </c>
      <c r="D173" s="567"/>
      <c r="E173" s="551"/>
      <c r="F173" s="513">
        <v>4252</v>
      </c>
      <c r="G173" s="513">
        <v>5658</v>
      </c>
      <c r="H173" s="513"/>
      <c r="I173" s="513"/>
    </row>
    <row r="174" spans="1:9" ht="12.75">
      <c r="A174" s="651"/>
      <c r="B174" s="509">
        <v>521001</v>
      </c>
      <c r="C174" s="516" t="s">
        <v>947</v>
      </c>
      <c r="D174" s="567"/>
      <c r="E174" s="551"/>
      <c r="F174" s="513">
        <v>26653</v>
      </c>
      <c r="G174" s="513">
        <v>26653</v>
      </c>
      <c r="H174" s="513"/>
      <c r="I174" s="513"/>
    </row>
    <row r="175" spans="1:9" ht="12.75">
      <c r="A175" s="651"/>
      <c r="B175" s="509">
        <v>524</v>
      </c>
      <c r="C175" s="512" t="s">
        <v>948</v>
      </c>
      <c r="D175" s="512"/>
      <c r="E175" s="512"/>
      <c r="F175" s="513">
        <v>9382</v>
      </c>
      <c r="G175" s="513">
        <v>8846</v>
      </c>
      <c r="H175" s="513"/>
      <c r="I175" s="513"/>
    </row>
    <row r="176" spans="1:9" ht="12.75">
      <c r="A176" s="651"/>
      <c r="B176" s="509">
        <v>525</v>
      </c>
      <c r="C176" s="516" t="s">
        <v>949</v>
      </c>
      <c r="D176" s="567"/>
      <c r="E176" s="551"/>
      <c r="F176" s="513">
        <v>408</v>
      </c>
      <c r="G176" s="513">
        <v>408</v>
      </c>
      <c r="H176" s="513"/>
      <c r="I176" s="513"/>
    </row>
    <row r="177" spans="1:9" ht="12.75" customHeight="1">
      <c r="A177" s="651"/>
      <c r="B177" s="509">
        <v>527</v>
      </c>
      <c r="C177" s="516" t="s">
        <v>950</v>
      </c>
      <c r="D177" s="567"/>
      <c r="E177" s="551"/>
      <c r="F177" s="513">
        <v>1951</v>
      </c>
      <c r="G177" s="513">
        <v>2250</v>
      </c>
      <c r="H177" s="513"/>
      <c r="I177" s="513"/>
    </row>
    <row r="178" spans="1:9" ht="12.75" customHeight="1">
      <c r="A178" s="651"/>
      <c r="B178" s="509">
        <v>568</v>
      </c>
      <c r="C178" s="516" t="s">
        <v>955</v>
      </c>
      <c r="D178" s="567"/>
      <c r="E178" s="551"/>
      <c r="F178" s="513">
        <v>365</v>
      </c>
      <c r="G178" s="513">
        <v>431</v>
      </c>
      <c r="H178" s="513"/>
      <c r="I178" s="513"/>
    </row>
    <row r="179" spans="1:9" ht="12.75">
      <c r="A179" s="651"/>
      <c r="B179" s="509">
        <v>551</v>
      </c>
      <c r="C179" s="516" t="s">
        <v>952</v>
      </c>
      <c r="D179" s="567"/>
      <c r="E179" s="551"/>
      <c r="F179" s="513">
        <v>54659</v>
      </c>
      <c r="G179" s="513">
        <v>54659</v>
      </c>
      <c r="H179" s="513"/>
      <c r="I179" s="513"/>
    </row>
    <row r="180" spans="1:9" ht="12.75">
      <c r="A180" s="544"/>
      <c r="B180" s="353"/>
      <c r="C180" s="558" t="s">
        <v>966</v>
      </c>
      <c r="D180" s="558"/>
      <c r="E180" s="558"/>
      <c r="F180" s="522">
        <f>SUM(F181:F184)</f>
        <v>68817</v>
      </c>
      <c r="G180" s="522">
        <f>SUM(G181:G184)</f>
        <v>69433</v>
      </c>
      <c r="H180" s="522">
        <v>202081</v>
      </c>
      <c r="I180" s="522">
        <v>202081</v>
      </c>
    </row>
    <row r="181" spans="1:9" ht="12.75">
      <c r="A181" s="651"/>
      <c r="B181" s="509">
        <v>602001</v>
      </c>
      <c r="C181" s="512" t="s">
        <v>996</v>
      </c>
      <c r="D181" s="512"/>
      <c r="E181" s="512"/>
      <c r="F181" s="513">
        <v>10732</v>
      </c>
      <c r="G181" s="513">
        <v>11348</v>
      </c>
      <c r="H181" s="513"/>
      <c r="I181" s="513"/>
    </row>
    <row r="182" spans="1:9" ht="12.75">
      <c r="A182" s="651"/>
      <c r="B182" s="509">
        <v>602011</v>
      </c>
      <c r="C182" s="567" t="s">
        <v>1010</v>
      </c>
      <c r="D182" s="567"/>
      <c r="E182" s="551"/>
      <c r="F182" s="513">
        <v>279</v>
      </c>
      <c r="G182" s="513">
        <v>279</v>
      </c>
      <c r="H182" s="513"/>
      <c r="I182" s="513"/>
    </row>
    <row r="183" spans="1:9" ht="12.75">
      <c r="A183" s="651"/>
      <c r="B183" s="509">
        <v>602002</v>
      </c>
      <c r="C183" s="516" t="s">
        <v>1030</v>
      </c>
      <c r="D183" s="567"/>
      <c r="E183" s="551"/>
      <c r="F183" s="513">
        <v>3147</v>
      </c>
      <c r="G183" s="513">
        <v>3147</v>
      </c>
      <c r="H183" s="513"/>
      <c r="I183" s="513"/>
    </row>
    <row r="184" spans="1:9" ht="12.75">
      <c r="A184" s="651"/>
      <c r="B184" s="517">
        <v>692</v>
      </c>
      <c r="C184" s="516" t="s">
        <v>1035</v>
      </c>
      <c r="D184" s="567"/>
      <c r="E184" s="551"/>
      <c r="F184" s="513">
        <v>54659</v>
      </c>
      <c r="G184" s="513">
        <v>54659</v>
      </c>
      <c r="H184" s="513"/>
      <c r="I184" s="513"/>
    </row>
    <row r="185" spans="1:9" ht="12.75">
      <c r="A185" s="514"/>
      <c r="B185" s="509"/>
      <c r="C185" s="550" t="s">
        <v>980</v>
      </c>
      <c r="D185" s="567" t="s">
        <v>981</v>
      </c>
      <c r="E185" s="551"/>
      <c r="F185" s="513">
        <f>SUM(F169-F180)</f>
        <v>71373</v>
      </c>
      <c r="G185" s="513">
        <f>SUM(G169-G180)</f>
        <v>69279</v>
      </c>
      <c r="H185" s="513">
        <f>SUM(H169-H180)</f>
        <v>72373</v>
      </c>
      <c r="I185" s="513">
        <f>SUM(I169-I180)</f>
        <v>72373</v>
      </c>
    </row>
    <row r="186" spans="1:9" ht="12.75">
      <c r="A186" s="514"/>
      <c r="B186" s="552"/>
      <c r="C186" s="514"/>
      <c r="D186" s="567" t="s">
        <v>999</v>
      </c>
      <c r="E186" s="551"/>
      <c r="F186" s="515">
        <v>0</v>
      </c>
      <c r="G186" s="515">
        <v>0</v>
      </c>
      <c r="H186" s="515">
        <v>0</v>
      </c>
      <c r="I186" s="515">
        <v>0</v>
      </c>
    </row>
    <row r="187" spans="1:9" ht="12.75" customHeight="1">
      <c r="A187" s="544"/>
      <c r="B187" s="353"/>
      <c r="C187" s="553" t="s">
        <v>1015</v>
      </c>
      <c r="D187" s="554"/>
      <c r="E187" s="555"/>
      <c r="F187" s="330">
        <f>SUM(F185:F186)</f>
        <v>71373</v>
      </c>
      <c r="G187" s="330">
        <f>SUM(G185:G186)</f>
        <v>69279</v>
      </c>
      <c r="H187" s="330">
        <f>SUM(H185:H186)</f>
        <v>72373</v>
      </c>
      <c r="I187" s="330">
        <f>SUM(I185:I186)</f>
        <v>72373</v>
      </c>
    </row>
    <row r="188" spans="1:9" ht="12.75" customHeight="1">
      <c r="A188" s="537" t="s">
        <v>1053</v>
      </c>
      <c r="B188" s="538" t="s">
        <v>1054</v>
      </c>
      <c r="C188" s="538"/>
      <c r="D188" s="538"/>
      <c r="E188" s="538"/>
      <c r="F188" s="591"/>
      <c r="G188" s="591"/>
      <c r="H188" s="591"/>
      <c r="I188" s="591"/>
    </row>
    <row r="189" spans="1:9" ht="12.75" customHeight="1">
      <c r="A189" s="541"/>
      <c r="B189" s="520"/>
      <c r="C189" s="521" t="s">
        <v>957</v>
      </c>
      <c r="D189" s="521"/>
      <c r="E189" s="521"/>
      <c r="F189" s="542">
        <f>SUM(F190:F198)</f>
        <v>151832</v>
      </c>
      <c r="G189" s="542">
        <f>SUM(G190:G198)</f>
        <v>168500</v>
      </c>
      <c r="H189" s="542">
        <v>158282</v>
      </c>
      <c r="I189" s="542">
        <v>158282</v>
      </c>
    </row>
    <row r="190" spans="1:9" ht="12.75">
      <c r="A190" s="651"/>
      <c r="B190" s="509">
        <v>501</v>
      </c>
      <c r="C190" s="512" t="s">
        <v>941</v>
      </c>
      <c r="D190" s="512"/>
      <c r="E190" s="512"/>
      <c r="F190" s="513">
        <v>12804</v>
      </c>
      <c r="G190" s="513">
        <v>3701</v>
      </c>
      <c r="H190" s="513"/>
      <c r="I190" s="513"/>
    </row>
    <row r="191" spans="1:9" ht="12.75">
      <c r="A191" s="651"/>
      <c r="B191" s="509">
        <v>502</v>
      </c>
      <c r="C191" s="516" t="s">
        <v>942</v>
      </c>
      <c r="D191" s="567"/>
      <c r="E191" s="551"/>
      <c r="F191" s="513">
        <v>53874</v>
      </c>
      <c r="G191" s="513">
        <v>50884</v>
      </c>
      <c r="H191" s="513"/>
      <c r="I191" s="513"/>
    </row>
    <row r="192" spans="1:9" ht="12.75">
      <c r="A192" s="651"/>
      <c r="B192" s="509">
        <v>511</v>
      </c>
      <c r="C192" s="516" t="s">
        <v>1025</v>
      </c>
      <c r="D192" s="567"/>
      <c r="E192" s="551"/>
      <c r="F192" s="513">
        <v>31820</v>
      </c>
      <c r="G192" s="513">
        <v>65571</v>
      </c>
      <c r="H192" s="513"/>
      <c r="I192" s="513"/>
    </row>
    <row r="193" spans="1:9" ht="12.75">
      <c r="A193" s="651"/>
      <c r="B193" s="509">
        <v>518</v>
      </c>
      <c r="C193" s="516" t="s">
        <v>946</v>
      </c>
      <c r="D193" s="567"/>
      <c r="E193" s="551"/>
      <c r="F193" s="513">
        <v>15418</v>
      </c>
      <c r="G193" s="513">
        <v>11009</v>
      </c>
      <c r="H193" s="513"/>
      <c r="I193" s="513"/>
    </row>
    <row r="194" spans="1:9" ht="12.75">
      <c r="A194" s="651"/>
      <c r="B194" s="509">
        <v>521001</v>
      </c>
      <c r="C194" s="516" t="s">
        <v>947</v>
      </c>
      <c r="D194" s="567"/>
      <c r="E194" s="551"/>
      <c r="F194" s="513">
        <v>21406</v>
      </c>
      <c r="G194" s="513">
        <v>21406</v>
      </c>
      <c r="H194" s="513"/>
      <c r="I194" s="513"/>
    </row>
    <row r="195" spans="1:9" ht="12.75">
      <c r="A195" s="651"/>
      <c r="B195" s="509">
        <v>524</v>
      </c>
      <c r="C195" s="512" t="s">
        <v>948</v>
      </c>
      <c r="D195" s="512"/>
      <c r="E195" s="512"/>
      <c r="F195" s="513">
        <v>7514</v>
      </c>
      <c r="G195" s="513">
        <v>7514</v>
      </c>
      <c r="H195" s="513"/>
      <c r="I195" s="513"/>
    </row>
    <row r="196" spans="1:9" ht="12.75">
      <c r="A196" s="651"/>
      <c r="B196" s="509">
        <v>527</v>
      </c>
      <c r="C196" s="516" t="s">
        <v>950</v>
      </c>
      <c r="D196" s="567"/>
      <c r="E196" s="551"/>
      <c r="F196" s="513">
        <v>1700</v>
      </c>
      <c r="G196" s="513">
        <v>1940</v>
      </c>
      <c r="H196" s="513"/>
      <c r="I196" s="513"/>
    </row>
    <row r="197" spans="1:9" ht="12.75">
      <c r="A197" s="651"/>
      <c r="B197" s="509">
        <v>551</v>
      </c>
      <c r="C197" s="516" t="s">
        <v>952</v>
      </c>
      <c r="D197" s="567"/>
      <c r="E197" s="551"/>
      <c r="F197" s="513">
        <v>5874</v>
      </c>
      <c r="G197" s="513">
        <v>5874</v>
      </c>
      <c r="H197" s="513"/>
      <c r="I197" s="513"/>
    </row>
    <row r="198" spans="1:9" ht="12.75">
      <c r="A198" s="651"/>
      <c r="B198" s="509">
        <v>568</v>
      </c>
      <c r="C198" s="516" t="s">
        <v>955</v>
      </c>
      <c r="D198" s="567"/>
      <c r="E198" s="551"/>
      <c r="F198" s="513">
        <v>1422</v>
      </c>
      <c r="G198" s="513">
        <v>601</v>
      </c>
      <c r="H198" s="513"/>
      <c r="I198" s="513"/>
    </row>
    <row r="199" spans="1:9" ht="12.75">
      <c r="A199" s="544"/>
      <c r="B199" s="353"/>
      <c r="C199" s="558" t="s">
        <v>966</v>
      </c>
      <c r="D199" s="558"/>
      <c r="E199" s="558"/>
      <c r="F199" s="522">
        <f>SUM(F200:F203)</f>
        <v>28616</v>
      </c>
      <c r="G199" s="522">
        <f>SUM(G200:G203)</f>
        <v>22877</v>
      </c>
      <c r="H199" s="522">
        <v>35066</v>
      </c>
      <c r="I199" s="522">
        <v>35066</v>
      </c>
    </row>
    <row r="200" spans="1:9" ht="12.75">
      <c r="A200" s="563"/>
      <c r="B200" s="509">
        <v>602001</v>
      </c>
      <c r="C200" s="512" t="s">
        <v>996</v>
      </c>
      <c r="D200" s="512"/>
      <c r="E200" s="512"/>
      <c r="F200" s="513">
        <v>896</v>
      </c>
      <c r="G200" s="513">
        <v>3266</v>
      </c>
      <c r="H200" s="513"/>
      <c r="I200" s="513"/>
    </row>
    <row r="201" spans="1:9" ht="12.75">
      <c r="A201" s="563"/>
      <c r="B201" s="509">
        <v>602011</v>
      </c>
      <c r="C201" s="567" t="s">
        <v>1010</v>
      </c>
      <c r="D201" s="567"/>
      <c r="E201" s="551"/>
      <c r="F201" s="513">
        <v>0</v>
      </c>
      <c r="G201" s="513">
        <v>30</v>
      </c>
      <c r="H201" s="513"/>
      <c r="I201" s="513"/>
    </row>
    <row r="202" spans="1:9" ht="12.75">
      <c r="A202" s="158"/>
      <c r="B202" s="509">
        <v>602002</v>
      </c>
      <c r="C202" s="516" t="s">
        <v>1030</v>
      </c>
      <c r="D202" s="567"/>
      <c r="E202" s="551"/>
      <c r="F202" s="513">
        <v>21846</v>
      </c>
      <c r="G202" s="513">
        <v>13707</v>
      </c>
      <c r="H202" s="513"/>
      <c r="I202" s="513"/>
    </row>
    <row r="203" spans="1:9" ht="12.75">
      <c r="A203" s="514"/>
      <c r="B203" s="517">
        <v>692</v>
      </c>
      <c r="C203" s="516" t="s">
        <v>1055</v>
      </c>
      <c r="D203" s="567"/>
      <c r="E203" s="551"/>
      <c r="F203" s="513">
        <v>5874</v>
      </c>
      <c r="G203" s="513">
        <v>5874</v>
      </c>
      <c r="H203" s="513"/>
      <c r="I203" s="513"/>
    </row>
    <row r="204" spans="1:9" ht="12.75">
      <c r="A204" s="514"/>
      <c r="B204" s="509"/>
      <c r="C204" s="550" t="s">
        <v>980</v>
      </c>
      <c r="D204" s="567" t="s">
        <v>981</v>
      </c>
      <c r="E204" s="551"/>
      <c r="F204" s="513">
        <f>SUM(F189-F199)</f>
        <v>123216</v>
      </c>
      <c r="G204" s="513">
        <f>SUM(G189-G199)</f>
        <v>145623</v>
      </c>
      <c r="H204" s="513">
        <f>SUM(H189-H199)</f>
        <v>123216</v>
      </c>
      <c r="I204" s="513">
        <f>SUM(I189-I199)</f>
        <v>123216</v>
      </c>
    </row>
    <row r="205" spans="1:9" ht="12.75">
      <c r="A205" s="514"/>
      <c r="B205" s="552"/>
      <c r="C205" s="514"/>
      <c r="D205" s="567" t="s">
        <v>999</v>
      </c>
      <c r="E205" s="551"/>
      <c r="F205" s="513">
        <v>0</v>
      </c>
      <c r="G205" s="513">
        <v>0</v>
      </c>
      <c r="H205" s="513">
        <v>0</v>
      </c>
      <c r="I205" s="513">
        <v>0</v>
      </c>
    </row>
    <row r="206" spans="1:9" ht="12.75">
      <c r="A206" s="544"/>
      <c r="B206" s="353"/>
      <c r="C206" s="553" t="s">
        <v>1015</v>
      </c>
      <c r="D206" s="554"/>
      <c r="E206" s="555"/>
      <c r="F206" s="330">
        <f>SUM(F204:F205)</f>
        <v>123216</v>
      </c>
      <c r="G206" s="330">
        <f>SUM(G204:G205)</f>
        <v>145623</v>
      </c>
      <c r="H206" s="330">
        <f>SUM(H204:H205)</f>
        <v>123216</v>
      </c>
      <c r="I206" s="330">
        <f>SUM(I204:I205)</f>
        <v>123216</v>
      </c>
    </row>
    <row r="207" spans="1:9" ht="12.75">
      <c r="A207" s="622"/>
      <c r="B207" s="623"/>
      <c r="C207" s="624" t="s">
        <v>1036</v>
      </c>
      <c r="D207" s="625" t="s">
        <v>1018</v>
      </c>
      <c r="E207" s="626"/>
      <c r="F207" s="634">
        <f>SUM(F51+F68+F92+F106+F128+F149+F165+F185+F204)</f>
        <v>774556</v>
      </c>
      <c r="G207" s="634">
        <f>SUM(G51+G68+G92+G106+G128+G149+G165+G185+G204)</f>
        <v>736000</v>
      </c>
      <c r="H207" s="634">
        <f>SUM(H51+H68+H92+H106+H128+H149+H165+H185+H204)</f>
        <v>795216</v>
      </c>
      <c r="I207" s="634">
        <f>SUM(I51+I68+I92+I106+I128+I149+I165+I185+I204)</f>
        <v>795216</v>
      </c>
    </row>
    <row r="208" spans="1:9" ht="12.75">
      <c r="A208" s="628"/>
      <c r="B208" s="629"/>
      <c r="C208" s="630"/>
      <c r="D208" s="625" t="s">
        <v>1019</v>
      </c>
      <c r="E208" s="631"/>
      <c r="F208" s="634">
        <f>SUM(F52+F69+F93+F107+F129+F150+F166+F186)</f>
        <v>20660</v>
      </c>
      <c r="G208" s="634">
        <f>SUM(G52+G69+G93+G107+G129+G150+G166+G186)</f>
        <v>0</v>
      </c>
      <c r="H208" s="634">
        <f>SUM(G52+G69+G93+G107+G129+H150+G166+G186)</f>
        <v>0</v>
      </c>
      <c r="I208" s="634">
        <f>SUM(I52+I69+I93+I107+I129+I150+I166+I186)</f>
        <v>0</v>
      </c>
    </row>
    <row r="209" spans="1:9" ht="12.75">
      <c r="A209" s="628"/>
      <c r="B209" s="629"/>
      <c r="C209" s="630"/>
      <c r="D209" s="625" t="s">
        <v>1037</v>
      </c>
      <c r="E209" s="631"/>
      <c r="F209" s="634">
        <f>SUM(F207:F208)</f>
        <v>795216</v>
      </c>
      <c r="G209" s="634">
        <f>SUM(G207:G208)</f>
        <v>736000</v>
      </c>
      <c r="H209" s="634">
        <f>SUM(H207:H208)</f>
        <v>795216</v>
      </c>
      <c r="I209" s="634">
        <f>SUM(I207:I208)</f>
        <v>795216</v>
      </c>
    </row>
    <row r="210" ht="15.75" customHeight="1"/>
    <row r="214" ht="12.75" customHeight="1"/>
    <row r="215" ht="12.75" customHeight="1"/>
    <row r="225" ht="12.75" customHeight="1"/>
    <row r="226" ht="12.75" customHeight="1"/>
    <row r="227" ht="12.75" customHeight="1"/>
    <row r="251" ht="12.75" customHeight="1"/>
    <row r="252" ht="12.75" customHeight="1"/>
    <row r="260" ht="12.75" customHeight="1"/>
    <row r="261" ht="12.75" customHeight="1"/>
    <row r="287" ht="12.75" customHeight="1"/>
    <row r="288" ht="12.75" customHeight="1"/>
    <row r="457" ht="12.75" customHeight="1"/>
    <row r="458" ht="12.75" customHeight="1"/>
    <row r="459" ht="12.75" customHeight="1"/>
    <row r="501" ht="12.75" customHeight="1"/>
    <row r="502" ht="12.75" customHeight="1"/>
    <row r="533" ht="15" customHeight="1"/>
    <row r="534" ht="15" customHeight="1"/>
    <row r="580" ht="15" customHeight="1"/>
    <row r="581" ht="15" customHeight="1"/>
    <row r="602" ht="12.75" customHeight="1"/>
    <row r="603" ht="12.75" customHeight="1"/>
    <row r="627" ht="12.75" customHeight="1"/>
    <row r="628" ht="12.75" customHeight="1"/>
    <row r="652" ht="12.75" customHeight="1"/>
    <row r="653" ht="12.75" customHeight="1"/>
    <row r="675" ht="12.75" customHeight="1"/>
    <row r="676" ht="12.75" customHeight="1"/>
  </sheetData>
  <sheetProtection selectLockedCells="1" selectUnlockedCells="1"/>
  <mergeCells count="94">
    <mergeCell ref="A1:H1"/>
    <mergeCell ref="A2:A3"/>
    <mergeCell ref="B2:B3"/>
    <mergeCell ref="F2:F3"/>
    <mergeCell ref="G2:G3"/>
    <mergeCell ref="H2:H3"/>
    <mergeCell ref="I2:I3"/>
    <mergeCell ref="A4:C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N14:O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28:E28"/>
    <mergeCell ref="C29:E29"/>
    <mergeCell ref="C30:E30"/>
    <mergeCell ref="C31:E31"/>
    <mergeCell ref="A40:A41"/>
    <mergeCell ref="B40:B41"/>
    <mergeCell ref="F40:F41"/>
    <mergeCell ref="G40:G41"/>
    <mergeCell ref="H40:H41"/>
    <mergeCell ref="I40:I41"/>
    <mergeCell ref="A42:H42"/>
    <mergeCell ref="B43:E43"/>
    <mergeCell ref="C44:E44"/>
    <mergeCell ref="C45:E45"/>
    <mergeCell ref="C48:E48"/>
    <mergeCell ref="C49:E49"/>
    <mergeCell ref="C50:E50"/>
    <mergeCell ref="B54:E54"/>
    <mergeCell ref="C55:E55"/>
    <mergeCell ref="C56:E56"/>
    <mergeCell ref="C61:E61"/>
    <mergeCell ref="C62:E62"/>
    <mergeCell ref="C65:E65"/>
    <mergeCell ref="C66:E66"/>
    <mergeCell ref="B71:E71"/>
    <mergeCell ref="C72:E72"/>
    <mergeCell ref="C73:E73"/>
    <mergeCell ref="C79:E79"/>
    <mergeCell ref="C86:E86"/>
    <mergeCell ref="B95:E95"/>
    <mergeCell ref="C96:E96"/>
    <mergeCell ref="C97:E97"/>
    <mergeCell ref="C100:E100"/>
    <mergeCell ref="C103:E103"/>
    <mergeCell ref="C104:E104"/>
    <mergeCell ref="B109:E109"/>
    <mergeCell ref="C110:E110"/>
    <mergeCell ref="C111:E111"/>
    <mergeCell ref="C117:E117"/>
    <mergeCell ref="C122:E122"/>
    <mergeCell ref="C123:E123"/>
    <mergeCell ref="B131:E131"/>
    <mergeCell ref="C132:E132"/>
    <mergeCell ref="C133:E133"/>
    <mergeCell ref="C139:E139"/>
    <mergeCell ref="C144:E144"/>
    <mergeCell ref="C145:E145"/>
    <mergeCell ref="B152:E152"/>
    <mergeCell ref="C153:E153"/>
    <mergeCell ref="C154:E154"/>
    <mergeCell ref="C158:E158"/>
    <mergeCell ref="C162:E162"/>
    <mergeCell ref="B168:E168"/>
    <mergeCell ref="C169:E169"/>
    <mergeCell ref="C170:E170"/>
    <mergeCell ref="C175:E175"/>
    <mergeCell ref="C180:E180"/>
    <mergeCell ref="C181:E181"/>
    <mergeCell ref="B188:E188"/>
    <mergeCell ref="C189:E189"/>
    <mergeCell ref="C190:E190"/>
    <mergeCell ref="C195:E195"/>
    <mergeCell ref="C199:E199"/>
    <mergeCell ref="C200:E200"/>
  </mergeCells>
  <printOptions horizontalCentered="1"/>
  <pageMargins left="0.7875" right="0.7875" top="0.7875" bottom="1.0527777777777778" header="0.5118055555555555" footer="0.7875"/>
  <pageSetup horizontalDpi="300" verticalDpi="300" orientation="landscape" paperSize="9" scale="80"/>
  <headerFooter alignWithMargins="0">
    <oddFooter>&amp;C&amp;"Times New Roman,Normálne"&amp;12 122</oddFooter>
  </headerFooter>
  <rowBreaks count="4" manualBreakCount="4">
    <brk id="36" max="255" man="1"/>
    <brk id="70" max="255" man="1"/>
    <brk id="108" max="255" man="1"/>
    <brk id="15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7">
      <selection activeCell="H23" sqref="H23"/>
    </sheetView>
  </sheetViews>
  <sheetFormatPr defaultColWidth="9.140625" defaultRowHeight="12.75"/>
  <cols>
    <col min="2" max="2" width="9.421875" style="0" customWidth="1"/>
    <col min="3" max="3" width="38.8515625" style="0" customWidth="1"/>
    <col min="4" max="4" width="21.00390625" style="0" customWidth="1"/>
    <col min="5" max="5" width="0" style="0" hidden="1" customWidth="1"/>
    <col min="6" max="6" width="10.00390625" style="0" customWidth="1"/>
    <col min="7" max="7" width="0" style="0" hidden="1" customWidth="1"/>
    <col min="8" max="8" width="10.00390625" style="0" customWidth="1"/>
    <col min="9" max="10" width="9.8515625" style="0" customWidth="1"/>
    <col min="11" max="11" width="2.421875" style="0" customWidth="1"/>
    <col min="12" max="12" width="0" style="0" hidden="1" customWidth="1"/>
  </cols>
  <sheetData>
    <row r="1" spans="1:10" ht="12.75">
      <c r="A1" s="652" t="s">
        <v>721</v>
      </c>
      <c r="B1" s="652"/>
      <c r="C1" s="652"/>
      <c r="D1" s="652"/>
      <c r="E1" s="652"/>
      <c r="F1" s="652"/>
      <c r="G1" s="652"/>
      <c r="H1" s="652"/>
      <c r="I1" s="652"/>
      <c r="J1" s="653" t="s">
        <v>1</v>
      </c>
    </row>
    <row r="2" spans="1:10" ht="9.75" customHeight="1">
      <c r="A2" s="654" t="s">
        <v>276</v>
      </c>
      <c r="B2" s="655" t="s">
        <v>939</v>
      </c>
      <c r="C2" s="656"/>
      <c r="D2" s="656"/>
      <c r="E2" s="657"/>
      <c r="F2" s="658" t="s">
        <v>585</v>
      </c>
      <c r="G2" s="655"/>
      <c r="H2" s="655" t="s">
        <v>586</v>
      </c>
      <c r="I2" s="655" t="s">
        <v>587</v>
      </c>
      <c r="J2" s="655" t="s">
        <v>588</v>
      </c>
    </row>
    <row r="3" spans="1:10" ht="12.75">
      <c r="A3" s="654"/>
      <c r="B3" s="655"/>
      <c r="C3" s="656"/>
      <c r="D3" s="656"/>
      <c r="E3" s="657"/>
      <c r="F3" s="658"/>
      <c r="G3" s="655"/>
      <c r="H3" s="655"/>
      <c r="I3" s="655"/>
      <c r="J3" s="655"/>
    </row>
    <row r="4" spans="1:10" ht="15" customHeight="1">
      <c r="A4" s="659" t="s">
        <v>1056</v>
      </c>
      <c r="B4" s="659"/>
      <c r="C4" s="659"/>
      <c r="D4" s="659"/>
      <c r="E4" s="659"/>
      <c r="F4" s="659"/>
      <c r="G4" s="659"/>
      <c r="H4" s="659"/>
      <c r="I4" s="659"/>
      <c r="J4" s="659"/>
    </row>
    <row r="5" spans="1:12" ht="12.75">
      <c r="A5" s="660"/>
      <c r="B5" s="661"/>
      <c r="C5" s="662" t="s">
        <v>940</v>
      </c>
      <c r="D5" s="662"/>
      <c r="E5" s="662"/>
      <c r="F5" s="662"/>
      <c r="G5" s="662"/>
      <c r="H5" s="662"/>
      <c r="I5" s="662"/>
      <c r="J5" s="662"/>
      <c r="L5" s="491"/>
    </row>
    <row r="6" spans="1:10" ht="12.75">
      <c r="A6" s="663"/>
      <c r="B6" s="664">
        <v>501</v>
      </c>
      <c r="C6" s="665" t="s">
        <v>1057</v>
      </c>
      <c r="D6" s="665"/>
      <c r="E6" s="665"/>
      <c r="F6" s="666">
        <v>16984</v>
      </c>
      <c r="G6" s="666"/>
      <c r="H6" s="666">
        <v>24984</v>
      </c>
      <c r="I6" s="666">
        <v>16990</v>
      </c>
      <c r="J6" s="666">
        <v>18000</v>
      </c>
    </row>
    <row r="7" spans="1:10" ht="12.75">
      <c r="A7" s="663"/>
      <c r="B7" s="664">
        <v>502</v>
      </c>
      <c r="C7" s="665" t="s">
        <v>1058</v>
      </c>
      <c r="D7" s="665"/>
      <c r="E7" s="665"/>
      <c r="F7" s="666">
        <v>59848</v>
      </c>
      <c r="G7" s="666"/>
      <c r="H7" s="666">
        <v>56848</v>
      </c>
      <c r="I7" s="666">
        <v>59000</v>
      </c>
      <c r="J7" s="666">
        <v>59000</v>
      </c>
    </row>
    <row r="8" spans="1:10" ht="12.75">
      <c r="A8" s="663"/>
      <c r="B8" s="664">
        <v>511</v>
      </c>
      <c r="C8" s="665" t="s">
        <v>1059</v>
      </c>
      <c r="D8" s="665"/>
      <c r="E8" s="665"/>
      <c r="F8" s="666">
        <v>21310</v>
      </c>
      <c r="G8" s="666"/>
      <c r="H8" s="666">
        <v>42310</v>
      </c>
      <c r="I8" s="666">
        <v>3317</v>
      </c>
      <c r="J8" s="666">
        <v>3319</v>
      </c>
    </row>
    <row r="9" spans="1:10" ht="12.75">
      <c r="A9" s="663"/>
      <c r="B9" s="664">
        <v>512</v>
      </c>
      <c r="C9" s="665" t="s">
        <v>1060</v>
      </c>
      <c r="D9" s="665"/>
      <c r="E9" s="665"/>
      <c r="F9" s="666">
        <v>500</v>
      </c>
      <c r="G9" s="666"/>
      <c r="H9" s="666">
        <v>500</v>
      </c>
      <c r="I9" s="666">
        <v>500</v>
      </c>
      <c r="J9" s="666">
        <v>500</v>
      </c>
    </row>
    <row r="10" spans="1:10" ht="12.75">
      <c r="A10" s="663"/>
      <c r="B10" s="664">
        <v>513</v>
      </c>
      <c r="C10" s="665" t="s">
        <v>1061</v>
      </c>
      <c r="D10" s="665"/>
      <c r="E10" s="665"/>
      <c r="F10" s="666">
        <v>1350</v>
      </c>
      <c r="G10" s="666"/>
      <c r="H10" s="666">
        <v>1350</v>
      </c>
      <c r="I10" s="666">
        <v>1350</v>
      </c>
      <c r="J10" s="666">
        <v>1350</v>
      </c>
    </row>
    <row r="11" spans="1:10" ht="12.75">
      <c r="A11" s="663"/>
      <c r="B11" s="664">
        <v>518</v>
      </c>
      <c r="C11" s="665" t="s">
        <v>1062</v>
      </c>
      <c r="D11" s="665"/>
      <c r="E11" s="665"/>
      <c r="F11" s="666">
        <v>89714</v>
      </c>
      <c r="G11" s="666"/>
      <c r="H11" s="666">
        <v>88644</v>
      </c>
      <c r="I11" s="666">
        <v>90000</v>
      </c>
      <c r="J11" s="666">
        <v>91797</v>
      </c>
    </row>
    <row r="12" spans="1:10" ht="12.75">
      <c r="A12" s="663"/>
      <c r="B12" s="664">
        <v>521001</v>
      </c>
      <c r="C12" s="665" t="s">
        <v>1063</v>
      </c>
      <c r="D12" s="665"/>
      <c r="E12" s="665"/>
      <c r="F12" s="666">
        <v>94968</v>
      </c>
      <c r="G12" s="666"/>
      <c r="H12" s="666">
        <v>94968</v>
      </c>
      <c r="I12" s="666">
        <v>95958</v>
      </c>
      <c r="J12" s="666">
        <v>96950</v>
      </c>
    </row>
    <row r="13" spans="1:10" ht="12.75">
      <c r="A13" s="663"/>
      <c r="B13" s="664">
        <v>521002</v>
      </c>
      <c r="C13" s="665" t="s">
        <v>1064</v>
      </c>
      <c r="D13" s="665"/>
      <c r="E13" s="665"/>
      <c r="F13" s="666">
        <v>15233</v>
      </c>
      <c r="G13" s="666"/>
      <c r="H13" s="666">
        <v>15233</v>
      </c>
      <c r="I13" s="666">
        <v>15250</v>
      </c>
      <c r="J13" s="666">
        <v>15250</v>
      </c>
    </row>
    <row r="14" spans="1:10" ht="12.75">
      <c r="A14" s="663"/>
      <c r="B14" s="664">
        <v>524</v>
      </c>
      <c r="C14" s="665" t="s">
        <v>1065</v>
      </c>
      <c r="D14" s="665"/>
      <c r="E14" s="665"/>
      <c r="F14" s="666">
        <v>33426</v>
      </c>
      <c r="G14" s="666"/>
      <c r="H14" s="666">
        <v>33426</v>
      </c>
      <c r="I14" s="666">
        <v>33777</v>
      </c>
      <c r="J14" s="666">
        <v>34126</v>
      </c>
    </row>
    <row r="15" spans="1:10" ht="12.75">
      <c r="A15" s="663"/>
      <c r="B15" s="664">
        <v>527</v>
      </c>
      <c r="C15" s="665" t="s">
        <v>1066</v>
      </c>
      <c r="D15" s="665"/>
      <c r="E15" s="665"/>
      <c r="F15" s="666">
        <v>5975</v>
      </c>
      <c r="G15" s="666"/>
      <c r="H15" s="666">
        <v>5975</v>
      </c>
      <c r="I15" s="666">
        <v>5980</v>
      </c>
      <c r="J15" s="666">
        <v>5980</v>
      </c>
    </row>
    <row r="16" spans="1:10" ht="12.75">
      <c r="A16" s="663"/>
      <c r="B16" s="664">
        <v>538</v>
      </c>
      <c r="C16" s="665" t="s">
        <v>1067</v>
      </c>
      <c r="D16" s="665"/>
      <c r="E16" s="665"/>
      <c r="F16" s="666">
        <v>166</v>
      </c>
      <c r="G16" s="666"/>
      <c r="H16" s="666">
        <v>166</v>
      </c>
      <c r="I16" s="666">
        <v>170</v>
      </c>
      <c r="J16" s="666">
        <v>170</v>
      </c>
    </row>
    <row r="17" spans="1:10" ht="12.75">
      <c r="A17" s="663"/>
      <c r="B17" s="664">
        <v>551</v>
      </c>
      <c r="C17" s="665" t="s">
        <v>1068</v>
      </c>
      <c r="D17" s="665"/>
      <c r="E17" s="665"/>
      <c r="F17" s="666">
        <v>30412</v>
      </c>
      <c r="G17" s="666"/>
      <c r="H17" s="667">
        <v>22800</v>
      </c>
      <c r="I17" s="666">
        <v>31250</v>
      </c>
      <c r="J17" s="666">
        <v>31250</v>
      </c>
    </row>
    <row r="18" spans="1:10" ht="15" customHeight="1">
      <c r="A18" s="663"/>
      <c r="B18" s="668" t="s">
        <v>1028</v>
      </c>
      <c r="C18" s="669" t="s">
        <v>1069</v>
      </c>
      <c r="D18" s="669"/>
      <c r="E18" s="669"/>
      <c r="F18" s="666">
        <v>3567</v>
      </c>
      <c r="G18" s="666"/>
      <c r="H18" s="666">
        <v>3567</v>
      </c>
      <c r="I18" s="666">
        <v>3600</v>
      </c>
      <c r="J18" s="666">
        <v>3600</v>
      </c>
    </row>
    <row r="19" spans="1:10" ht="12.75">
      <c r="A19" s="663"/>
      <c r="B19" s="664">
        <v>563</v>
      </c>
      <c r="C19" s="665" t="s">
        <v>1070</v>
      </c>
      <c r="D19" s="665"/>
      <c r="E19" s="665"/>
      <c r="F19" s="666">
        <v>166</v>
      </c>
      <c r="G19" s="666"/>
      <c r="H19" s="666">
        <v>166</v>
      </c>
      <c r="I19" s="666">
        <v>170</v>
      </c>
      <c r="J19" s="666">
        <v>170</v>
      </c>
    </row>
    <row r="20" spans="1:10" ht="12.75">
      <c r="A20" s="663"/>
      <c r="B20" s="664">
        <v>568</v>
      </c>
      <c r="C20" s="665" t="s">
        <v>1071</v>
      </c>
      <c r="D20" s="665"/>
      <c r="E20" s="665"/>
      <c r="F20" s="666">
        <v>2664</v>
      </c>
      <c r="G20" s="666"/>
      <c r="H20" s="666">
        <v>2664</v>
      </c>
      <c r="I20" s="666">
        <v>2700</v>
      </c>
      <c r="J20" s="666">
        <v>2700</v>
      </c>
    </row>
    <row r="21" spans="1:10" ht="12.75" customHeight="1" hidden="1">
      <c r="A21" s="663"/>
      <c r="B21" s="664"/>
      <c r="C21" s="665"/>
      <c r="D21" s="665"/>
      <c r="E21" s="665"/>
      <c r="F21" s="666">
        <v>0</v>
      </c>
      <c r="G21" s="666"/>
      <c r="H21" s="666">
        <v>0</v>
      </c>
      <c r="I21" s="666"/>
      <c r="J21" s="666"/>
    </row>
    <row r="22" spans="1:10" ht="12.75">
      <c r="A22" s="663"/>
      <c r="B22" s="664">
        <v>591</v>
      </c>
      <c r="C22" s="665" t="s">
        <v>1072</v>
      </c>
      <c r="D22" s="665"/>
      <c r="E22" s="665"/>
      <c r="F22" s="666">
        <v>166</v>
      </c>
      <c r="G22" s="666"/>
      <c r="H22" s="667">
        <v>166</v>
      </c>
      <c r="I22" s="666">
        <v>100</v>
      </c>
      <c r="J22" s="666">
        <v>100</v>
      </c>
    </row>
    <row r="23" spans="1:10" ht="12.75">
      <c r="A23" s="663"/>
      <c r="B23" s="670"/>
      <c r="C23" s="671" t="s">
        <v>957</v>
      </c>
      <c r="D23" s="671"/>
      <c r="E23" s="671"/>
      <c r="F23" s="672">
        <v>376449</v>
      </c>
      <c r="G23" s="672"/>
      <c r="H23" s="672">
        <f>SUM(H6:H22)</f>
        <v>393767</v>
      </c>
      <c r="I23" s="672">
        <v>360112</v>
      </c>
      <c r="J23" s="672">
        <v>364262</v>
      </c>
    </row>
    <row r="24" spans="1:10" ht="12.75">
      <c r="A24" s="663"/>
      <c r="B24" s="673"/>
      <c r="C24" s="662" t="s">
        <v>958</v>
      </c>
      <c r="D24" s="662"/>
      <c r="E24" s="662"/>
      <c r="F24" s="662"/>
      <c r="G24" s="662"/>
      <c r="H24" s="662"/>
      <c r="I24" s="662"/>
      <c r="J24" s="662"/>
    </row>
    <row r="25" spans="1:10" ht="12.75">
      <c r="A25" s="663"/>
      <c r="B25" s="674">
        <v>601</v>
      </c>
      <c r="C25" s="675" t="s">
        <v>1073</v>
      </c>
      <c r="D25" s="675"/>
      <c r="E25" s="676"/>
      <c r="F25" s="677">
        <v>70</v>
      </c>
      <c r="G25" s="677"/>
      <c r="H25" s="677">
        <v>0</v>
      </c>
      <c r="I25" s="676">
        <v>70</v>
      </c>
      <c r="J25" s="676">
        <v>70</v>
      </c>
    </row>
    <row r="26" spans="1:10" ht="12.75">
      <c r="A26" s="663"/>
      <c r="B26" s="664">
        <v>602</v>
      </c>
      <c r="C26" s="665" t="s">
        <v>1074</v>
      </c>
      <c r="D26" s="665"/>
      <c r="E26" s="665"/>
      <c r="F26" s="678">
        <v>105400</v>
      </c>
      <c r="G26" s="666"/>
      <c r="H26" s="666">
        <v>107200</v>
      </c>
      <c r="I26" s="666">
        <v>107500</v>
      </c>
      <c r="J26" s="666">
        <v>109650</v>
      </c>
    </row>
    <row r="27" spans="1:10" ht="12.75">
      <c r="A27" s="663"/>
      <c r="B27" s="664">
        <v>613</v>
      </c>
      <c r="C27" s="665" t="s">
        <v>1075</v>
      </c>
      <c r="D27" s="665"/>
      <c r="E27" s="665"/>
      <c r="F27" s="666">
        <v>-500</v>
      </c>
      <c r="G27" s="666"/>
      <c r="H27" s="666">
        <v>0</v>
      </c>
      <c r="I27" s="666">
        <v>-550</v>
      </c>
      <c r="J27" s="666">
        <v>-600</v>
      </c>
    </row>
    <row r="28" spans="1:10" ht="12.75">
      <c r="A28" s="663"/>
      <c r="B28" s="664">
        <v>621</v>
      </c>
      <c r="C28" s="665" t="s">
        <v>1076</v>
      </c>
      <c r="D28" s="665"/>
      <c r="E28" s="665"/>
      <c r="F28" s="666">
        <v>500</v>
      </c>
      <c r="G28" s="666"/>
      <c r="H28" s="666">
        <v>500</v>
      </c>
      <c r="I28" s="666">
        <v>550</v>
      </c>
      <c r="J28" s="666">
        <v>600</v>
      </c>
    </row>
    <row r="29" spans="1:10" ht="12.75">
      <c r="A29" s="663"/>
      <c r="B29" s="664">
        <v>648</v>
      </c>
      <c r="C29" s="665" t="s">
        <v>1077</v>
      </c>
      <c r="D29" s="665"/>
      <c r="E29" s="665"/>
      <c r="F29" s="666">
        <v>7400</v>
      </c>
      <c r="G29" s="666"/>
      <c r="H29" s="666">
        <v>7400</v>
      </c>
      <c r="I29" s="666">
        <v>6000</v>
      </c>
      <c r="J29" s="666">
        <v>7000</v>
      </c>
    </row>
    <row r="30" spans="1:10" ht="12.75" customHeight="1" hidden="1">
      <c r="A30" s="663"/>
      <c r="B30" s="664"/>
      <c r="C30" s="665"/>
      <c r="D30" s="665"/>
      <c r="E30" s="665"/>
      <c r="F30" s="666"/>
      <c r="G30" s="666"/>
      <c r="H30" s="666"/>
      <c r="I30" s="666"/>
      <c r="J30" s="666"/>
    </row>
    <row r="31" spans="1:10" ht="12.75">
      <c r="A31" s="663"/>
      <c r="B31" s="668" t="s">
        <v>1078</v>
      </c>
      <c r="C31" s="665" t="s">
        <v>1079</v>
      </c>
      <c r="D31" s="665"/>
      <c r="E31" s="665"/>
      <c r="F31" s="666">
        <v>3567</v>
      </c>
      <c r="G31" s="666"/>
      <c r="H31" s="666">
        <v>3567</v>
      </c>
      <c r="I31" s="666">
        <v>3600</v>
      </c>
      <c r="J31" s="666">
        <v>3600</v>
      </c>
    </row>
    <row r="32" spans="1:10" ht="12.75">
      <c r="A32" s="663"/>
      <c r="B32" s="664">
        <v>662</v>
      </c>
      <c r="C32" s="665" t="s">
        <v>1080</v>
      </c>
      <c r="D32" s="665"/>
      <c r="E32" s="665"/>
      <c r="F32" s="666">
        <v>100</v>
      </c>
      <c r="G32" s="666"/>
      <c r="H32" s="666">
        <v>100</v>
      </c>
      <c r="I32" s="666">
        <v>100</v>
      </c>
      <c r="J32" s="666">
        <v>100</v>
      </c>
    </row>
    <row r="33" spans="1:10" ht="12.75">
      <c r="A33" s="663"/>
      <c r="B33" s="668" t="s">
        <v>1081</v>
      </c>
      <c r="C33" s="665" t="s">
        <v>1082</v>
      </c>
      <c r="D33" s="665"/>
      <c r="E33" s="665"/>
      <c r="F33" s="666">
        <v>24912</v>
      </c>
      <c r="G33" s="666"/>
      <c r="H33" s="666">
        <v>20000</v>
      </c>
      <c r="I33" s="666">
        <v>24912</v>
      </c>
      <c r="J33" s="666">
        <v>24912</v>
      </c>
    </row>
    <row r="34" spans="1:10" ht="12.75">
      <c r="A34" s="663"/>
      <c r="B34" s="668">
        <v>693</v>
      </c>
      <c r="C34" s="665" t="s">
        <v>1083</v>
      </c>
      <c r="D34" s="665"/>
      <c r="E34" s="665"/>
      <c r="F34" s="666">
        <v>24000</v>
      </c>
      <c r="G34" s="666"/>
      <c r="H34" s="666">
        <v>18000</v>
      </c>
      <c r="I34" s="666">
        <v>25000</v>
      </c>
      <c r="J34" s="666">
        <v>26000</v>
      </c>
    </row>
    <row r="35" spans="1:10" ht="12.75">
      <c r="A35" s="663"/>
      <c r="B35" s="670"/>
      <c r="C35" s="671" t="s">
        <v>966</v>
      </c>
      <c r="D35" s="671"/>
      <c r="E35" s="670"/>
      <c r="F35" s="672">
        <v>165449</v>
      </c>
      <c r="G35" s="672"/>
      <c r="H35" s="672">
        <f>SUM(H25:H34)</f>
        <v>156767</v>
      </c>
      <c r="I35" s="672">
        <v>167112</v>
      </c>
      <c r="J35" s="672">
        <v>171262</v>
      </c>
    </row>
    <row r="36" spans="1:10" ht="12.75">
      <c r="A36" s="679"/>
      <c r="B36" s="679"/>
      <c r="C36" s="680" t="s">
        <v>1084</v>
      </c>
      <c r="D36" s="681" t="s">
        <v>1018</v>
      </c>
      <c r="E36" s="682"/>
      <c r="F36" s="683">
        <v>211000</v>
      </c>
      <c r="G36" s="683"/>
      <c r="H36" s="683">
        <v>237000</v>
      </c>
      <c r="I36" s="683">
        <v>193000</v>
      </c>
      <c r="J36" s="683">
        <v>193000</v>
      </c>
    </row>
    <row r="37" spans="1:10" ht="12.75">
      <c r="A37" s="679"/>
      <c r="B37" s="679"/>
      <c r="C37" s="684" t="s">
        <v>1085</v>
      </c>
      <c r="D37" s="685"/>
      <c r="E37" s="686"/>
      <c r="F37" s="683">
        <v>27700</v>
      </c>
      <c r="G37" s="683"/>
      <c r="H37" s="683">
        <v>33880</v>
      </c>
      <c r="I37" s="683">
        <v>27700</v>
      </c>
      <c r="J37" s="683">
        <v>27700</v>
      </c>
    </row>
    <row r="38" spans="1:10" ht="12.75">
      <c r="A38" s="679"/>
      <c r="B38" s="679"/>
      <c r="C38" s="687"/>
      <c r="D38" s="688" t="s">
        <v>1086</v>
      </c>
      <c r="E38" s="689"/>
      <c r="F38" s="683">
        <v>18000</v>
      </c>
      <c r="G38" s="682"/>
      <c r="H38" s="682">
        <v>0</v>
      </c>
      <c r="I38" s="682">
        <v>0</v>
      </c>
      <c r="J38" s="682">
        <v>0</v>
      </c>
    </row>
  </sheetData>
  <sheetProtection selectLockedCells="1" selectUnlockedCells="1"/>
  <mergeCells count="41">
    <mergeCell ref="A1:I1"/>
    <mergeCell ref="A2:A3"/>
    <mergeCell ref="B2:B3"/>
    <mergeCell ref="C2:D3"/>
    <mergeCell ref="F2:F3"/>
    <mergeCell ref="H2:H3"/>
    <mergeCell ref="I2:I3"/>
    <mergeCell ref="J2:J3"/>
    <mergeCell ref="A4:J4"/>
    <mergeCell ref="C5:J5"/>
    <mergeCell ref="A6:A3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D19"/>
    <mergeCell ref="C20:E20"/>
    <mergeCell ref="C22:E22"/>
    <mergeCell ref="C23:E23"/>
    <mergeCell ref="C24:J24"/>
    <mergeCell ref="C25:D25"/>
    <mergeCell ref="C26:E26"/>
    <mergeCell ref="C27:E27"/>
    <mergeCell ref="C28:E28"/>
    <mergeCell ref="C29:D29"/>
    <mergeCell ref="C30:E30"/>
    <mergeCell ref="C31:E31"/>
    <mergeCell ref="C32:E32"/>
    <mergeCell ref="C33:D33"/>
    <mergeCell ref="C34:E34"/>
    <mergeCell ref="C35:D35"/>
    <mergeCell ref="A36:B38"/>
  </mergeCells>
  <printOptions horizontalCentered="1"/>
  <pageMargins left="0.7875" right="0.7875" top="0.8993055555555556" bottom="0.8430555555555556" header="0.5118055555555555" footer="0.6763888888888889"/>
  <pageSetup firstPageNumber="128" useFirstPageNumber="1" horizontalDpi="300" verticalDpi="300" orientation="landscape" paperSize="9" scale="98"/>
  <headerFooter alignWithMargins="0">
    <oddFooter>&amp;C&amp;"Times New Roman,Normálne"&amp;12 124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3">
      <selection activeCell="C44" sqref="C44"/>
    </sheetView>
  </sheetViews>
  <sheetFormatPr defaultColWidth="12.57421875" defaultRowHeight="12.75"/>
  <cols>
    <col min="1" max="1" width="46.28125" style="0" customWidth="1"/>
    <col min="2" max="5" width="10.00390625" style="0" customWidth="1"/>
    <col min="6" max="16384" width="11.57421875" style="0" customWidth="1"/>
  </cols>
  <sheetData>
    <row r="1" spans="1:5" ht="12.75">
      <c r="A1" s="1"/>
      <c r="B1" s="1"/>
      <c r="C1" s="1"/>
      <c r="E1" s="2" t="s">
        <v>1</v>
      </c>
    </row>
    <row r="2" spans="1:5" ht="12.75">
      <c r="A2" s="3" t="s">
        <v>30</v>
      </c>
      <c r="B2" s="4" t="s">
        <v>31</v>
      </c>
      <c r="C2" s="4"/>
      <c r="D2" s="4"/>
      <c r="E2" s="4"/>
    </row>
    <row r="3" spans="1:5" ht="12.75">
      <c r="A3" s="3"/>
      <c r="B3" s="4">
        <v>2010</v>
      </c>
      <c r="C3" s="4">
        <v>2011</v>
      </c>
      <c r="D3" s="4">
        <v>2012</v>
      </c>
      <c r="E3" s="4">
        <v>2013</v>
      </c>
    </row>
    <row r="4" spans="1:5" ht="13.5">
      <c r="A4" s="19" t="s">
        <v>32</v>
      </c>
      <c r="B4" s="7">
        <v>8930162</v>
      </c>
      <c r="C4" s="7">
        <f>C5+C6+C7</f>
        <v>10052936</v>
      </c>
      <c r="D4" s="7">
        <f>D5+D6+D7</f>
        <v>10276160</v>
      </c>
      <c r="E4" s="7">
        <f>E5+E6+E7</f>
        <v>11588930</v>
      </c>
    </row>
    <row r="5" spans="1:5" ht="12.75">
      <c r="A5" s="20" t="s">
        <v>33</v>
      </c>
      <c r="B5" s="21">
        <v>7428457</v>
      </c>
      <c r="C5" s="21">
        <v>8498911</v>
      </c>
      <c r="D5" s="21">
        <v>8751800</v>
      </c>
      <c r="E5" s="21">
        <v>10064570</v>
      </c>
    </row>
    <row r="6" spans="1:5" ht="12.75">
      <c r="A6" s="20" t="s">
        <v>34</v>
      </c>
      <c r="B6" s="21">
        <v>863050</v>
      </c>
      <c r="C6" s="21">
        <v>890000</v>
      </c>
      <c r="D6" s="21">
        <v>870000</v>
      </c>
      <c r="E6" s="21">
        <v>870000</v>
      </c>
    </row>
    <row r="7" spans="1:5" ht="12.75">
      <c r="A7" s="20" t="s">
        <v>35</v>
      </c>
      <c r="B7" s="21">
        <v>638655</v>
      </c>
      <c r="C7" s="21">
        <f>C8+C9</f>
        <v>664025</v>
      </c>
      <c r="D7" s="21">
        <f>D8+D9</f>
        <v>654360</v>
      </c>
      <c r="E7" s="21">
        <f>E8+E9</f>
        <v>654360</v>
      </c>
    </row>
    <row r="8" spans="1:5" ht="12.75">
      <c r="A8" s="22" t="s">
        <v>36</v>
      </c>
      <c r="B8" s="23">
        <v>74355</v>
      </c>
      <c r="C8" s="23">
        <v>74025</v>
      </c>
      <c r="D8" s="23">
        <v>74360</v>
      </c>
      <c r="E8" s="23">
        <v>74360</v>
      </c>
    </row>
    <row r="9" spans="1:5" ht="12.75">
      <c r="A9" s="24" t="s">
        <v>37</v>
      </c>
      <c r="B9" s="25">
        <v>564300</v>
      </c>
      <c r="C9" s="25">
        <v>590000</v>
      </c>
      <c r="D9" s="23">
        <v>580000</v>
      </c>
      <c r="E9" s="23">
        <v>580000</v>
      </c>
    </row>
    <row r="10" spans="1:5" ht="13.5">
      <c r="A10" s="19" t="s">
        <v>38</v>
      </c>
      <c r="B10" s="7">
        <f>B11+B13+B17+B24+B27+B28</f>
        <v>992997</v>
      </c>
      <c r="C10" s="7">
        <f>C11+C13+C17+C24+C27+C28</f>
        <v>764000</v>
      </c>
      <c r="D10" s="7">
        <f>D11+D13+D17+D24+D27+D28</f>
        <v>741323</v>
      </c>
      <c r="E10" s="7">
        <f>E11+E13+E17+E24+E27+E28</f>
        <v>768337</v>
      </c>
    </row>
    <row r="11" spans="1:5" ht="12.75">
      <c r="A11" s="20" t="s">
        <v>39</v>
      </c>
      <c r="B11" s="21">
        <v>0</v>
      </c>
      <c r="C11" s="21">
        <v>0</v>
      </c>
      <c r="D11" s="21">
        <v>20000</v>
      </c>
      <c r="E11" s="26">
        <v>20000</v>
      </c>
    </row>
    <row r="12" spans="1:5" ht="12.75">
      <c r="A12" s="22" t="s">
        <v>40</v>
      </c>
      <c r="B12" s="23">
        <v>0</v>
      </c>
      <c r="C12" s="23">
        <v>0</v>
      </c>
      <c r="D12" s="23">
        <v>20000</v>
      </c>
      <c r="E12" s="27">
        <v>20000</v>
      </c>
    </row>
    <row r="13" spans="1:5" ht="12.75">
      <c r="A13" s="20" t="s">
        <v>41</v>
      </c>
      <c r="B13" s="21">
        <f>B14+B15+B16</f>
        <v>119383</v>
      </c>
      <c r="C13" s="21">
        <f>C14+C15+C16</f>
        <v>58000</v>
      </c>
      <c r="D13" s="21">
        <f>D14+D15+D16</f>
        <v>56300</v>
      </c>
      <c r="E13" s="21">
        <f>E14+E15+E16</f>
        <v>86300</v>
      </c>
    </row>
    <row r="14" spans="1:5" ht="12.75">
      <c r="A14" s="24" t="s">
        <v>42</v>
      </c>
      <c r="B14" s="23">
        <v>56300</v>
      </c>
      <c r="C14" s="23">
        <v>58000</v>
      </c>
      <c r="D14" s="23">
        <v>56300</v>
      </c>
      <c r="E14" s="23">
        <v>86300</v>
      </c>
    </row>
    <row r="15" spans="1:5" ht="12.75">
      <c r="A15" s="24" t="s">
        <v>43</v>
      </c>
      <c r="B15" s="23">
        <v>0</v>
      </c>
      <c r="C15" s="23">
        <v>0</v>
      </c>
      <c r="D15" s="23">
        <v>0</v>
      </c>
      <c r="E15" s="23">
        <v>0</v>
      </c>
    </row>
    <row r="16" spans="1:5" ht="12.75">
      <c r="A16" s="24" t="s">
        <v>44</v>
      </c>
      <c r="B16" s="23">
        <v>63083</v>
      </c>
      <c r="C16" s="23">
        <v>0</v>
      </c>
      <c r="D16" s="23">
        <v>0</v>
      </c>
      <c r="E16" s="28">
        <v>0</v>
      </c>
    </row>
    <row r="17" spans="1:5" ht="12.75">
      <c r="A17" s="20" t="s">
        <v>45</v>
      </c>
      <c r="B17" s="21">
        <f>B18+B19+B20</f>
        <v>764499</v>
      </c>
      <c r="C17" s="21">
        <f>C18+C19+C20</f>
        <v>576000</v>
      </c>
      <c r="D17" s="21">
        <f>D18+D19+D20</f>
        <v>625023</v>
      </c>
      <c r="E17" s="21">
        <f>E18+E19+E20</f>
        <v>622037</v>
      </c>
    </row>
    <row r="18" spans="1:5" ht="12.75">
      <c r="A18" s="22" t="s">
        <v>46</v>
      </c>
      <c r="B18" s="23">
        <v>300000</v>
      </c>
      <c r="C18" s="23">
        <v>250000</v>
      </c>
      <c r="D18" s="23">
        <v>290000</v>
      </c>
      <c r="E18" s="25">
        <v>290000</v>
      </c>
    </row>
    <row r="19" spans="1:5" ht="12.75">
      <c r="A19" s="24" t="s">
        <v>47</v>
      </c>
      <c r="B19" s="23">
        <v>10000</v>
      </c>
      <c r="C19" s="23">
        <v>10000</v>
      </c>
      <c r="D19" s="23">
        <v>10000</v>
      </c>
      <c r="E19" s="23">
        <v>10000</v>
      </c>
    </row>
    <row r="20" spans="1:5" ht="12.75">
      <c r="A20" s="24" t="s">
        <v>48</v>
      </c>
      <c r="B20" s="23">
        <f>SUM(B21,B22,B23)</f>
        <v>454499</v>
      </c>
      <c r="C20" s="23">
        <f>C21+C22+C23</f>
        <v>316000</v>
      </c>
      <c r="D20" s="23">
        <v>325023</v>
      </c>
      <c r="E20" s="23">
        <v>322037</v>
      </c>
    </row>
    <row r="21" spans="1:5" ht="12.75">
      <c r="A21" s="24" t="s">
        <v>49</v>
      </c>
      <c r="B21" s="23">
        <v>408917</v>
      </c>
      <c r="C21" s="23">
        <v>280000</v>
      </c>
      <c r="D21" s="23">
        <v>285023</v>
      </c>
      <c r="E21" s="23">
        <v>282037</v>
      </c>
    </row>
    <row r="22" spans="1:5" ht="12.75">
      <c r="A22" s="24" t="s">
        <v>50</v>
      </c>
      <c r="B22" s="23">
        <v>40000</v>
      </c>
      <c r="C22" s="23">
        <v>36000</v>
      </c>
      <c r="D22" s="23">
        <v>40000</v>
      </c>
      <c r="E22" s="23">
        <v>40000</v>
      </c>
    </row>
    <row r="23" spans="1:5" ht="12.75">
      <c r="A23" s="24" t="s">
        <v>51</v>
      </c>
      <c r="B23" s="23">
        <v>5582</v>
      </c>
      <c r="C23" s="23">
        <v>0</v>
      </c>
      <c r="D23" s="27">
        <v>0</v>
      </c>
      <c r="E23" s="27">
        <v>0</v>
      </c>
    </row>
    <row r="24" spans="1:5" ht="12.75">
      <c r="A24" s="20" t="s">
        <v>52</v>
      </c>
      <c r="B24" s="21">
        <v>24785</v>
      </c>
      <c r="C24" s="21">
        <f>C25+C26</f>
        <v>80000</v>
      </c>
      <c r="D24" s="21">
        <f>D25+D26</f>
        <v>0</v>
      </c>
      <c r="E24" s="21">
        <v>0</v>
      </c>
    </row>
    <row r="25" spans="1:5" ht="12.75">
      <c r="A25" s="22" t="s">
        <v>53</v>
      </c>
      <c r="B25" s="23">
        <v>24785</v>
      </c>
      <c r="C25" s="23">
        <v>80000</v>
      </c>
      <c r="D25" s="23">
        <v>0</v>
      </c>
      <c r="E25" s="23">
        <v>0</v>
      </c>
    </row>
    <row r="26" spans="1:5" ht="12.75">
      <c r="A26" s="24" t="s">
        <v>54</v>
      </c>
      <c r="B26" s="23">
        <v>0</v>
      </c>
      <c r="C26" s="23">
        <v>0</v>
      </c>
      <c r="D26" s="29">
        <v>0</v>
      </c>
      <c r="E26" s="28">
        <v>0</v>
      </c>
    </row>
    <row r="27" spans="1:5" ht="12.75">
      <c r="A27" s="20" t="s">
        <v>55</v>
      </c>
      <c r="B27" s="21">
        <v>0</v>
      </c>
      <c r="C27" s="21">
        <v>0</v>
      </c>
      <c r="D27" s="21">
        <v>10000</v>
      </c>
      <c r="E27" s="21">
        <v>10000</v>
      </c>
    </row>
    <row r="28" spans="1:5" ht="12.75">
      <c r="A28" s="20" t="s">
        <v>56</v>
      </c>
      <c r="B28" s="21">
        <f>B29+B30</f>
        <v>84330</v>
      </c>
      <c r="C28" s="21">
        <f>C29+C30</f>
        <v>50000</v>
      </c>
      <c r="D28" s="21">
        <f>D29+D30</f>
        <v>30000</v>
      </c>
      <c r="E28" s="21">
        <f>E29+E30</f>
        <v>30000</v>
      </c>
    </row>
    <row r="29" spans="1:5" ht="12.75">
      <c r="A29" s="22" t="s">
        <v>57</v>
      </c>
      <c r="B29" s="23">
        <v>51136</v>
      </c>
      <c r="C29" s="23">
        <v>0</v>
      </c>
      <c r="D29" s="23">
        <v>0</v>
      </c>
      <c r="E29" s="23">
        <v>0</v>
      </c>
    </row>
    <row r="30" spans="1:5" ht="12.75">
      <c r="A30" s="24" t="s">
        <v>58</v>
      </c>
      <c r="B30" s="23">
        <v>33194</v>
      </c>
      <c r="C30" s="23">
        <v>50000</v>
      </c>
      <c r="D30" s="23">
        <v>30000</v>
      </c>
      <c r="E30" s="23">
        <v>30000</v>
      </c>
    </row>
    <row r="31" spans="1:5" ht="13.5">
      <c r="A31" s="19" t="s">
        <v>59</v>
      </c>
      <c r="B31" s="7">
        <f>B32+B33+B36+B37</f>
        <v>1920920</v>
      </c>
      <c r="C31" s="7">
        <f>C32+C33+C36+C37</f>
        <v>580573</v>
      </c>
      <c r="D31" s="7">
        <f>D32+D33+D36+D37</f>
        <v>0</v>
      </c>
      <c r="E31" s="7">
        <f>E32+E33+E36+E37</f>
        <v>0</v>
      </c>
    </row>
    <row r="32" spans="1:5" ht="12.75">
      <c r="A32" s="22" t="s">
        <v>60</v>
      </c>
      <c r="B32" s="23">
        <v>48290</v>
      </c>
      <c r="C32" s="23">
        <v>27573</v>
      </c>
      <c r="D32" s="23">
        <v>0</v>
      </c>
      <c r="E32" s="23">
        <v>0</v>
      </c>
    </row>
    <row r="33" spans="1:5" ht="12.75">
      <c r="A33" s="24" t="s">
        <v>61</v>
      </c>
      <c r="B33" s="23">
        <v>1872630</v>
      </c>
      <c r="C33" s="23">
        <v>553000</v>
      </c>
      <c r="D33" s="23">
        <v>0</v>
      </c>
      <c r="E33" s="27">
        <v>0</v>
      </c>
    </row>
    <row r="34" spans="1:5" ht="12.75">
      <c r="A34" s="24" t="s">
        <v>62</v>
      </c>
      <c r="B34" s="23">
        <v>273500</v>
      </c>
      <c r="C34" s="23">
        <v>253000</v>
      </c>
      <c r="D34" s="23">
        <v>0</v>
      </c>
      <c r="E34" s="27">
        <v>0</v>
      </c>
    </row>
    <row r="35" spans="1:5" ht="12.75">
      <c r="A35" s="24" t="s">
        <v>63</v>
      </c>
      <c r="B35" s="23">
        <v>1599130</v>
      </c>
      <c r="C35" s="23">
        <v>300000</v>
      </c>
      <c r="D35" s="23">
        <v>0</v>
      </c>
      <c r="E35" s="27">
        <v>0</v>
      </c>
    </row>
    <row r="36" spans="1:5" ht="12.75">
      <c r="A36" s="24" t="s">
        <v>64</v>
      </c>
      <c r="B36" s="23">
        <v>0</v>
      </c>
      <c r="C36" s="23">
        <v>0</v>
      </c>
      <c r="D36" s="28">
        <v>0</v>
      </c>
      <c r="E36" s="27">
        <v>0</v>
      </c>
    </row>
    <row r="37" spans="1:5" ht="12.75">
      <c r="A37" s="24" t="s">
        <v>65</v>
      </c>
      <c r="B37" s="23">
        <v>0</v>
      </c>
      <c r="C37" s="23">
        <v>0</v>
      </c>
      <c r="D37" s="23">
        <v>0</v>
      </c>
      <c r="E37" s="23">
        <v>0</v>
      </c>
    </row>
    <row r="38" spans="1:5" ht="13.5">
      <c r="A38" s="19" t="s">
        <v>66</v>
      </c>
      <c r="B38" s="7">
        <f>B39+B40+B41+B42+B43+B44</f>
        <v>6960730</v>
      </c>
      <c r="C38" s="7">
        <f>C39+C40+C41+C42+C43+C44</f>
        <v>14404244</v>
      </c>
      <c r="D38" s="7">
        <f>D39+D40+D41+D42+D43+D44</f>
        <v>4773000</v>
      </c>
      <c r="E38" s="7">
        <f>E39+E40+E41+E42+E43+E44</f>
        <v>4782000</v>
      </c>
    </row>
    <row r="39" spans="1:5" ht="12.75">
      <c r="A39" s="24" t="s">
        <v>67</v>
      </c>
      <c r="B39" s="23">
        <v>6924</v>
      </c>
      <c r="C39" s="23">
        <v>0</v>
      </c>
      <c r="D39" s="23">
        <v>0</v>
      </c>
      <c r="E39" s="27">
        <v>0</v>
      </c>
    </row>
    <row r="40" spans="1:5" ht="12.75">
      <c r="A40" s="24" t="s">
        <v>68</v>
      </c>
      <c r="B40" s="23">
        <v>63324</v>
      </c>
      <c r="C40" s="23">
        <v>45000</v>
      </c>
      <c r="D40" s="23">
        <v>46000</v>
      </c>
      <c r="E40" s="23">
        <v>44000</v>
      </c>
    </row>
    <row r="41" spans="1:5" ht="12.75">
      <c r="A41" s="24" t="s">
        <v>69</v>
      </c>
      <c r="B41" s="23">
        <v>4637497</v>
      </c>
      <c r="C41" s="23">
        <v>3947000</v>
      </c>
      <c r="D41" s="23">
        <v>4080000</v>
      </c>
      <c r="E41" s="23">
        <v>4190000</v>
      </c>
    </row>
    <row r="42" spans="1:5" ht="12.75">
      <c r="A42" s="24" t="s">
        <v>70</v>
      </c>
      <c r="B42" s="23">
        <v>114014</v>
      </c>
      <c r="C42" s="23">
        <v>112000</v>
      </c>
      <c r="D42" s="23">
        <v>120000</v>
      </c>
      <c r="E42" s="23">
        <v>120000</v>
      </c>
    </row>
    <row r="43" spans="1:5" ht="12.75">
      <c r="A43" s="24" t="s">
        <v>71</v>
      </c>
      <c r="B43" s="23">
        <v>13265</v>
      </c>
      <c r="C43" s="23">
        <v>13000</v>
      </c>
      <c r="D43" s="23">
        <v>12000</v>
      </c>
      <c r="E43" s="23">
        <v>12000</v>
      </c>
    </row>
    <row r="44" spans="1:5" ht="12.75">
      <c r="A44" s="24" t="s">
        <v>72</v>
      </c>
      <c r="B44" s="23">
        <v>2125706</v>
      </c>
      <c r="C44" s="23">
        <f>C45+C46+C47+C48+C49</f>
        <v>10287244</v>
      </c>
      <c r="D44" s="23">
        <v>515000</v>
      </c>
      <c r="E44" s="23">
        <v>416000</v>
      </c>
    </row>
    <row r="45" spans="1:5" ht="12.75">
      <c r="A45" s="22" t="s">
        <v>73</v>
      </c>
      <c r="B45" s="23">
        <v>10000</v>
      </c>
      <c r="C45" s="23">
        <v>66292</v>
      </c>
      <c r="D45" s="23">
        <v>0</v>
      </c>
      <c r="E45" s="23">
        <v>0</v>
      </c>
    </row>
    <row r="46" spans="1:5" ht="12.75">
      <c r="A46" s="24" t="s">
        <v>74</v>
      </c>
      <c r="B46" s="23">
        <v>13300</v>
      </c>
      <c r="C46" s="23">
        <v>14000</v>
      </c>
      <c r="D46" s="23">
        <v>15000</v>
      </c>
      <c r="E46" s="23">
        <v>16000</v>
      </c>
    </row>
    <row r="47" spans="1:5" ht="12.75">
      <c r="A47" s="24" t="s">
        <v>75</v>
      </c>
      <c r="B47" s="23">
        <v>2016504</v>
      </c>
      <c r="C47" s="23">
        <v>10206952</v>
      </c>
      <c r="D47" s="27">
        <v>500000</v>
      </c>
      <c r="E47" s="27">
        <v>400000</v>
      </c>
    </row>
    <row r="48" spans="1:5" ht="12.75">
      <c r="A48" s="24" t="s">
        <v>76</v>
      </c>
      <c r="B48" s="23">
        <v>73543</v>
      </c>
      <c r="C48" s="23">
        <v>0</v>
      </c>
      <c r="D48" s="27">
        <v>0</v>
      </c>
      <c r="E48" s="27">
        <v>0</v>
      </c>
    </row>
    <row r="49" spans="1:5" ht="12.75">
      <c r="A49" s="24" t="s">
        <v>77</v>
      </c>
      <c r="B49" s="23">
        <v>12359</v>
      </c>
      <c r="C49" s="23">
        <v>0</v>
      </c>
      <c r="D49" s="23">
        <v>0</v>
      </c>
      <c r="E49" s="27">
        <v>0</v>
      </c>
    </row>
    <row r="50" spans="1:5" ht="12.75">
      <c r="A50" s="17" t="s">
        <v>78</v>
      </c>
      <c r="B50" s="30">
        <f>B4+B10+B31+B38</f>
        <v>18804809</v>
      </c>
      <c r="C50" s="30">
        <f>C4+C10+C31+C38</f>
        <v>25801753</v>
      </c>
      <c r="D50" s="30">
        <f>D4+D10+D31+D38</f>
        <v>15790483</v>
      </c>
      <c r="E50" s="30">
        <f>E4+E10+E31+E38</f>
        <v>17139267</v>
      </c>
    </row>
  </sheetData>
  <sheetProtection selectLockedCells="1" selectUnlockedCells="1"/>
  <mergeCells count="2">
    <mergeCell ref="A2:A3"/>
    <mergeCell ref="B2:E2"/>
  </mergeCells>
  <printOptions horizontalCentered="1" verticalCentered="1"/>
  <pageMargins left="0.7875" right="0.7875" top="0.7875" bottom="0.9527777777777777" header="0.5118055555555555" footer="0.5118055555555555"/>
  <pageSetup firstPageNumber="44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56">
      <selection activeCell="E56" sqref="E56"/>
    </sheetView>
  </sheetViews>
  <sheetFormatPr defaultColWidth="12.57421875" defaultRowHeight="12.75"/>
  <cols>
    <col min="1" max="1" width="6.57421875" style="0" customWidth="1"/>
    <col min="2" max="2" width="11.28125" style="0" customWidth="1"/>
    <col min="3" max="3" width="32.8515625" style="0" customWidth="1"/>
    <col min="4" max="4" width="10.00390625" style="0" customWidth="1"/>
    <col min="5" max="5" width="9.57421875" style="0" customWidth="1"/>
    <col min="6" max="7" width="9.8515625" style="0" customWidth="1"/>
    <col min="8" max="16384" width="11.57421875" style="0" customWidth="1"/>
  </cols>
  <sheetData>
    <row r="1" spans="1:7" ht="15">
      <c r="A1" s="31"/>
      <c r="B1" s="31"/>
      <c r="C1" s="31"/>
      <c r="D1" s="32"/>
      <c r="E1" s="32"/>
      <c r="F1" s="32"/>
      <c r="G1" s="33" t="s">
        <v>1</v>
      </c>
    </row>
    <row r="2" spans="1:7" ht="12.75">
      <c r="A2" s="34" t="s">
        <v>5</v>
      </c>
      <c r="B2" s="34"/>
      <c r="C2" s="34"/>
      <c r="D2" s="35" t="s">
        <v>79</v>
      </c>
      <c r="E2" s="35"/>
      <c r="F2" s="35"/>
      <c r="G2" s="35"/>
    </row>
    <row r="3" spans="1:7" ht="12.75">
      <c r="A3" s="34"/>
      <c r="B3" s="34"/>
      <c r="C3" s="34"/>
      <c r="D3" s="35"/>
      <c r="E3" s="35"/>
      <c r="F3" s="35"/>
      <c r="G3" s="35"/>
    </row>
    <row r="4" spans="1:7" ht="12.75" customHeight="1">
      <c r="A4" s="36" t="s">
        <v>80</v>
      </c>
      <c r="B4" s="36" t="s">
        <v>81</v>
      </c>
      <c r="C4" s="37" t="s">
        <v>82</v>
      </c>
      <c r="D4" s="38">
        <v>2010</v>
      </c>
      <c r="E4" s="38">
        <v>2011</v>
      </c>
      <c r="F4" s="38">
        <v>2012</v>
      </c>
      <c r="G4" s="37">
        <v>2013</v>
      </c>
    </row>
    <row r="5" spans="1:7" ht="12.75">
      <c r="A5" s="36"/>
      <c r="B5" s="36"/>
      <c r="C5" s="37"/>
      <c r="D5" s="38"/>
      <c r="E5" s="38"/>
      <c r="F5" s="38"/>
      <c r="G5" s="37"/>
    </row>
    <row r="6" spans="1:7" ht="12.75">
      <c r="A6" s="39">
        <v>100</v>
      </c>
      <c r="B6" s="40"/>
      <c r="C6" s="41" t="s">
        <v>83</v>
      </c>
      <c r="D6" s="42">
        <f>D7+D9+D13</f>
        <v>8930162</v>
      </c>
      <c r="E6" s="42">
        <f>E7+E9+E13</f>
        <v>10052936</v>
      </c>
      <c r="F6" s="42">
        <f>F7+F9+F13</f>
        <v>10276160</v>
      </c>
      <c r="G6" s="42">
        <f>G7+G9+G13</f>
        <v>11588930</v>
      </c>
    </row>
    <row r="7" spans="1:7" ht="12.75">
      <c r="A7" s="43">
        <v>110</v>
      </c>
      <c r="B7" s="44"/>
      <c r="C7" s="45" t="s">
        <v>84</v>
      </c>
      <c r="D7" s="46">
        <v>7428457</v>
      </c>
      <c r="E7" s="46">
        <v>8498911</v>
      </c>
      <c r="F7" s="46">
        <v>8751800</v>
      </c>
      <c r="G7" s="46">
        <v>10064570</v>
      </c>
    </row>
    <row r="8" spans="1:7" ht="12.75">
      <c r="A8" s="44"/>
      <c r="B8" s="44">
        <v>111003</v>
      </c>
      <c r="C8" s="44" t="s">
        <v>33</v>
      </c>
      <c r="D8" s="47">
        <v>7428457</v>
      </c>
      <c r="E8" s="47">
        <v>8498911</v>
      </c>
      <c r="F8" s="47">
        <v>8751800</v>
      </c>
      <c r="G8" s="47">
        <v>10064570</v>
      </c>
    </row>
    <row r="9" spans="1:7" ht="12.75">
      <c r="A9" s="43">
        <v>120</v>
      </c>
      <c r="B9" s="44"/>
      <c r="C9" s="45" t="s">
        <v>85</v>
      </c>
      <c r="D9" s="46">
        <f>D10+D11+D12</f>
        <v>863050</v>
      </c>
      <c r="E9" s="46">
        <f>E10+E11+E12</f>
        <v>890000</v>
      </c>
      <c r="F9" s="46">
        <f>F10+F11+F12</f>
        <v>870000</v>
      </c>
      <c r="G9" s="46">
        <f>G10+G11+G12</f>
        <v>870000</v>
      </c>
    </row>
    <row r="10" spans="1:7" ht="12.75">
      <c r="A10" s="44"/>
      <c r="B10" s="44">
        <v>121001</v>
      </c>
      <c r="C10" s="44" t="s">
        <v>86</v>
      </c>
      <c r="D10" s="47">
        <v>76346</v>
      </c>
      <c r="E10" s="47">
        <v>79505</v>
      </c>
      <c r="F10" s="47">
        <v>76346</v>
      </c>
      <c r="G10" s="47">
        <v>76346</v>
      </c>
    </row>
    <row r="11" spans="1:7" ht="12.75">
      <c r="A11" s="44"/>
      <c r="B11" s="44">
        <v>121002</v>
      </c>
      <c r="C11" s="44" t="s">
        <v>87</v>
      </c>
      <c r="D11" s="47">
        <v>736913</v>
      </c>
      <c r="E11" s="47">
        <v>745603</v>
      </c>
      <c r="F11" s="47">
        <v>736913</v>
      </c>
      <c r="G11" s="47">
        <v>736913</v>
      </c>
    </row>
    <row r="12" spans="1:7" ht="12.75">
      <c r="A12" s="44"/>
      <c r="B12" s="44">
        <v>121003</v>
      </c>
      <c r="C12" s="44" t="s">
        <v>88</v>
      </c>
      <c r="D12" s="47">
        <v>49791</v>
      </c>
      <c r="E12" s="47">
        <v>64892</v>
      </c>
      <c r="F12" s="47">
        <v>56741</v>
      </c>
      <c r="G12" s="47">
        <v>56741</v>
      </c>
    </row>
    <row r="13" spans="1:7" ht="12.75">
      <c r="A13" s="48">
        <v>130</v>
      </c>
      <c r="B13" s="44"/>
      <c r="C13" s="45" t="s">
        <v>89</v>
      </c>
      <c r="D13" s="46">
        <f>D14+D15+D16+D17+D18+D19</f>
        <v>638655</v>
      </c>
      <c r="E13" s="46">
        <f>E14+E15+E16+E17+E18+E19</f>
        <v>664025</v>
      </c>
      <c r="F13" s="46">
        <f>F14+F15+F16+F17+F18+F19</f>
        <v>654360</v>
      </c>
      <c r="G13" s="46">
        <f>G14+G15+G16+G17+G18+G19</f>
        <v>654360</v>
      </c>
    </row>
    <row r="14" spans="1:7" ht="12.75">
      <c r="A14" s="44"/>
      <c r="B14" s="44">
        <v>133001</v>
      </c>
      <c r="C14" s="44" t="s">
        <v>90</v>
      </c>
      <c r="D14" s="47">
        <v>15300</v>
      </c>
      <c r="E14" s="47">
        <v>15800</v>
      </c>
      <c r="F14" s="47">
        <v>15300</v>
      </c>
      <c r="G14" s="47">
        <v>15300</v>
      </c>
    </row>
    <row r="15" spans="1:7" ht="12.75">
      <c r="A15" s="44"/>
      <c r="B15" s="44">
        <v>133003</v>
      </c>
      <c r="C15" s="49" t="s">
        <v>91</v>
      </c>
      <c r="D15" s="47">
        <v>5320</v>
      </c>
      <c r="E15" s="47">
        <v>5325</v>
      </c>
      <c r="F15" s="47">
        <v>5325</v>
      </c>
      <c r="G15" s="47">
        <v>5325</v>
      </c>
    </row>
    <row r="16" spans="1:7" ht="12.75">
      <c r="A16" s="44"/>
      <c r="B16" s="44">
        <v>133004</v>
      </c>
      <c r="C16" s="44" t="s">
        <v>92</v>
      </c>
      <c r="D16" s="47">
        <v>2660</v>
      </c>
      <c r="E16" s="47">
        <v>2600</v>
      </c>
      <c r="F16" s="47">
        <v>2660</v>
      </c>
      <c r="G16" s="47">
        <v>2660</v>
      </c>
    </row>
    <row r="17" spans="1:7" ht="12.75">
      <c r="A17" s="44"/>
      <c r="B17" s="44">
        <v>133006</v>
      </c>
      <c r="C17" s="44" t="s">
        <v>93</v>
      </c>
      <c r="D17" s="47">
        <v>9075</v>
      </c>
      <c r="E17" s="47">
        <v>8300</v>
      </c>
      <c r="F17" s="47">
        <v>9075</v>
      </c>
      <c r="G17" s="47">
        <v>9075</v>
      </c>
    </row>
    <row r="18" spans="1:7" ht="12.75">
      <c r="A18" s="44"/>
      <c r="B18" s="44">
        <v>133012</v>
      </c>
      <c r="C18" s="44" t="s">
        <v>94</v>
      </c>
      <c r="D18" s="47">
        <v>42000</v>
      </c>
      <c r="E18" s="47">
        <v>42000</v>
      </c>
      <c r="F18" s="47">
        <v>42000</v>
      </c>
      <c r="G18" s="47">
        <v>42000</v>
      </c>
    </row>
    <row r="19" spans="1:7" ht="12.75">
      <c r="A19" s="44"/>
      <c r="B19" s="44">
        <v>133013</v>
      </c>
      <c r="C19" s="44" t="s">
        <v>95</v>
      </c>
      <c r="D19" s="47">
        <v>564300</v>
      </c>
      <c r="E19" s="47">
        <v>590000</v>
      </c>
      <c r="F19" s="47">
        <v>580000</v>
      </c>
      <c r="G19" s="47">
        <v>580000</v>
      </c>
    </row>
    <row r="20" spans="1:7" ht="12.75">
      <c r="A20" s="50">
        <v>200</v>
      </c>
      <c r="B20" s="50"/>
      <c r="C20" s="41" t="s">
        <v>96</v>
      </c>
      <c r="D20" s="51">
        <f>D21+D25+D33+D36</f>
        <v>607595</v>
      </c>
      <c r="E20" s="51">
        <f>E21+E25+E33+E36</f>
        <v>434000</v>
      </c>
      <c r="F20" s="51">
        <f>F21+F25+F33+F36</f>
        <v>487800</v>
      </c>
      <c r="G20" s="51">
        <f>G21+G25+G33+G36</f>
        <v>517800</v>
      </c>
    </row>
    <row r="21" spans="1:7" ht="12.75">
      <c r="A21" s="44">
        <v>210</v>
      </c>
      <c r="B21" s="44"/>
      <c r="C21" s="45" t="s">
        <v>97</v>
      </c>
      <c r="D21" s="46">
        <f>D22+D23+D24</f>
        <v>134877</v>
      </c>
      <c r="E21" s="46">
        <f>E22+E23+E24</f>
        <v>72800</v>
      </c>
      <c r="F21" s="46">
        <f>F22+F23+F24</f>
        <v>91500</v>
      </c>
      <c r="G21" s="46">
        <f>G22+G23+G24</f>
        <v>121500</v>
      </c>
    </row>
    <row r="22" spans="1:7" ht="12.75">
      <c r="A22" s="44"/>
      <c r="B22" s="44">
        <v>211003</v>
      </c>
      <c r="C22" s="44" t="s">
        <v>98</v>
      </c>
      <c r="D22" s="47">
        <v>0</v>
      </c>
      <c r="E22" s="47">
        <v>0</v>
      </c>
      <c r="F22" s="52">
        <v>20000</v>
      </c>
      <c r="G22" s="52">
        <v>20000</v>
      </c>
    </row>
    <row r="23" spans="1:7" ht="12.75">
      <c r="A23" s="44"/>
      <c r="B23" s="44">
        <v>212002</v>
      </c>
      <c r="C23" s="44" t="s">
        <v>99</v>
      </c>
      <c r="D23" s="47">
        <v>56490</v>
      </c>
      <c r="E23" s="47">
        <v>58200</v>
      </c>
      <c r="F23" s="47">
        <v>56500</v>
      </c>
      <c r="G23" s="47">
        <v>86500</v>
      </c>
    </row>
    <row r="24" spans="1:7" ht="12.75">
      <c r="A24" s="44"/>
      <c r="B24" s="44">
        <v>212003</v>
      </c>
      <c r="C24" s="44" t="s">
        <v>100</v>
      </c>
      <c r="D24" s="47">
        <v>78387</v>
      </c>
      <c r="E24" s="47">
        <v>14600</v>
      </c>
      <c r="F24" s="47">
        <v>15000</v>
      </c>
      <c r="G24" s="47">
        <v>15000</v>
      </c>
    </row>
    <row r="25" spans="1:7" ht="12.75">
      <c r="A25" s="44">
        <v>220</v>
      </c>
      <c r="B25" s="44"/>
      <c r="C25" s="45" t="s">
        <v>101</v>
      </c>
      <c r="D25" s="46">
        <f>D26+D27+D28+D29+D30+D31+D32</f>
        <v>385094</v>
      </c>
      <c r="E25" s="46">
        <f>E26+E27+E28+E29+E30+E31+E32</f>
        <v>311200</v>
      </c>
      <c r="F25" s="46">
        <f>F26+F27+F28+F29+F30+F31+F32</f>
        <v>356300</v>
      </c>
      <c r="G25" s="46">
        <f>G26+G27+G28+G29+G30+G31+G32</f>
        <v>356300</v>
      </c>
    </row>
    <row r="26" spans="1:7" ht="12.75">
      <c r="A26" s="44"/>
      <c r="B26" s="44">
        <v>221001</v>
      </c>
      <c r="C26" s="44" t="s">
        <v>102</v>
      </c>
      <c r="D26" s="47">
        <v>0</v>
      </c>
      <c r="E26" s="47">
        <v>0</v>
      </c>
      <c r="F26" s="47">
        <v>0</v>
      </c>
      <c r="G26" s="47">
        <v>0</v>
      </c>
    </row>
    <row r="27" spans="1:7" ht="12.75">
      <c r="A27" s="44"/>
      <c r="B27" s="44">
        <v>221004</v>
      </c>
      <c r="C27" s="44" t="s">
        <v>103</v>
      </c>
      <c r="D27" s="47">
        <v>300000</v>
      </c>
      <c r="E27" s="47">
        <v>250000</v>
      </c>
      <c r="F27" s="47">
        <v>300000</v>
      </c>
      <c r="G27" s="47">
        <v>300000</v>
      </c>
    </row>
    <row r="28" spans="1:7" ht="12.75">
      <c r="A28" s="44"/>
      <c r="B28" s="44">
        <v>222003</v>
      </c>
      <c r="C28" s="44" t="s">
        <v>104</v>
      </c>
      <c r="D28" s="47">
        <v>10000</v>
      </c>
      <c r="E28" s="47">
        <v>10000</v>
      </c>
      <c r="F28" s="47">
        <v>0</v>
      </c>
      <c r="G28" s="47">
        <v>0</v>
      </c>
    </row>
    <row r="29" spans="1:7" ht="12.75">
      <c r="A29" s="44"/>
      <c r="B29" s="44">
        <v>223001</v>
      </c>
      <c r="C29" s="44" t="s">
        <v>105</v>
      </c>
      <c r="D29" s="47">
        <v>54815</v>
      </c>
      <c r="E29" s="47">
        <v>36200</v>
      </c>
      <c r="F29" s="47">
        <v>40500</v>
      </c>
      <c r="G29" s="47">
        <v>40500</v>
      </c>
    </row>
    <row r="30" spans="1:7" ht="12.75">
      <c r="A30" s="44"/>
      <c r="B30" s="44">
        <v>223002</v>
      </c>
      <c r="C30" s="44" t="s">
        <v>106</v>
      </c>
      <c r="D30" s="47">
        <v>20240</v>
      </c>
      <c r="E30" s="47">
        <v>15000</v>
      </c>
      <c r="F30" s="47">
        <v>15800</v>
      </c>
      <c r="G30" s="47">
        <v>15800</v>
      </c>
    </row>
    <row r="31" spans="1:7" ht="12.75">
      <c r="A31" s="44"/>
      <c r="B31" s="44">
        <v>223004</v>
      </c>
      <c r="C31" s="44" t="s">
        <v>107</v>
      </c>
      <c r="D31" s="47">
        <v>39</v>
      </c>
      <c r="E31" s="47">
        <v>0</v>
      </c>
      <c r="F31" s="47">
        <v>0</v>
      </c>
      <c r="G31" s="47">
        <v>0</v>
      </c>
    </row>
    <row r="32" spans="1:7" ht="12.75">
      <c r="A32" s="44"/>
      <c r="B32" s="44">
        <v>229005</v>
      </c>
      <c r="C32" s="44" t="s">
        <v>108</v>
      </c>
      <c r="D32" s="52">
        <v>0</v>
      </c>
      <c r="E32" s="52">
        <v>0</v>
      </c>
      <c r="F32" s="52">
        <v>0</v>
      </c>
      <c r="G32" s="52">
        <v>0</v>
      </c>
    </row>
    <row r="33" spans="1:7" ht="12.75">
      <c r="A33" s="44">
        <v>240</v>
      </c>
      <c r="B33" s="44"/>
      <c r="C33" s="45" t="s">
        <v>109</v>
      </c>
      <c r="D33" s="46">
        <v>0</v>
      </c>
      <c r="E33" s="46">
        <v>0</v>
      </c>
      <c r="F33" s="46">
        <v>10000</v>
      </c>
      <c r="G33" s="46">
        <v>10000</v>
      </c>
    </row>
    <row r="34" spans="1:7" ht="12.75">
      <c r="A34" s="44"/>
      <c r="B34" s="44">
        <v>242</v>
      </c>
      <c r="C34" s="44" t="s">
        <v>110</v>
      </c>
      <c r="D34" s="47">
        <v>3</v>
      </c>
      <c r="E34" s="46">
        <v>0</v>
      </c>
      <c r="F34" s="47">
        <v>0</v>
      </c>
      <c r="G34" s="47">
        <v>0</v>
      </c>
    </row>
    <row r="35" spans="1:7" ht="12.75">
      <c r="A35" s="44"/>
      <c r="B35" s="44">
        <v>244</v>
      </c>
      <c r="C35" s="44" t="s">
        <v>111</v>
      </c>
      <c r="D35" s="47">
        <v>0</v>
      </c>
      <c r="E35" s="47">
        <v>0</v>
      </c>
      <c r="F35" s="47">
        <v>10000</v>
      </c>
      <c r="G35" s="47">
        <v>10000</v>
      </c>
    </row>
    <row r="36" spans="1:7" ht="12.75">
      <c r="A36" s="44">
        <v>290</v>
      </c>
      <c r="B36" s="44"/>
      <c r="C36" s="45" t="s">
        <v>112</v>
      </c>
      <c r="D36" s="53">
        <f>SUM(D37:D42)</f>
        <v>87624</v>
      </c>
      <c r="E36" s="53">
        <f>E37+E38+E39+E40+E41+E42</f>
        <v>50000</v>
      </c>
      <c r="F36" s="53">
        <f>F37+F38+F39+F40+F41+F42</f>
        <v>30000</v>
      </c>
      <c r="G36" s="53">
        <f>G37+G38+G39+G40+G41+G42</f>
        <v>30000</v>
      </c>
    </row>
    <row r="37" spans="1:7" ht="12.75">
      <c r="A37" s="44"/>
      <c r="B37" s="44">
        <v>291002</v>
      </c>
      <c r="C37" s="44" t="s">
        <v>113</v>
      </c>
      <c r="D37" s="52">
        <v>0</v>
      </c>
      <c r="E37" s="52">
        <v>0</v>
      </c>
      <c r="F37" s="52">
        <v>0</v>
      </c>
      <c r="G37" s="52">
        <v>0</v>
      </c>
    </row>
    <row r="38" spans="1:7" ht="12.75">
      <c r="A38" s="44"/>
      <c r="B38" s="44">
        <v>292006</v>
      </c>
      <c r="C38" s="44" t="s">
        <v>114</v>
      </c>
      <c r="D38" s="47">
        <v>0</v>
      </c>
      <c r="E38" s="47">
        <v>0</v>
      </c>
      <c r="F38" s="52">
        <v>0</v>
      </c>
      <c r="G38" s="52">
        <v>0</v>
      </c>
    </row>
    <row r="39" spans="1:7" ht="12.75">
      <c r="A39" s="44"/>
      <c r="B39" s="44">
        <v>292008</v>
      </c>
      <c r="C39" s="44" t="s">
        <v>115</v>
      </c>
      <c r="D39" s="47">
        <v>33194</v>
      </c>
      <c r="E39" s="47">
        <v>50000</v>
      </c>
      <c r="F39" s="47">
        <v>30000</v>
      </c>
      <c r="G39" s="47">
        <v>30000</v>
      </c>
    </row>
    <row r="40" spans="1:7" ht="12.75">
      <c r="A40" s="44"/>
      <c r="B40" s="44">
        <v>292012</v>
      </c>
      <c r="C40" s="44" t="s">
        <v>116</v>
      </c>
      <c r="D40" s="52">
        <v>20644</v>
      </c>
      <c r="E40" s="52">
        <v>0</v>
      </c>
      <c r="F40" s="52">
        <v>0</v>
      </c>
      <c r="G40" s="52">
        <v>0</v>
      </c>
    </row>
    <row r="41" spans="1:7" ht="12.75">
      <c r="A41" s="44"/>
      <c r="B41" s="44">
        <v>292017</v>
      </c>
      <c r="C41" s="44" t="s">
        <v>117</v>
      </c>
      <c r="D41" s="52">
        <v>33744</v>
      </c>
      <c r="E41" s="52">
        <v>0</v>
      </c>
      <c r="F41" s="52">
        <v>0</v>
      </c>
      <c r="G41" s="52">
        <v>0</v>
      </c>
    </row>
    <row r="42" spans="1:7" ht="12.75">
      <c r="A42" s="44"/>
      <c r="B42" s="44">
        <v>292027</v>
      </c>
      <c r="C42" s="44" t="s">
        <v>118</v>
      </c>
      <c r="D42" s="52">
        <v>42</v>
      </c>
      <c r="E42" s="52">
        <v>0</v>
      </c>
      <c r="F42" s="52">
        <v>0</v>
      </c>
      <c r="G42" s="52">
        <v>0</v>
      </c>
    </row>
    <row r="43" spans="1:7" ht="12.75">
      <c r="A43" s="50">
        <v>300</v>
      </c>
      <c r="B43" s="50"/>
      <c r="C43" s="41" t="s">
        <v>119</v>
      </c>
      <c r="D43" s="51">
        <f>SUM(D44:D53)</f>
        <v>5322767</v>
      </c>
      <c r="E43" s="51">
        <f>E44+E45+E46+E47+E48+E49+E50+E51+E52+E53</f>
        <v>4577291</v>
      </c>
      <c r="F43" s="51">
        <f>F44+F45+F46+F47+F48+F49+F50+F51+F52+F53</f>
        <v>4273000</v>
      </c>
      <c r="G43" s="51">
        <f>G44+G45+G46+G47+G48+G49+G50+G51+G52+G53</f>
        <v>4382000</v>
      </c>
    </row>
    <row r="44" spans="1:7" ht="12.75">
      <c r="A44" s="44"/>
      <c r="B44" s="44">
        <v>311</v>
      </c>
      <c r="C44" s="44" t="s">
        <v>120</v>
      </c>
      <c r="D44" s="52">
        <v>1426</v>
      </c>
      <c r="E44" s="52">
        <v>0</v>
      </c>
      <c r="F44" s="52">
        <v>0</v>
      </c>
      <c r="G44" s="52">
        <v>0</v>
      </c>
    </row>
    <row r="45" spans="1:7" ht="12.75">
      <c r="A45" s="44"/>
      <c r="B45" s="44">
        <v>312001</v>
      </c>
      <c r="C45" s="44" t="s">
        <v>121</v>
      </c>
      <c r="D45" s="47">
        <v>4700821</v>
      </c>
      <c r="E45" s="47">
        <v>3992000</v>
      </c>
      <c r="F45" s="47">
        <v>4126000</v>
      </c>
      <c r="G45" s="47">
        <v>4234000</v>
      </c>
    </row>
    <row r="46" spans="1:7" ht="12.75">
      <c r="A46" s="44"/>
      <c r="B46" s="44">
        <v>312001</v>
      </c>
      <c r="C46" s="44" t="s">
        <v>122</v>
      </c>
      <c r="D46" s="47">
        <v>114014</v>
      </c>
      <c r="E46" s="47">
        <v>112000</v>
      </c>
      <c r="F46" s="47">
        <v>120000</v>
      </c>
      <c r="G46" s="47">
        <v>120000</v>
      </c>
    </row>
    <row r="47" spans="1:7" ht="12.75">
      <c r="A47" s="44"/>
      <c r="B47" s="44">
        <v>312001</v>
      </c>
      <c r="C47" s="44" t="s">
        <v>123</v>
      </c>
      <c r="D47" s="47">
        <v>13300</v>
      </c>
      <c r="E47" s="47">
        <v>14000</v>
      </c>
      <c r="F47" s="47">
        <v>15000</v>
      </c>
      <c r="G47" s="47">
        <v>16000</v>
      </c>
    </row>
    <row r="48" spans="1:7" ht="12.75">
      <c r="A48" s="44"/>
      <c r="B48" s="44">
        <v>312001</v>
      </c>
      <c r="C48" s="44" t="s">
        <v>124</v>
      </c>
      <c r="D48" s="52">
        <v>10000</v>
      </c>
      <c r="E48" s="52">
        <v>66292</v>
      </c>
      <c r="F48" s="52">
        <v>0</v>
      </c>
      <c r="G48" s="52">
        <v>0</v>
      </c>
    </row>
    <row r="49" spans="1:7" ht="12.75">
      <c r="A49" s="44"/>
      <c r="B49" s="44">
        <v>312002</v>
      </c>
      <c r="C49" s="44" t="s">
        <v>125</v>
      </c>
      <c r="D49" s="47">
        <v>13265</v>
      </c>
      <c r="E49" s="47">
        <v>13000</v>
      </c>
      <c r="F49" s="47">
        <v>12000</v>
      </c>
      <c r="G49" s="47">
        <v>12000</v>
      </c>
    </row>
    <row r="50" spans="1:7" ht="12.75">
      <c r="A50" s="44"/>
      <c r="B50" s="44">
        <v>312001</v>
      </c>
      <c r="C50" s="44" t="s">
        <v>126</v>
      </c>
      <c r="D50" s="47">
        <v>73543</v>
      </c>
      <c r="E50" s="47">
        <v>0</v>
      </c>
      <c r="F50" s="47">
        <v>0</v>
      </c>
      <c r="G50" s="47">
        <v>0</v>
      </c>
    </row>
    <row r="51" spans="1:7" ht="12.75">
      <c r="A51" s="44"/>
      <c r="B51" s="44">
        <v>312001</v>
      </c>
      <c r="C51" s="44" t="s">
        <v>127</v>
      </c>
      <c r="D51" s="47">
        <v>378541</v>
      </c>
      <c r="E51" s="47">
        <v>379999</v>
      </c>
      <c r="F51" s="47">
        <v>0</v>
      </c>
      <c r="G51" s="47">
        <v>0</v>
      </c>
    </row>
    <row r="52" spans="1:7" ht="12.75">
      <c r="A52" s="44"/>
      <c r="B52" s="44">
        <v>312001</v>
      </c>
      <c r="C52" s="44" t="s">
        <v>128</v>
      </c>
      <c r="D52" s="52">
        <v>5498</v>
      </c>
      <c r="E52" s="52">
        <v>0</v>
      </c>
      <c r="F52" s="52">
        <v>0</v>
      </c>
      <c r="G52" s="52">
        <v>0</v>
      </c>
    </row>
    <row r="53" spans="1:7" ht="12.75">
      <c r="A53" s="44"/>
      <c r="B53" s="44">
        <v>331002</v>
      </c>
      <c r="C53" s="44" t="s">
        <v>129</v>
      </c>
      <c r="D53" s="52">
        <v>12359</v>
      </c>
      <c r="E53" s="52">
        <v>0</v>
      </c>
      <c r="F53" s="52">
        <v>0</v>
      </c>
      <c r="G53" s="52">
        <v>0</v>
      </c>
    </row>
    <row r="54" spans="1:7" ht="12.75">
      <c r="A54" s="54" t="s">
        <v>130</v>
      </c>
      <c r="B54" s="54"/>
      <c r="C54" s="54"/>
      <c r="D54" s="55">
        <f>D6+D20+D43</f>
        <v>14860524</v>
      </c>
      <c r="E54" s="55">
        <f>E6+E20+E43</f>
        <v>15064227</v>
      </c>
      <c r="F54" s="55">
        <f>F6+F20+F43</f>
        <v>15036960</v>
      </c>
      <c r="G54" s="55">
        <f>G6+G20+G43</f>
        <v>16488730</v>
      </c>
    </row>
    <row r="55" spans="1:7" ht="12.75">
      <c r="A55" s="54"/>
      <c r="B55" s="54"/>
      <c r="C55" s="54"/>
      <c r="D55" s="55"/>
      <c r="E55" s="55"/>
      <c r="F55" s="55"/>
      <c r="G55" s="55"/>
    </row>
    <row r="56" spans="4:7" ht="12.75">
      <c r="D56" s="56"/>
      <c r="E56" s="56"/>
      <c r="G56" s="56"/>
    </row>
    <row r="57" spans="1:7" ht="12.75">
      <c r="A57" s="57"/>
      <c r="B57" s="57"/>
      <c r="C57" s="57"/>
      <c r="D57" s="56"/>
      <c r="E57" s="56"/>
      <c r="G57" s="56"/>
    </row>
    <row r="58" spans="1:7" ht="12.75">
      <c r="A58" s="57"/>
      <c r="B58" s="57"/>
      <c r="C58" s="57"/>
      <c r="D58" s="56"/>
      <c r="E58" s="56"/>
      <c r="G58" s="56"/>
    </row>
    <row r="59" spans="1:7" ht="12.75">
      <c r="A59" s="34" t="s">
        <v>17</v>
      </c>
      <c r="B59" s="34"/>
      <c r="C59" s="34"/>
      <c r="D59" s="58" t="s">
        <v>3</v>
      </c>
      <c r="E59" s="58"/>
      <c r="F59" s="58"/>
      <c r="G59" s="58"/>
    </row>
    <row r="60" spans="1:7" ht="12.75">
      <c r="A60" s="34"/>
      <c r="B60" s="34"/>
      <c r="C60" s="34"/>
      <c r="D60" s="58"/>
      <c r="E60" s="58"/>
      <c r="F60" s="58"/>
      <c r="G60" s="58"/>
    </row>
    <row r="61" spans="1:7" ht="12.75" customHeight="1">
      <c r="A61" s="59" t="s">
        <v>80</v>
      </c>
      <c r="B61" s="60" t="s">
        <v>131</v>
      </c>
      <c r="C61" s="61" t="s">
        <v>82</v>
      </c>
      <c r="D61" s="38">
        <v>2010</v>
      </c>
      <c r="E61" s="38">
        <v>2011</v>
      </c>
      <c r="F61" s="38">
        <v>2012</v>
      </c>
      <c r="G61" s="38">
        <v>2013</v>
      </c>
    </row>
    <row r="62" spans="1:7" ht="12.75">
      <c r="A62" s="59"/>
      <c r="B62" s="59"/>
      <c r="C62" s="61"/>
      <c r="D62" s="38"/>
      <c r="E62" s="38"/>
      <c r="F62" s="38"/>
      <c r="G62" s="38"/>
    </row>
    <row r="63" spans="1:7" ht="12.75">
      <c r="A63" s="39">
        <v>230</v>
      </c>
      <c r="B63" s="40"/>
      <c r="C63" s="41" t="s">
        <v>132</v>
      </c>
      <c r="D63" s="42">
        <f>D64+D65</f>
        <v>24785</v>
      </c>
      <c r="E63" s="42">
        <f>E64+E65</f>
        <v>80000</v>
      </c>
      <c r="F63" s="42">
        <f>F64+F65</f>
        <v>0</v>
      </c>
      <c r="G63" s="42">
        <f>G64+G65</f>
        <v>0</v>
      </c>
    </row>
    <row r="64" spans="1:7" ht="12.75">
      <c r="A64" s="43"/>
      <c r="B64" s="44">
        <v>231</v>
      </c>
      <c r="C64" s="44" t="s">
        <v>133</v>
      </c>
      <c r="D64" s="52">
        <v>0</v>
      </c>
      <c r="E64" s="52">
        <v>0</v>
      </c>
      <c r="F64" s="52">
        <v>0</v>
      </c>
      <c r="G64" s="52">
        <v>0</v>
      </c>
    </row>
    <row r="65" spans="1:7" ht="12.75">
      <c r="A65" s="44"/>
      <c r="B65" s="44">
        <v>233</v>
      </c>
      <c r="C65" s="44" t="s">
        <v>134</v>
      </c>
      <c r="D65" s="52">
        <v>24785</v>
      </c>
      <c r="E65" s="52">
        <v>80000</v>
      </c>
      <c r="F65" s="52">
        <v>0</v>
      </c>
      <c r="G65" s="52">
        <v>0</v>
      </c>
    </row>
    <row r="66" spans="1:7" ht="12.75">
      <c r="A66" s="39">
        <v>300</v>
      </c>
      <c r="B66" s="50"/>
      <c r="C66" s="41" t="s">
        <v>119</v>
      </c>
      <c r="D66" s="51">
        <f>D67+D68+D69</f>
        <v>1637963</v>
      </c>
      <c r="E66" s="51">
        <f>E67+E68</f>
        <v>9826953</v>
      </c>
      <c r="F66" s="51">
        <f>F67+F68+F69</f>
        <v>500000</v>
      </c>
      <c r="G66" s="51">
        <f>G67+G68+G69</f>
        <v>400000</v>
      </c>
    </row>
    <row r="67" spans="1:7" ht="12.75">
      <c r="A67" s="44"/>
      <c r="B67" s="44">
        <v>322001</v>
      </c>
      <c r="C67" s="44" t="s">
        <v>135</v>
      </c>
      <c r="D67" s="47">
        <v>1465546</v>
      </c>
      <c r="E67" s="47">
        <v>8844258</v>
      </c>
      <c r="F67" s="52">
        <v>500000</v>
      </c>
      <c r="G67" s="52">
        <v>400000</v>
      </c>
    </row>
    <row r="68" spans="1:7" ht="12.75">
      <c r="A68" s="44"/>
      <c r="B68" s="44">
        <v>322001</v>
      </c>
      <c r="C68" s="44" t="s">
        <v>136</v>
      </c>
      <c r="D68" s="47">
        <v>172417</v>
      </c>
      <c r="E68" s="47">
        <v>982695</v>
      </c>
      <c r="F68" s="52">
        <v>0</v>
      </c>
      <c r="G68" s="52">
        <v>0</v>
      </c>
    </row>
    <row r="69" spans="1:7" ht="12.75" hidden="1">
      <c r="A69" s="44"/>
      <c r="B69" s="44">
        <v>322006</v>
      </c>
      <c r="C69" s="44" t="s">
        <v>137</v>
      </c>
      <c r="D69" s="47">
        <v>0</v>
      </c>
      <c r="E69" s="47"/>
      <c r="F69" s="52">
        <v>0</v>
      </c>
      <c r="G69" s="52">
        <v>0</v>
      </c>
    </row>
    <row r="70" spans="1:7" ht="12.75">
      <c r="A70" s="54" t="s">
        <v>138</v>
      </c>
      <c r="B70" s="54"/>
      <c r="C70" s="54"/>
      <c r="D70" s="55">
        <f>D63+D66</f>
        <v>1662748</v>
      </c>
      <c r="E70" s="55">
        <f>E63+E66+E69</f>
        <v>9906953</v>
      </c>
      <c r="F70" s="55">
        <f>F63+F66+F69</f>
        <v>500000</v>
      </c>
      <c r="G70" s="55">
        <f>G63+G66+G69</f>
        <v>400000</v>
      </c>
    </row>
    <row r="71" spans="1:7" ht="12.75">
      <c r="A71" s="54"/>
      <c r="B71" s="54"/>
      <c r="C71" s="54"/>
      <c r="D71" s="55"/>
      <c r="E71" s="55"/>
      <c r="F71" s="55"/>
      <c r="G71" s="55"/>
    </row>
    <row r="72" spans="1:7" ht="12.75">
      <c r="A72" s="62" t="s">
        <v>59</v>
      </c>
      <c r="B72" s="62"/>
      <c r="C72" s="62"/>
      <c r="D72" s="63"/>
      <c r="E72" s="64"/>
      <c r="F72" s="63"/>
      <c r="G72" s="65"/>
    </row>
    <row r="73" spans="1:7" ht="12.75">
      <c r="A73" s="62"/>
      <c r="B73" s="62"/>
      <c r="C73" s="62"/>
      <c r="D73" s="63"/>
      <c r="E73" s="64"/>
      <c r="F73" s="63"/>
      <c r="G73" s="65"/>
    </row>
    <row r="74" spans="1:7" ht="15">
      <c r="A74" s="50">
        <v>410</v>
      </c>
      <c r="B74" s="66"/>
      <c r="C74" s="41" t="s">
        <v>139</v>
      </c>
      <c r="D74" s="51">
        <v>0</v>
      </c>
      <c r="E74" s="67">
        <v>0</v>
      </c>
      <c r="F74" s="68">
        <v>0</v>
      </c>
      <c r="G74" s="69">
        <v>0</v>
      </c>
    </row>
    <row r="75" spans="1:7" ht="15">
      <c r="A75" s="70"/>
      <c r="B75" s="44">
        <v>411007</v>
      </c>
      <c r="C75" s="44" t="s">
        <v>140</v>
      </c>
      <c r="D75" s="47">
        <v>0</v>
      </c>
      <c r="E75" s="71">
        <v>0</v>
      </c>
      <c r="F75" s="47">
        <v>0</v>
      </c>
      <c r="G75" s="52">
        <v>0</v>
      </c>
    </row>
    <row r="76" spans="1:7" ht="12.75">
      <c r="A76" s="50">
        <v>450</v>
      </c>
      <c r="B76" s="50"/>
      <c r="C76" s="41" t="s">
        <v>141</v>
      </c>
      <c r="D76" s="51">
        <f>D77+D78</f>
        <v>1920920</v>
      </c>
      <c r="E76" s="51">
        <f>E77+E78</f>
        <v>580573</v>
      </c>
      <c r="F76" s="51">
        <f>F77+F78</f>
        <v>0</v>
      </c>
      <c r="G76" s="51">
        <f>G77+G78</f>
        <v>0</v>
      </c>
    </row>
    <row r="77" spans="1:7" ht="12.75">
      <c r="A77" s="44"/>
      <c r="B77" s="44">
        <v>453</v>
      </c>
      <c r="C77" s="49" t="s">
        <v>142</v>
      </c>
      <c r="D77" s="52">
        <v>48290</v>
      </c>
      <c r="E77" s="52">
        <v>27573</v>
      </c>
      <c r="F77" s="47">
        <v>0</v>
      </c>
      <c r="G77" s="52">
        <v>0</v>
      </c>
    </row>
    <row r="78" spans="1:7" ht="12.75">
      <c r="A78" s="44"/>
      <c r="B78" s="44">
        <v>454</v>
      </c>
      <c r="C78" s="44" t="s">
        <v>143</v>
      </c>
      <c r="D78" s="47">
        <v>1872630</v>
      </c>
      <c r="E78" s="47">
        <v>553000</v>
      </c>
      <c r="F78" s="47">
        <v>0</v>
      </c>
      <c r="G78" s="52">
        <v>0</v>
      </c>
    </row>
    <row r="79" spans="1:7" ht="12.75">
      <c r="A79" s="50">
        <v>500</v>
      </c>
      <c r="B79" s="50"/>
      <c r="C79" s="41" t="s">
        <v>144</v>
      </c>
      <c r="D79" s="51">
        <v>0</v>
      </c>
      <c r="E79" s="51">
        <f>E80+E81</f>
        <v>0</v>
      </c>
      <c r="F79" s="51">
        <f>F80+F81</f>
        <v>0</v>
      </c>
      <c r="G79" s="51">
        <f>G80+G81</f>
        <v>0</v>
      </c>
    </row>
    <row r="80" spans="1:7" ht="12.75">
      <c r="A80" s="44"/>
      <c r="B80" s="44">
        <v>514002</v>
      </c>
      <c r="C80" s="44" t="s">
        <v>145</v>
      </c>
      <c r="D80" s="47">
        <v>0</v>
      </c>
      <c r="E80" s="47">
        <v>0</v>
      </c>
      <c r="F80" s="47">
        <v>0</v>
      </c>
      <c r="G80" s="52">
        <v>0</v>
      </c>
    </row>
    <row r="81" spans="1:7" ht="12.75">
      <c r="A81" s="44"/>
      <c r="B81" s="44">
        <v>513002</v>
      </c>
      <c r="C81" s="44" t="s">
        <v>146</v>
      </c>
      <c r="D81" s="47">
        <v>0</v>
      </c>
      <c r="E81" s="47">
        <v>0</v>
      </c>
      <c r="F81" s="47">
        <v>0</v>
      </c>
      <c r="G81" s="52">
        <v>0</v>
      </c>
    </row>
    <row r="82" spans="1:7" ht="12.75">
      <c r="A82" s="72" t="s">
        <v>147</v>
      </c>
      <c r="B82" s="72"/>
      <c r="C82" s="72"/>
      <c r="D82" s="73">
        <f>D76+D79+D74</f>
        <v>1920920</v>
      </c>
      <c r="E82" s="73">
        <f>E76+E79+E74</f>
        <v>580573</v>
      </c>
      <c r="F82" s="73">
        <f>F76+F79+F74</f>
        <v>0</v>
      </c>
      <c r="G82" s="73">
        <f>G76+G79+G74</f>
        <v>0</v>
      </c>
    </row>
    <row r="83" spans="1:7" ht="12.75">
      <c r="A83" s="72"/>
      <c r="B83" s="72"/>
      <c r="C83" s="72"/>
      <c r="D83" s="73"/>
      <c r="E83" s="73"/>
      <c r="F83" s="73"/>
      <c r="G83" s="73"/>
    </row>
    <row r="84" spans="1:7" ht="12.75">
      <c r="A84" s="54" t="s">
        <v>148</v>
      </c>
      <c r="B84" s="54"/>
      <c r="C84" s="54"/>
      <c r="D84" s="74">
        <f>D54+D70+D82</f>
        <v>18444192</v>
      </c>
      <c r="E84" s="74">
        <f>E54+E70+E82</f>
        <v>25551753</v>
      </c>
      <c r="F84" s="74">
        <f>F54+F70+F82</f>
        <v>15536960</v>
      </c>
      <c r="G84" s="74">
        <f>G54+G70+G82</f>
        <v>16888730</v>
      </c>
    </row>
    <row r="85" spans="1:7" ht="12.75">
      <c r="A85" s="54"/>
      <c r="B85" s="54"/>
      <c r="C85" s="54"/>
      <c r="D85" s="74"/>
      <c r="E85" s="74"/>
      <c r="F85" s="74"/>
      <c r="G85" s="74"/>
    </row>
    <row r="86" spans="1:7" ht="12.75">
      <c r="A86" s="75" t="s">
        <v>149</v>
      </c>
      <c r="B86" s="75"/>
      <c r="C86" s="75"/>
      <c r="D86" s="71">
        <v>360617</v>
      </c>
      <c r="E86" s="71">
        <v>250000</v>
      </c>
      <c r="F86" s="71">
        <v>253523</v>
      </c>
      <c r="G86" s="71">
        <v>250537</v>
      </c>
    </row>
    <row r="87" spans="1:7" ht="12.75">
      <c r="A87" s="54" t="s">
        <v>150</v>
      </c>
      <c r="B87" s="54"/>
      <c r="C87" s="54"/>
      <c r="D87" s="74">
        <f>D84+D86</f>
        <v>18804809</v>
      </c>
      <c r="E87" s="74">
        <f>E84+E86</f>
        <v>25801753</v>
      </c>
      <c r="F87" s="74">
        <f>F84+F86</f>
        <v>15790483</v>
      </c>
      <c r="G87" s="74">
        <f>G84+G86</f>
        <v>17139267</v>
      </c>
    </row>
    <row r="88" spans="1:7" ht="12.75">
      <c r="A88" s="54"/>
      <c r="B88" s="54"/>
      <c r="C88" s="54"/>
      <c r="D88" s="74"/>
      <c r="E88" s="74"/>
      <c r="F88" s="74"/>
      <c r="G88" s="74"/>
    </row>
    <row r="91" spans="1:7" ht="12.75">
      <c r="A91" s="76" t="s">
        <v>151</v>
      </c>
      <c r="B91" s="76"/>
      <c r="C91" s="76"/>
      <c r="D91" s="77" t="s">
        <v>152</v>
      </c>
      <c r="E91" s="77"/>
      <c r="F91" s="77"/>
      <c r="G91" s="77"/>
    </row>
    <row r="92" spans="1:7" ht="12.75">
      <c r="A92" s="76"/>
      <c r="B92" s="76"/>
      <c r="C92" s="76"/>
      <c r="D92" s="77">
        <v>2010</v>
      </c>
      <c r="E92" s="77">
        <v>2011</v>
      </c>
      <c r="F92" s="77">
        <v>2012</v>
      </c>
      <c r="G92" s="77">
        <v>2013</v>
      </c>
    </row>
    <row r="93" spans="1:7" ht="12.75">
      <c r="A93" s="78" t="s">
        <v>153</v>
      </c>
      <c r="B93" s="78"/>
      <c r="C93" s="78"/>
      <c r="D93" s="79">
        <v>40364</v>
      </c>
      <c r="E93" s="79">
        <v>31500</v>
      </c>
      <c r="F93" s="79">
        <v>30480</v>
      </c>
      <c r="G93" s="79">
        <v>30180</v>
      </c>
    </row>
    <row r="94" spans="1:7" ht="12.75">
      <c r="A94" s="78" t="s">
        <v>154</v>
      </c>
      <c r="B94" s="78"/>
      <c r="C94" s="78"/>
      <c r="D94" s="79">
        <v>24500</v>
      </c>
      <c r="E94" s="79">
        <v>21600</v>
      </c>
      <c r="F94" s="79">
        <v>21000</v>
      </c>
      <c r="G94" s="79">
        <v>21000</v>
      </c>
    </row>
    <row r="95" spans="1:7" ht="12.75">
      <c r="A95" s="78" t="s">
        <v>155</v>
      </c>
      <c r="B95" s="78"/>
      <c r="C95" s="78"/>
      <c r="D95" s="79">
        <v>34690</v>
      </c>
      <c r="E95" s="79">
        <v>23000</v>
      </c>
      <c r="F95" s="79">
        <v>23750</v>
      </c>
      <c r="G95" s="79">
        <v>23800</v>
      </c>
    </row>
    <row r="96" spans="1:7" ht="12.75">
      <c r="A96" s="78" t="s">
        <v>156</v>
      </c>
      <c r="B96" s="78"/>
      <c r="C96" s="78"/>
      <c r="D96" s="79">
        <v>38878</v>
      </c>
      <c r="E96" s="79">
        <v>21000</v>
      </c>
      <c r="F96" s="79">
        <v>21900</v>
      </c>
      <c r="G96" s="79">
        <v>22000</v>
      </c>
    </row>
    <row r="97" spans="1:7" ht="12.75">
      <c r="A97" s="78" t="s">
        <v>157</v>
      </c>
      <c r="B97" s="78"/>
      <c r="C97" s="78"/>
      <c r="D97" s="79">
        <v>41000</v>
      </c>
      <c r="E97" s="79">
        <v>18000</v>
      </c>
      <c r="F97" s="79">
        <v>16300</v>
      </c>
      <c r="G97" s="79">
        <v>15770</v>
      </c>
    </row>
    <row r="98" spans="1:7" ht="12.75">
      <c r="A98" s="78" t="s">
        <v>158</v>
      </c>
      <c r="B98" s="78"/>
      <c r="C98" s="78"/>
      <c r="D98" s="79">
        <v>22010</v>
      </c>
      <c r="E98" s="79">
        <v>13000</v>
      </c>
      <c r="F98" s="79">
        <v>13844</v>
      </c>
      <c r="G98" s="79">
        <v>9561</v>
      </c>
    </row>
    <row r="99" spans="1:7" ht="12.75">
      <c r="A99" s="78" t="s">
        <v>159</v>
      </c>
      <c r="B99" s="78"/>
      <c r="C99" s="78"/>
      <c r="D99" s="79">
        <v>2264</v>
      </c>
      <c r="E99" s="79">
        <v>600</v>
      </c>
      <c r="F99" s="79">
        <v>988</v>
      </c>
      <c r="G99" s="79">
        <v>988</v>
      </c>
    </row>
    <row r="100" spans="1:7" ht="12.75">
      <c r="A100" s="78" t="s">
        <v>160</v>
      </c>
      <c r="B100" s="78"/>
      <c r="C100" s="78"/>
      <c r="D100" s="79">
        <v>21541</v>
      </c>
      <c r="E100" s="79">
        <v>18000</v>
      </c>
      <c r="F100" s="79">
        <v>18758</v>
      </c>
      <c r="G100" s="79">
        <v>18950</v>
      </c>
    </row>
    <row r="101" spans="1:7" ht="12.75">
      <c r="A101" s="78" t="s">
        <v>161</v>
      </c>
      <c r="B101" s="78"/>
      <c r="C101" s="78"/>
      <c r="D101" s="79">
        <v>23960</v>
      </c>
      <c r="E101" s="79">
        <v>18300</v>
      </c>
      <c r="F101" s="79">
        <v>18500</v>
      </c>
      <c r="G101" s="79">
        <v>18500</v>
      </c>
    </row>
    <row r="102" spans="1:7" ht="12.75">
      <c r="A102" s="78" t="s">
        <v>162</v>
      </c>
      <c r="B102" s="78"/>
      <c r="C102" s="78"/>
      <c r="D102" s="79">
        <v>39773</v>
      </c>
      <c r="E102" s="79">
        <v>35000</v>
      </c>
      <c r="F102" s="79">
        <v>36573</v>
      </c>
      <c r="G102" s="79">
        <v>38358</v>
      </c>
    </row>
    <row r="103" spans="1:7" ht="12.75">
      <c r="A103" s="78" t="s">
        <v>163</v>
      </c>
      <c r="B103" s="78"/>
      <c r="C103" s="78"/>
      <c r="D103" s="79">
        <v>57650</v>
      </c>
      <c r="E103" s="79">
        <v>40000</v>
      </c>
      <c r="F103" s="79">
        <v>40000</v>
      </c>
      <c r="G103" s="79">
        <v>40000</v>
      </c>
    </row>
    <row r="104" spans="1:7" ht="12.75">
      <c r="A104" s="78" t="s">
        <v>164</v>
      </c>
      <c r="B104" s="78"/>
      <c r="C104" s="78"/>
      <c r="D104" s="79">
        <v>13987</v>
      </c>
      <c r="E104" s="79">
        <v>10000</v>
      </c>
      <c r="F104" s="79">
        <v>11430</v>
      </c>
      <c r="G104" s="79">
        <v>11430</v>
      </c>
    </row>
    <row r="105" spans="1:7" ht="12.75">
      <c r="A105" s="80" t="s">
        <v>165</v>
      </c>
      <c r="B105" s="80"/>
      <c r="C105" s="80"/>
      <c r="D105" s="67">
        <v>360617</v>
      </c>
      <c r="E105" s="67">
        <f>SUM(E93:E104)</f>
        <v>250000</v>
      </c>
      <c r="F105" s="67">
        <f>SUM(F93:F104)</f>
        <v>253523</v>
      </c>
      <c r="G105" s="67">
        <f>SUM(G93:G104)</f>
        <v>250537</v>
      </c>
    </row>
    <row r="106" spans="1:7" ht="12.75">
      <c r="A106" s="80" t="s">
        <v>166</v>
      </c>
      <c r="B106" s="80"/>
      <c r="C106" s="80"/>
      <c r="D106" s="81">
        <v>48300</v>
      </c>
      <c r="E106" s="81">
        <v>30000</v>
      </c>
      <c r="F106" s="81">
        <v>31500</v>
      </c>
      <c r="G106" s="81">
        <v>31500</v>
      </c>
    </row>
    <row r="107" spans="1:7" ht="12.75">
      <c r="A107" s="82" t="s">
        <v>148</v>
      </c>
      <c r="B107" s="82"/>
      <c r="C107" s="82"/>
      <c r="D107" s="74">
        <f>SUM(D105:D106)</f>
        <v>408917</v>
      </c>
      <c r="E107" s="74">
        <f>SUM(E105:E106)</f>
        <v>280000</v>
      </c>
      <c r="F107" s="74">
        <f>SUM(F105:F106)</f>
        <v>285023</v>
      </c>
      <c r="G107" s="74">
        <f>SUM(G105:G106)</f>
        <v>282037</v>
      </c>
    </row>
    <row r="108" spans="1:7" ht="12.75">
      <c r="A108" s="82"/>
      <c r="B108" s="82"/>
      <c r="C108" s="82"/>
      <c r="D108" s="74"/>
      <c r="E108" s="74"/>
      <c r="F108" s="74"/>
      <c r="G108" s="74"/>
    </row>
  </sheetData>
  <sheetProtection selectLockedCells="1" selectUnlockedCells="1"/>
  <mergeCells count="70">
    <mergeCell ref="A2:C3"/>
    <mergeCell ref="D2:G3"/>
    <mergeCell ref="A4:A5"/>
    <mergeCell ref="B4:B5"/>
    <mergeCell ref="C4:C5"/>
    <mergeCell ref="D4:D5"/>
    <mergeCell ref="E4:E5"/>
    <mergeCell ref="F4:F5"/>
    <mergeCell ref="G4:G5"/>
    <mergeCell ref="A54:C55"/>
    <mergeCell ref="D54:D55"/>
    <mergeCell ref="E54:E55"/>
    <mergeCell ref="F54:F55"/>
    <mergeCell ref="G54:G55"/>
    <mergeCell ref="A59:C60"/>
    <mergeCell ref="D59:G60"/>
    <mergeCell ref="A61:A62"/>
    <mergeCell ref="B61:B62"/>
    <mergeCell ref="C61:C62"/>
    <mergeCell ref="D61:D62"/>
    <mergeCell ref="E61:E62"/>
    <mergeCell ref="F61:F62"/>
    <mergeCell ref="G61:G62"/>
    <mergeCell ref="A70:C71"/>
    <mergeCell ref="D70:D71"/>
    <mergeCell ref="E70:E71"/>
    <mergeCell ref="F70:F71"/>
    <mergeCell ref="G70:G71"/>
    <mergeCell ref="A72:C73"/>
    <mergeCell ref="D72:D73"/>
    <mergeCell ref="E72:E73"/>
    <mergeCell ref="F72:F73"/>
    <mergeCell ref="G72:G73"/>
    <mergeCell ref="A82:C83"/>
    <mergeCell ref="D82:D83"/>
    <mergeCell ref="E82:E83"/>
    <mergeCell ref="F82:F83"/>
    <mergeCell ref="G82:G83"/>
    <mergeCell ref="A84:C85"/>
    <mergeCell ref="D84:D85"/>
    <mergeCell ref="E84:E85"/>
    <mergeCell ref="F84:F85"/>
    <mergeCell ref="G84:G85"/>
    <mergeCell ref="A86:C86"/>
    <mergeCell ref="A87:C88"/>
    <mergeCell ref="D87:D88"/>
    <mergeCell ref="E87:E88"/>
    <mergeCell ref="F87:F88"/>
    <mergeCell ref="G87:G88"/>
    <mergeCell ref="A91:C92"/>
    <mergeCell ref="D91:G91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8"/>
    <mergeCell ref="D107:D108"/>
    <mergeCell ref="E107:E108"/>
    <mergeCell ref="F107:F108"/>
    <mergeCell ref="G107:G108"/>
  </mergeCells>
  <printOptions horizontalCentered="1" verticalCentered="1"/>
  <pageMargins left="0.7875" right="0.7875" top="0.7875" bottom="0.9527777777777777" header="0.5118055555555555" footer="0.7875"/>
  <pageSetup firstPageNumber="45" useFirstPageNumber="1" horizontalDpi="300" verticalDpi="300" orientation="portrait" paperSize="9" scale="96"/>
  <headerFooter alignWithMargins="0">
    <oddFooter>&amp;C&amp;"Times New Roman,Normálne"&amp;12 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55">
      <selection activeCell="D56" sqref="D56"/>
    </sheetView>
  </sheetViews>
  <sheetFormatPr defaultColWidth="12.57421875" defaultRowHeight="12.75"/>
  <cols>
    <col min="1" max="1" width="5.57421875" style="0" customWidth="1"/>
    <col min="2" max="2" width="44.140625" style="0" customWidth="1"/>
    <col min="3" max="3" width="9.8515625" style="0" customWidth="1"/>
    <col min="4" max="4" width="10.00390625" style="0" customWidth="1"/>
    <col min="5" max="5" width="10.140625" style="0" customWidth="1"/>
    <col min="6" max="6" width="9.7109375" style="0" customWidth="1"/>
    <col min="7" max="16384" width="11.57421875" style="0" customWidth="1"/>
  </cols>
  <sheetData>
    <row r="1" spans="1:6" ht="12.75">
      <c r="A1" s="1"/>
      <c r="B1" s="1"/>
      <c r="C1" s="1"/>
      <c r="D1" s="1"/>
      <c r="F1" s="2" t="s">
        <v>1</v>
      </c>
    </row>
    <row r="2" spans="1:6" ht="12.75">
      <c r="A2" s="83" t="s">
        <v>167</v>
      </c>
      <c r="B2" s="83" t="s">
        <v>168</v>
      </c>
      <c r="C2" s="83" t="s">
        <v>3</v>
      </c>
      <c r="D2" s="83"/>
      <c r="E2" s="83"/>
      <c r="F2" s="83"/>
    </row>
    <row r="3" spans="1:6" ht="12.75">
      <c r="A3" s="83"/>
      <c r="B3" s="83"/>
      <c r="C3" s="83">
        <v>2010</v>
      </c>
      <c r="D3" s="83">
        <v>2011</v>
      </c>
      <c r="E3" s="83">
        <v>2012</v>
      </c>
      <c r="F3" s="84">
        <v>2013</v>
      </c>
    </row>
    <row r="4" spans="1:6" ht="12.75">
      <c r="A4" s="85" t="s">
        <v>169</v>
      </c>
      <c r="B4" s="86" t="s">
        <v>170</v>
      </c>
      <c r="C4" s="87">
        <f>C6+C7+C8+C9+C10+C11</f>
        <v>3558843</v>
      </c>
      <c r="D4" s="87">
        <f>D6+D7+D8+D9+D10+D11</f>
        <v>11233335</v>
      </c>
      <c r="E4" s="87">
        <f>E6+E7+E8+E9+E10+E11</f>
        <v>683000</v>
      </c>
      <c r="F4" s="87">
        <f>F6+F7+F8+F9+F10+F11</f>
        <v>592000</v>
      </c>
    </row>
    <row r="5" spans="1:6" ht="12.75">
      <c r="A5" s="86"/>
      <c r="B5" s="86" t="s">
        <v>171</v>
      </c>
      <c r="C5" s="88"/>
      <c r="D5" s="88"/>
      <c r="E5" s="88"/>
      <c r="F5" s="88"/>
    </row>
    <row r="6" spans="1:6" ht="12.75">
      <c r="A6" s="89" t="s">
        <v>172</v>
      </c>
      <c r="B6" s="90" t="s">
        <v>173</v>
      </c>
      <c r="C6" s="91">
        <v>131479</v>
      </c>
      <c r="D6" s="91">
        <v>100000</v>
      </c>
      <c r="E6" s="91">
        <v>30000</v>
      </c>
      <c r="F6" s="91">
        <v>33000</v>
      </c>
    </row>
    <row r="7" spans="1:6" ht="12.75">
      <c r="A7" s="92" t="s">
        <v>174</v>
      </c>
      <c r="B7" s="90" t="s">
        <v>175</v>
      </c>
      <c r="C7" s="91">
        <v>3500</v>
      </c>
      <c r="D7" s="91">
        <v>4000</v>
      </c>
      <c r="E7" s="91">
        <v>4000</v>
      </c>
      <c r="F7" s="91">
        <v>5000</v>
      </c>
    </row>
    <row r="8" spans="1:6" ht="12.75">
      <c r="A8" s="92" t="s">
        <v>176</v>
      </c>
      <c r="B8" s="90" t="s">
        <v>177</v>
      </c>
      <c r="C8" s="91">
        <v>2789655</v>
      </c>
      <c r="D8" s="91">
        <v>10794906</v>
      </c>
      <c r="E8" s="91">
        <v>500000</v>
      </c>
      <c r="F8" s="91">
        <v>400000</v>
      </c>
    </row>
    <row r="9" spans="1:6" ht="12.75">
      <c r="A9" s="92" t="s">
        <v>178</v>
      </c>
      <c r="B9" s="90" t="s">
        <v>179</v>
      </c>
      <c r="C9" s="91">
        <v>346734</v>
      </c>
      <c r="D9" s="91">
        <v>78289</v>
      </c>
      <c r="E9" s="91">
        <v>20000</v>
      </c>
      <c r="F9" s="91">
        <v>25000</v>
      </c>
    </row>
    <row r="10" spans="1:6" ht="12.75">
      <c r="A10" s="92" t="s">
        <v>180</v>
      </c>
      <c r="B10" s="90" t="s">
        <v>181</v>
      </c>
      <c r="C10" s="91">
        <v>224995</v>
      </c>
      <c r="D10" s="91">
        <v>207840</v>
      </c>
      <c r="E10" s="91">
        <v>0</v>
      </c>
      <c r="F10" s="91">
        <v>0</v>
      </c>
    </row>
    <row r="11" spans="1:6" ht="12.75">
      <c r="A11" s="92" t="s">
        <v>182</v>
      </c>
      <c r="B11" s="90" t="s">
        <v>183</v>
      </c>
      <c r="C11" s="91">
        <v>62480</v>
      </c>
      <c r="D11" s="91">
        <v>48300</v>
      </c>
      <c r="E11" s="91">
        <v>129000</v>
      </c>
      <c r="F11" s="91">
        <v>129000</v>
      </c>
    </row>
    <row r="12" spans="1:6" ht="12.75">
      <c r="A12" s="93"/>
      <c r="B12" s="90" t="s">
        <v>184</v>
      </c>
      <c r="C12" s="29"/>
      <c r="D12" s="29"/>
      <c r="E12" s="91"/>
      <c r="F12" s="91"/>
    </row>
    <row r="13" spans="1:6" ht="12.75">
      <c r="A13" s="93"/>
      <c r="B13" s="90" t="s">
        <v>185</v>
      </c>
      <c r="C13" s="91">
        <v>33000</v>
      </c>
      <c r="D13" s="91">
        <v>22000</v>
      </c>
      <c r="E13" s="91">
        <v>0</v>
      </c>
      <c r="F13" s="91">
        <v>0</v>
      </c>
    </row>
    <row r="14" spans="1:6" ht="12.75">
      <c r="A14" s="94" t="s">
        <v>186</v>
      </c>
      <c r="B14" s="86" t="s">
        <v>187</v>
      </c>
      <c r="C14" s="87">
        <f>C15+C16+C18+C19+C20</f>
        <v>2002715</v>
      </c>
      <c r="D14" s="87">
        <f>D15+D16+D18+D19+D20</f>
        <v>2044686</v>
      </c>
      <c r="E14" s="87">
        <f>E15+E16+E18+E19+E20</f>
        <v>2011950</v>
      </c>
      <c r="F14" s="87">
        <f>F15+F16+F18+F19+F20</f>
        <v>2019610</v>
      </c>
    </row>
    <row r="15" spans="1:6" ht="12.75">
      <c r="A15" s="92" t="s">
        <v>188</v>
      </c>
      <c r="B15" s="90" t="s">
        <v>189</v>
      </c>
      <c r="C15" s="91">
        <v>172783</v>
      </c>
      <c r="D15" s="91">
        <v>222414</v>
      </c>
      <c r="E15" s="91">
        <v>160050</v>
      </c>
      <c r="F15" s="91">
        <v>160730</v>
      </c>
    </row>
    <row r="16" spans="1:6" ht="12.75">
      <c r="A16" s="92" t="s">
        <v>190</v>
      </c>
      <c r="B16" s="90" t="s">
        <v>191</v>
      </c>
      <c r="C16" s="91">
        <v>1634916</v>
      </c>
      <c r="D16" s="91">
        <v>1689520</v>
      </c>
      <c r="E16" s="91">
        <v>1811000</v>
      </c>
      <c r="F16" s="91">
        <v>1817700</v>
      </c>
    </row>
    <row r="17" spans="1:6" ht="12.75">
      <c r="A17" s="92"/>
      <c r="B17" s="95" t="s">
        <v>192</v>
      </c>
      <c r="C17" s="91">
        <v>341000</v>
      </c>
      <c r="D17" s="91">
        <v>356486</v>
      </c>
      <c r="E17" s="91">
        <v>341000</v>
      </c>
      <c r="F17" s="91">
        <v>341000</v>
      </c>
    </row>
    <row r="18" spans="1:6" ht="12.75">
      <c r="A18" s="92" t="s">
        <v>193</v>
      </c>
      <c r="B18" s="90" t="s">
        <v>194</v>
      </c>
      <c r="C18" s="91">
        <v>40789</v>
      </c>
      <c r="D18" s="91">
        <v>40000</v>
      </c>
      <c r="E18" s="91">
        <v>40900</v>
      </c>
      <c r="F18" s="91">
        <v>41180</v>
      </c>
    </row>
    <row r="19" spans="1:6" ht="12.75">
      <c r="A19" s="92" t="s">
        <v>195</v>
      </c>
      <c r="B19" s="90" t="s">
        <v>196</v>
      </c>
      <c r="C19" s="91">
        <v>80684</v>
      </c>
      <c r="D19" s="91">
        <v>92752</v>
      </c>
      <c r="E19" s="96">
        <v>0</v>
      </c>
      <c r="F19" s="91">
        <v>0</v>
      </c>
    </row>
    <row r="20" spans="1:6" ht="12.75">
      <c r="A20" s="92" t="s">
        <v>197</v>
      </c>
      <c r="B20" s="90" t="s">
        <v>198</v>
      </c>
      <c r="C20" s="96">
        <v>73543</v>
      </c>
      <c r="D20" s="96">
        <v>0</v>
      </c>
      <c r="E20" s="91">
        <v>0</v>
      </c>
      <c r="F20" s="91">
        <v>0</v>
      </c>
    </row>
    <row r="21" spans="1:6" ht="12.75">
      <c r="A21" s="85" t="s">
        <v>199</v>
      </c>
      <c r="B21" s="86" t="s">
        <v>200</v>
      </c>
      <c r="C21" s="87">
        <f>C22</f>
        <v>334891</v>
      </c>
      <c r="D21" s="87">
        <f>D22</f>
        <v>320000</v>
      </c>
      <c r="E21" s="87">
        <f>E22</f>
        <v>347213</v>
      </c>
      <c r="F21" s="87">
        <f>F22</f>
        <v>364574</v>
      </c>
    </row>
    <row r="22" spans="1:6" ht="12.75">
      <c r="A22" s="92" t="s">
        <v>201</v>
      </c>
      <c r="B22" s="90" t="s">
        <v>202</v>
      </c>
      <c r="C22" s="91">
        <v>334891</v>
      </c>
      <c r="D22" s="91">
        <v>320000</v>
      </c>
      <c r="E22" s="91">
        <v>347213</v>
      </c>
      <c r="F22" s="91">
        <v>364574</v>
      </c>
    </row>
    <row r="23" spans="1:6" ht="12.75">
      <c r="A23" s="94" t="s">
        <v>203</v>
      </c>
      <c r="B23" s="86" t="s">
        <v>204</v>
      </c>
      <c r="C23" s="87">
        <f>C24+C25+C26+C27+C28+C29+C30</f>
        <v>437000</v>
      </c>
      <c r="D23" s="87">
        <f>D24+D25+D26+D27+D28+D29+D30</f>
        <v>460523</v>
      </c>
      <c r="E23" s="87">
        <f>E24+E25+E26+E27+E28+E29+E30</f>
        <v>451294</v>
      </c>
      <c r="F23" s="87">
        <f>F24+F25+F26+F27+F28+E29+E30</f>
        <v>494516</v>
      </c>
    </row>
    <row r="24" spans="1:6" ht="12.75">
      <c r="A24" s="92" t="s">
        <v>205</v>
      </c>
      <c r="B24" s="90" t="s">
        <v>206</v>
      </c>
      <c r="C24" s="91">
        <v>30500</v>
      </c>
      <c r="D24" s="91">
        <v>31000</v>
      </c>
      <c r="E24" s="91">
        <v>32728</v>
      </c>
      <c r="F24" s="91">
        <v>34382</v>
      </c>
    </row>
    <row r="25" spans="1:6" ht="12.75">
      <c r="A25" s="92" t="s">
        <v>207</v>
      </c>
      <c r="B25" s="90" t="s">
        <v>208</v>
      </c>
      <c r="C25" s="91">
        <v>290080</v>
      </c>
      <c r="D25" s="91">
        <v>292000</v>
      </c>
      <c r="E25" s="91">
        <v>267566</v>
      </c>
      <c r="F25" s="91">
        <v>286134</v>
      </c>
    </row>
    <row r="26" spans="1:6" ht="12.75">
      <c r="A26" s="92" t="s">
        <v>209</v>
      </c>
      <c r="B26" s="90" t="s">
        <v>210</v>
      </c>
      <c r="C26" s="91">
        <v>13300</v>
      </c>
      <c r="D26" s="91">
        <v>14000</v>
      </c>
      <c r="E26" s="91">
        <v>15000</v>
      </c>
      <c r="F26" s="91">
        <v>16000</v>
      </c>
    </row>
    <row r="27" spans="1:6" ht="12.75">
      <c r="A27" s="92" t="s">
        <v>211</v>
      </c>
      <c r="B27" s="90" t="s">
        <v>212</v>
      </c>
      <c r="C27" s="91">
        <v>38120</v>
      </c>
      <c r="D27" s="91">
        <v>30000</v>
      </c>
      <c r="E27" s="91">
        <v>75000</v>
      </c>
      <c r="F27" s="91">
        <v>96000</v>
      </c>
    </row>
    <row r="28" spans="1:6" ht="12.75">
      <c r="A28" s="92" t="s">
        <v>213</v>
      </c>
      <c r="B28" s="90" t="s">
        <v>214</v>
      </c>
      <c r="C28" s="91">
        <v>20900</v>
      </c>
      <c r="D28" s="91">
        <v>14700</v>
      </c>
      <c r="E28" s="91">
        <v>21000</v>
      </c>
      <c r="F28" s="91">
        <v>22000</v>
      </c>
    </row>
    <row r="29" spans="1:6" ht="12.75">
      <c r="A29" s="92" t="s">
        <v>215</v>
      </c>
      <c r="B29" s="90" t="s">
        <v>216</v>
      </c>
      <c r="C29" s="91">
        <v>8400</v>
      </c>
      <c r="D29" s="91">
        <v>1000</v>
      </c>
      <c r="E29" s="91">
        <v>0</v>
      </c>
      <c r="F29" s="91">
        <v>0</v>
      </c>
    </row>
    <row r="30" spans="1:6" ht="12.75">
      <c r="A30" s="92" t="s">
        <v>217</v>
      </c>
      <c r="B30" s="90" t="s">
        <v>204</v>
      </c>
      <c r="C30" s="91">
        <v>35700</v>
      </c>
      <c r="D30" s="91">
        <v>77823</v>
      </c>
      <c r="E30" s="91">
        <v>40000</v>
      </c>
      <c r="F30" s="91">
        <v>40000</v>
      </c>
    </row>
    <row r="31" spans="1:6" ht="12.75">
      <c r="A31" s="94" t="s">
        <v>218</v>
      </c>
      <c r="B31" s="86" t="s">
        <v>219</v>
      </c>
      <c r="C31" s="87">
        <f>C32+C36+C38</f>
        <v>2402533</v>
      </c>
      <c r="D31" s="87">
        <f>D32+D36+D38</f>
        <v>2257972</v>
      </c>
      <c r="E31" s="87">
        <f>E32+E36+E38</f>
        <v>3041924</v>
      </c>
      <c r="F31" s="87">
        <f>F32+F36+F38</f>
        <v>4613502</v>
      </c>
    </row>
    <row r="32" spans="1:6" ht="12.75">
      <c r="A32" s="93"/>
      <c r="B32" s="90" t="s">
        <v>220</v>
      </c>
      <c r="C32" s="91">
        <v>2120209</v>
      </c>
      <c r="D32" s="91">
        <v>1965582</v>
      </c>
      <c r="E32" s="91">
        <v>2192000</v>
      </c>
      <c r="F32" s="91">
        <v>2192000</v>
      </c>
    </row>
    <row r="33" spans="1:6" ht="12.75">
      <c r="A33" s="92" t="s">
        <v>221</v>
      </c>
      <c r="B33" s="90" t="s">
        <v>222</v>
      </c>
      <c r="C33" s="91">
        <v>2108924</v>
      </c>
      <c r="D33" s="91">
        <v>1960000</v>
      </c>
      <c r="E33" s="91">
        <v>1992000</v>
      </c>
      <c r="F33" s="91">
        <v>1992000</v>
      </c>
    </row>
    <row r="34" spans="1:6" ht="12.75">
      <c r="A34" s="92"/>
      <c r="B34" s="90" t="s">
        <v>223</v>
      </c>
      <c r="C34" s="91">
        <v>646451</v>
      </c>
      <c r="D34" s="91">
        <v>641451</v>
      </c>
      <c r="E34" s="91">
        <v>650000</v>
      </c>
      <c r="F34" s="91">
        <v>700000</v>
      </c>
    </row>
    <row r="35" spans="1:6" ht="12.75">
      <c r="A35" s="92"/>
      <c r="B35" s="90" t="s">
        <v>224</v>
      </c>
      <c r="C35" s="91">
        <v>0</v>
      </c>
      <c r="D35" s="91">
        <v>0</v>
      </c>
      <c r="E35" s="91">
        <v>200000</v>
      </c>
      <c r="F35" s="91">
        <v>200000</v>
      </c>
    </row>
    <row r="36" spans="1:6" ht="12.75">
      <c r="A36" s="92" t="s">
        <v>225</v>
      </c>
      <c r="B36" s="90" t="s">
        <v>226</v>
      </c>
      <c r="C36" s="91">
        <v>277719</v>
      </c>
      <c r="D36" s="91">
        <v>292390</v>
      </c>
      <c r="E36" s="91">
        <v>330000</v>
      </c>
      <c r="F36" s="91">
        <v>333000</v>
      </c>
    </row>
    <row r="37" spans="1:6" ht="12.75">
      <c r="A37" s="92"/>
      <c r="B37" s="95" t="s">
        <v>227</v>
      </c>
      <c r="C37" s="91">
        <v>126995</v>
      </c>
      <c r="D37" s="91">
        <v>132000</v>
      </c>
      <c r="E37" s="91">
        <v>130000</v>
      </c>
      <c r="F37" s="91">
        <v>133000</v>
      </c>
    </row>
    <row r="38" spans="1:6" ht="12.75">
      <c r="A38" s="92"/>
      <c r="B38" s="90" t="s">
        <v>228</v>
      </c>
      <c r="C38" s="91">
        <v>4605</v>
      </c>
      <c r="D38" s="91">
        <v>0</v>
      </c>
      <c r="E38" s="91">
        <v>519924</v>
      </c>
      <c r="F38" s="91">
        <v>2088502</v>
      </c>
    </row>
    <row r="39" spans="1:6" ht="12.75">
      <c r="A39" s="94" t="s">
        <v>229</v>
      </c>
      <c r="B39" s="86" t="s">
        <v>230</v>
      </c>
      <c r="C39" s="87">
        <f>C40+C41+C42+C43+C44</f>
        <v>489338</v>
      </c>
      <c r="D39" s="87">
        <f>D40+D41+D42+D43+D44</f>
        <v>485736</v>
      </c>
      <c r="E39" s="87">
        <v>387688</v>
      </c>
      <c r="F39" s="87">
        <v>387688</v>
      </c>
    </row>
    <row r="40" spans="1:6" ht="12.75">
      <c r="A40" s="92" t="s">
        <v>231</v>
      </c>
      <c r="B40" s="90" t="s">
        <v>232</v>
      </c>
      <c r="C40" s="91">
        <v>211000</v>
      </c>
      <c r="D40" s="91">
        <v>237000</v>
      </c>
      <c r="E40" s="91">
        <v>193000</v>
      </c>
      <c r="F40" s="91">
        <v>193000</v>
      </c>
    </row>
    <row r="41" spans="1:6" ht="12.75">
      <c r="A41" s="92" t="s">
        <v>233</v>
      </c>
      <c r="B41" s="90" t="s">
        <v>234</v>
      </c>
      <c r="C41" s="91">
        <v>50000</v>
      </c>
      <c r="D41" s="91">
        <v>61000</v>
      </c>
      <c r="E41" s="91">
        <v>50000</v>
      </c>
      <c r="F41" s="91">
        <v>50000</v>
      </c>
    </row>
    <row r="42" spans="1:6" ht="12.75">
      <c r="A42" s="92" t="s">
        <v>235</v>
      </c>
      <c r="B42" s="90" t="s">
        <v>236</v>
      </c>
      <c r="C42" s="91">
        <v>62000</v>
      </c>
      <c r="D42" s="91">
        <v>62000</v>
      </c>
      <c r="E42" s="91">
        <v>62000</v>
      </c>
      <c r="F42" s="91">
        <v>62000</v>
      </c>
    </row>
    <row r="43" spans="1:6" ht="12.75">
      <c r="A43" s="92" t="s">
        <v>237</v>
      </c>
      <c r="B43" s="90" t="s">
        <v>238</v>
      </c>
      <c r="C43" s="91">
        <v>161338</v>
      </c>
      <c r="D43" s="91">
        <v>120736</v>
      </c>
      <c r="E43" s="91">
        <v>77688</v>
      </c>
      <c r="F43" s="91">
        <v>77688</v>
      </c>
    </row>
    <row r="44" spans="1:6" ht="12.75">
      <c r="A44" s="92" t="s">
        <v>239</v>
      </c>
      <c r="B44" s="90" t="s">
        <v>240</v>
      </c>
      <c r="C44" s="91">
        <v>5000</v>
      </c>
      <c r="D44" s="91">
        <v>5000</v>
      </c>
      <c r="E44" s="91">
        <v>5000</v>
      </c>
      <c r="F44" s="91">
        <v>5000</v>
      </c>
    </row>
    <row r="45" spans="1:6" ht="12.75">
      <c r="A45" s="94" t="s">
        <v>241</v>
      </c>
      <c r="B45" s="86" t="s">
        <v>242</v>
      </c>
      <c r="C45" s="87">
        <f>C46+C47</f>
        <v>795216</v>
      </c>
      <c r="D45" s="87">
        <f>D46+D47</f>
        <v>736000</v>
      </c>
      <c r="E45" s="87">
        <f>E46+E47</f>
        <v>795216</v>
      </c>
      <c r="F45" s="87">
        <f>F46+F47</f>
        <v>795216</v>
      </c>
    </row>
    <row r="46" spans="1:6" ht="12.75">
      <c r="A46" s="92" t="s">
        <v>243</v>
      </c>
      <c r="B46" s="90" t="s">
        <v>244</v>
      </c>
      <c r="C46" s="91">
        <v>672000</v>
      </c>
      <c r="D46" s="91">
        <v>590377</v>
      </c>
      <c r="E46" s="91">
        <v>672000</v>
      </c>
      <c r="F46" s="91">
        <v>672000</v>
      </c>
    </row>
    <row r="47" spans="1:6" ht="12.75">
      <c r="A47" s="92" t="s">
        <v>245</v>
      </c>
      <c r="B47" s="90" t="s">
        <v>246</v>
      </c>
      <c r="C47" s="91">
        <v>123216</v>
      </c>
      <c r="D47" s="91">
        <v>145623</v>
      </c>
      <c r="E47" s="91">
        <v>123216</v>
      </c>
      <c r="F47" s="91">
        <v>123216</v>
      </c>
    </row>
    <row r="48" spans="1:6" ht="12.75">
      <c r="A48" s="94" t="s">
        <v>247</v>
      </c>
      <c r="B48" s="86" t="s">
        <v>248</v>
      </c>
      <c r="C48" s="87">
        <f>C49+C50+C51+C52+C53</f>
        <v>1754420</v>
      </c>
      <c r="D48" s="87">
        <f>D49+D51+D52+D53</f>
        <v>1945823</v>
      </c>
      <c r="E48" s="87">
        <f>E49+E51+E52+E53</f>
        <v>1645665</v>
      </c>
      <c r="F48" s="87">
        <f>F49+F51+F52+F53</f>
        <v>1659181</v>
      </c>
    </row>
    <row r="49" spans="1:6" ht="12.75">
      <c r="A49" s="92" t="s">
        <v>249</v>
      </c>
      <c r="B49" s="90" t="s">
        <v>250</v>
      </c>
      <c r="C49" s="91">
        <v>1275965</v>
      </c>
      <c r="D49" s="91">
        <v>1403990</v>
      </c>
      <c r="E49" s="91">
        <v>1181076</v>
      </c>
      <c r="F49" s="91">
        <v>1188627</v>
      </c>
    </row>
    <row r="50" spans="1:6" ht="12.75" hidden="1">
      <c r="A50" s="92" t="s">
        <v>251</v>
      </c>
      <c r="B50" s="90" t="s">
        <v>252</v>
      </c>
      <c r="C50" s="91">
        <v>0</v>
      </c>
      <c r="D50" s="91"/>
      <c r="E50" s="91">
        <v>0</v>
      </c>
      <c r="F50" s="91">
        <v>0</v>
      </c>
    </row>
    <row r="51" spans="1:6" ht="12.75">
      <c r="A51" s="92" t="s">
        <v>253</v>
      </c>
      <c r="B51" s="90" t="s">
        <v>254</v>
      </c>
      <c r="C51" s="96">
        <v>231189</v>
      </c>
      <c r="D51" s="96">
        <v>218954</v>
      </c>
      <c r="E51" s="96">
        <v>235589</v>
      </c>
      <c r="F51" s="91">
        <v>242554</v>
      </c>
    </row>
    <row r="52" spans="1:6" ht="12.75">
      <c r="A52" s="92" t="s">
        <v>255</v>
      </c>
      <c r="B52" s="90" t="s">
        <v>256</v>
      </c>
      <c r="C52" s="96">
        <v>194513</v>
      </c>
      <c r="D52" s="96">
        <v>286879</v>
      </c>
      <c r="E52" s="96">
        <v>192000</v>
      </c>
      <c r="F52" s="91">
        <v>192000</v>
      </c>
    </row>
    <row r="53" spans="1:6" ht="12.75">
      <c r="A53" s="92" t="s">
        <v>257</v>
      </c>
      <c r="B53" s="90" t="s">
        <v>258</v>
      </c>
      <c r="C53" s="96">
        <v>52753</v>
      </c>
      <c r="D53" s="96">
        <v>36000</v>
      </c>
      <c r="E53" s="96">
        <v>37000</v>
      </c>
      <c r="F53" s="91">
        <v>36000</v>
      </c>
    </row>
    <row r="54" spans="1:6" ht="12.75">
      <c r="A54" s="97"/>
      <c r="B54" s="98" t="s">
        <v>259</v>
      </c>
      <c r="C54" s="99">
        <f>C4+C14+C21+C23+C31+C39+C45+C48</f>
        <v>11774956</v>
      </c>
      <c r="D54" s="99">
        <f>D4+D14+D21+D23+D31+D39+D45+D48</f>
        <v>19484075</v>
      </c>
      <c r="E54" s="99">
        <f>E4+E14+E21+E23+E31+E39+E45+E48</f>
        <v>9363950</v>
      </c>
      <c r="F54" s="99">
        <f>F4+F14+F21+F23+F31+F39+F45+F48</f>
        <v>10926287</v>
      </c>
    </row>
    <row r="55" spans="1:6" ht="12.75">
      <c r="A55" s="90" t="s">
        <v>260</v>
      </c>
      <c r="B55" s="90" t="s">
        <v>261</v>
      </c>
      <c r="C55" s="96">
        <v>7029853</v>
      </c>
      <c r="D55" s="96">
        <v>6317678</v>
      </c>
      <c r="E55" s="96">
        <v>6426533</v>
      </c>
      <c r="F55" s="91">
        <v>6212980</v>
      </c>
    </row>
    <row r="56" spans="1:6" ht="12.75">
      <c r="A56" s="100"/>
      <c r="B56" s="98" t="s">
        <v>262</v>
      </c>
      <c r="C56" s="99">
        <f>C54+C55</f>
        <v>18804809</v>
      </c>
      <c r="D56" s="99">
        <f>D54+D55</f>
        <v>25801753</v>
      </c>
      <c r="E56" s="99">
        <f>E54+E55</f>
        <v>15790483</v>
      </c>
      <c r="F56" s="99">
        <f>F54+F55</f>
        <v>17139267</v>
      </c>
    </row>
  </sheetData>
  <sheetProtection selectLockedCells="1" selectUnlockedCells="1"/>
  <mergeCells count="3">
    <mergeCell ref="A2:A3"/>
    <mergeCell ref="B2:B3"/>
    <mergeCell ref="C2:F2"/>
  </mergeCells>
  <printOptions horizontalCentered="1" verticalCentered="1"/>
  <pageMargins left="0.7479166666666667" right="0.5902777777777778" top="0.7875" bottom="0.8736111111111111" header="0.5118055555555555" footer="0.7083333333333334"/>
  <pageSetup firstPageNumber="47" useFirstPageNumber="1" horizontalDpi="300" verticalDpi="300" orientation="portrait" paperSize="9"/>
  <headerFooter alignWithMargins="0">
    <oddFooter>&amp;C&amp;"Times New Roman,Normálne"&amp;12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15"/>
  <sheetViews>
    <sheetView workbookViewId="0" topLeftCell="A1">
      <selection activeCell="D15" sqref="D15"/>
    </sheetView>
  </sheetViews>
  <sheetFormatPr defaultColWidth="12.57421875" defaultRowHeight="12.75"/>
  <cols>
    <col min="1" max="1" width="1.57421875" style="0" customWidth="1"/>
    <col min="2" max="2" width="52.421875" style="0" customWidth="1"/>
    <col min="3" max="16384" width="11.57421875" style="0" customWidth="1"/>
  </cols>
  <sheetData>
    <row r="3" ht="12.75">
      <c r="F3" s="101" t="s">
        <v>1</v>
      </c>
    </row>
    <row r="4" spans="2:6" ht="12.75">
      <c r="B4" s="102" t="s">
        <v>263</v>
      </c>
      <c r="C4" s="77">
        <v>2010</v>
      </c>
      <c r="D4" s="77">
        <v>2011</v>
      </c>
      <c r="E4" s="77">
        <v>2012</v>
      </c>
      <c r="F4" s="77">
        <v>2013</v>
      </c>
    </row>
    <row r="5" spans="2:6" ht="12.75">
      <c r="B5" s="102"/>
      <c r="C5" s="77"/>
      <c r="D5" s="77"/>
      <c r="E5" s="77"/>
      <c r="F5" s="77"/>
    </row>
    <row r="6" spans="2:6" ht="12.75">
      <c r="B6" s="78" t="s">
        <v>264</v>
      </c>
      <c r="C6" s="103"/>
      <c r="D6" s="103"/>
      <c r="E6" s="103"/>
      <c r="F6" s="103"/>
    </row>
    <row r="7" spans="2:6" ht="12.75">
      <c r="B7" s="78" t="s">
        <v>265</v>
      </c>
      <c r="C7" s="103">
        <v>3558843</v>
      </c>
      <c r="D7" s="103">
        <v>11233335</v>
      </c>
      <c r="E7" s="103">
        <v>683000</v>
      </c>
      <c r="F7" s="103">
        <v>592000</v>
      </c>
    </row>
    <row r="8" spans="2:6" ht="12.75">
      <c r="B8" s="78" t="s">
        <v>266</v>
      </c>
      <c r="C8" s="103">
        <v>2002715</v>
      </c>
      <c r="D8" s="103">
        <v>2044686</v>
      </c>
      <c r="E8" s="103">
        <v>2011950</v>
      </c>
      <c r="F8" s="103">
        <v>2019610</v>
      </c>
    </row>
    <row r="9" spans="2:6" ht="12.75">
      <c r="B9" s="78" t="s">
        <v>267</v>
      </c>
      <c r="C9" s="103">
        <v>334891</v>
      </c>
      <c r="D9" s="103">
        <v>320000</v>
      </c>
      <c r="E9" s="103">
        <v>347213</v>
      </c>
      <c r="F9" s="103">
        <v>364574</v>
      </c>
    </row>
    <row r="10" spans="2:6" ht="12.75">
      <c r="B10" s="78" t="s">
        <v>268</v>
      </c>
      <c r="C10" s="103">
        <v>437000</v>
      </c>
      <c r="D10" s="103">
        <v>460523</v>
      </c>
      <c r="E10" s="103">
        <v>451294</v>
      </c>
      <c r="F10" s="103">
        <v>494516</v>
      </c>
    </row>
    <row r="11" spans="2:6" ht="12.75">
      <c r="B11" s="78" t="s">
        <v>269</v>
      </c>
      <c r="C11" s="103">
        <v>2402533</v>
      </c>
      <c r="D11" s="103">
        <v>2257972</v>
      </c>
      <c r="E11" s="103">
        <v>3041924</v>
      </c>
      <c r="F11" s="103">
        <v>4613502</v>
      </c>
    </row>
    <row r="12" spans="2:6" ht="12.75">
      <c r="B12" s="78" t="s">
        <v>270</v>
      </c>
      <c r="C12" s="103">
        <v>489338</v>
      </c>
      <c r="D12" s="103">
        <v>485736</v>
      </c>
      <c r="E12" s="103">
        <v>387688</v>
      </c>
      <c r="F12" s="103">
        <v>387688</v>
      </c>
    </row>
    <row r="13" spans="2:6" ht="12.75">
      <c r="B13" s="78" t="s">
        <v>271</v>
      </c>
      <c r="C13" s="103">
        <v>795216</v>
      </c>
      <c r="D13" s="103">
        <v>736000</v>
      </c>
      <c r="E13" s="103">
        <v>795216</v>
      </c>
      <c r="F13" s="103">
        <v>795216</v>
      </c>
    </row>
    <row r="14" spans="2:6" ht="12.75">
      <c r="B14" s="78" t="s">
        <v>272</v>
      </c>
      <c r="C14" s="103">
        <v>8784273</v>
      </c>
      <c r="D14" s="103">
        <v>8263501</v>
      </c>
      <c r="E14" s="103">
        <v>8072198</v>
      </c>
      <c r="F14" s="103">
        <v>7872161</v>
      </c>
    </row>
    <row r="15" spans="2:6" ht="13.5">
      <c r="B15" s="104" t="s">
        <v>273</v>
      </c>
      <c r="C15" s="105">
        <f>SUM(C7:C14)</f>
        <v>18804809</v>
      </c>
      <c r="D15" s="105">
        <f>SUM(D7:D14)</f>
        <v>25801753</v>
      </c>
      <c r="E15" s="105">
        <f>SUM(E7:E14)</f>
        <v>15790483</v>
      </c>
      <c r="F15" s="105">
        <f>SUM(F7:F14)</f>
        <v>17139267</v>
      </c>
    </row>
  </sheetData>
  <sheetProtection selectLockedCells="1" selectUnlockedCells="1"/>
  <mergeCells count="5">
    <mergeCell ref="B4:B5"/>
    <mergeCell ref="C4:C5"/>
    <mergeCell ref="D4:D5"/>
    <mergeCell ref="E4:E5"/>
    <mergeCell ref="F4:F5"/>
  </mergeCells>
  <printOptions horizontalCentered="1"/>
  <pageMargins left="0.7875" right="0.7875" top="0.7875" bottom="1.1194444444444445" header="0.5118055555555555" footer="0.9541666666666667"/>
  <pageSetup firstPageNumber="48" useFirstPageNumber="1" horizontalDpi="300" verticalDpi="300" orientation="landscape" paperSize="9"/>
  <headerFooter alignWithMargins="0">
    <oddFooter>&amp;C&amp;"Times New Roman,Normálne"&amp;12 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6"/>
  <sheetViews>
    <sheetView workbookViewId="0" topLeftCell="A1">
      <selection activeCell="C207" sqref="C207"/>
    </sheetView>
  </sheetViews>
  <sheetFormatPr defaultColWidth="12.57421875" defaultRowHeight="12.75"/>
  <cols>
    <col min="1" max="3" width="11.57421875" style="0" customWidth="1"/>
    <col min="4" max="4" width="43.57421875" style="0" customWidth="1"/>
    <col min="5" max="8" width="11.57421875" style="106" customWidth="1"/>
    <col min="9" max="16384" width="11.57421875" style="0" customWidth="1"/>
  </cols>
  <sheetData>
    <row r="1" spans="1:4" ht="15">
      <c r="A1" s="107" t="s">
        <v>274</v>
      </c>
      <c r="B1" s="106"/>
      <c r="C1" s="108"/>
      <c r="D1" s="108"/>
    </row>
    <row r="2" spans="1:4" ht="7.5" customHeight="1">
      <c r="A2" s="109"/>
      <c r="B2" s="106"/>
      <c r="C2" s="106"/>
      <c r="D2" s="106"/>
    </row>
    <row r="3" spans="1:8" ht="12.75" customHeight="1">
      <c r="A3" s="110"/>
      <c r="B3" s="110"/>
      <c r="C3" s="110"/>
      <c r="D3" s="110"/>
      <c r="E3" s="110"/>
      <c r="H3" s="111" t="s">
        <v>275</v>
      </c>
    </row>
    <row r="4" spans="1:8" ht="12.75" customHeight="1">
      <c r="A4" s="112" t="s">
        <v>276</v>
      </c>
      <c r="B4" s="113" t="s">
        <v>277</v>
      </c>
      <c r="C4" s="114"/>
      <c r="D4" s="115" t="s">
        <v>278</v>
      </c>
      <c r="E4" s="61" t="s">
        <v>279</v>
      </c>
      <c r="F4" s="61"/>
      <c r="G4" s="61"/>
      <c r="H4" s="61"/>
    </row>
    <row r="5" spans="1:8" ht="12.75" customHeight="1">
      <c r="A5" s="112"/>
      <c r="B5" s="113"/>
      <c r="C5" s="116" t="s">
        <v>280</v>
      </c>
      <c r="D5" s="113" t="s">
        <v>281</v>
      </c>
      <c r="E5" s="61">
        <v>2010</v>
      </c>
      <c r="F5" s="61">
        <v>2011</v>
      </c>
      <c r="G5" s="61">
        <v>2012</v>
      </c>
      <c r="H5" s="61">
        <v>2013</v>
      </c>
    </row>
    <row r="6" spans="1:8" ht="12.75">
      <c r="A6" s="112"/>
      <c r="B6" s="113"/>
      <c r="C6" s="116"/>
      <c r="D6" s="113"/>
      <c r="E6" s="61"/>
      <c r="F6" s="61"/>
      <c r="G6" s="61"/>
      <c r="H6" s="61"/>
    </row>
    <row r="7" spans="1:8" ht="12.75">
      <c r="A7" s="117" t="s">
        <v>282</v>
      </c>
      <c r="B7" s="118"/>
      <c r="C7" s="119"/>
      <c r="D7" s="120"/>
      <c r="E7" s="121">
        <f>SUM(E195+E189+E163+E26+E19+E8)</f>
        <v>3558843</v>
      </c>
      <c r="F7" s="121">
        <f>SUM(F8,F19,F26,F163,F189,F195)</f>
        <v>11233335</v>
      </c>
      <c r="G7" s="122">
        <f>SUM(G8,G19,G26,G163,G195)</f>
        <v>683000</v>
      </c>
      <c r="H7" s="123">
        <f>SUM(H8+H19+H26+H163+H189+H195)</f>
        <v>592000</v>
      </c>
    </row>
    <row r="8" spans="1:8" ht="12.75">
      <c r="A8" s="124" t="s">
        <v>172</v>
      </c>
      <c r="B8" s="125" t="s">
        <v>283</v>
      </c>
      <c r="C8" s="125"/>
      <c r="D8" s="125"/>
      <c r="E8" s="126">
        <f>SUM(E16+E10)</f>
        <v>131479</v>
      </c>
      <c r="F8" s="126">
        <f>SUM(F16+F10)</f>
        <v>100000</v>
      </c>
      <c r="G8" s="127">
        <f>G16+G10</f>
        <v>30000</v>
      </c>
      <c r="H8" s="127">
        <f>H16+H10</f>
        <v>33000</v>
      </c>
    </row>
    <row r="9" spans="1:8" ht="12.75">
      <c r="A9" s="128"/>
      <c r="B9" s="129" t="s">
        <v>284</v>
      </c>
      <c r="C9" s="129" t="s">
        <v>285</v>
      </c>
      <c r="D9" s="129"/>
      <c r="E9" s="130">
        <f>SUM(E10)</f>
        <v>350</v>
      </c>
      <c r="F9" s="131">
        <v>0</v>
      </c>
      <c r="G9" s="131">
        <f>SUM(G10)</f>
        <v>500</v>
      </c>
      <c r="H9" s="131">
        <f>SUM(H10)</f>
        <v>500</v>
      </c>
    </row>
    <row r="10" spans="1:8" ht="12.75">
      <c r="A10" s="128"/>
      <c r="B10" s="132"/>
      <c r="C10" s="133" t="s">
        <v>286</v>
      </c>
      <c r="D10" s="41" t="s">
        <v>6</v>
      </c>
      <c r="E10" s="134">
        <f>SUM(E11)</f>
        <v>350</v>
      </c>
      <c r="F10" s="134">
        <v>0</v>
      </c>
      <c r="G10" s="51">
        <f>SUM(G11)</f>
        <v>500</v>
      </c>
      <c r="H10" s="51">
        <f>SUM(H11)</f>
        <v>500</v>
      </c>
    </row>
    <row r="11" spans="1:8" ht="12.75">
      <c r="A11" s="128"/>
      <c r="B11" s="132"/>
      <c r="C11" s="135" t="s">
        <v>287</v>
      </c>
      <c r="D11" s="45" t="s">
        <v>288</v>
      </c>
      <c r="E11" s="136">
        <f>SUM(E12,E13,E14)</f>
        <v>350</v>
      </c>
      <c r="F11" s="137">
        <v>0</v>
      </c>
      <c r="G11" s="109">
        <v>500</v>
      </c>
      <c r="H11" s="138">
        <v>500</v>
      </c>
    </row>
    <row r="12" spans="1:8" ht="12.75">
      <c r="A12" s="128"/>
      <c r="B12" s="132"/>
      <c r="C12" s="139"/>
      <c r="D12" s="140" t="s">
        <v>289</v>
      </c>
      <c r="E12" s="141">
        <v>150</v>
      </c>
      <c r="F12" s="137">
        <v>0</v>
      </c>
      <c r="G12" s="137"/>
      <c r="H12" s="137"/>
    </row>
    <row r="13" spans="1:8" ht="12.75">
      <c r="A13" s="128"/>
      <c r="B13" s="132"/>
      <c r="C13" s="139"/>
      <c r="D13" s="140" t="s">
        <v>290</v>
      </c>
      <c r="E13" s="141">
        <v>100</v>
      </c>
      <c r="F13" s="137">
        <v>0</v>
      </c>
      <c r="G13" s="137"/>
      <c r="H13" s="137"/>
    </row>
    <row r="14" spans="1:8" ht="12.75">
      <c r="A14" s="128"/>
      <c r="B14" s="132"/>
      <c r="C14" s="139"/>
      <c r="D14" s="142" t="s">
        <v>291</v>
      </c>
      <c r="E14" s="141">
        <v>100</v>
      </c>
      <c r="F14" s="137">
        <v>0</v>
      </c>
      <c r="G14" s="137"/>
      <c r="H14" s="137"/>
    </row>
    <row r="15" spans="1:8" ht="12.75">
      <c r="A15" s="128"/>
      <c r="B15" s="143" t="s">
        <v>292</v>
      </c>
      <c r="C15" s="130" t="s">
        <v>293</v>
      </c>
      <c r="D15" s="130"/>
      <c r="E15" s="144">
        <f>SUM(E16)</f>
        <v>131129</v>
      </c>
      <c r="F15" s="144">
        <f>SUM(F16)</f>
        <v>100000</v>
      </c>
      <c r="G15" s="131">
        <f>SUM(G16)</f>
        <v>29500</v>
      </c>
      <c r="H15" s="131">
        <f>SUM(H16)</f>
        <v>32500</v>
      </c>
    </row>
    <row r="16" spans="1:8" ht="12.75">
      <c r="A16" s="128"/>
      <c r="B16" s="132"/>
      <c r="C16" s="145">
        <v>700</v>
      </c>
      <c r="D16" s="41" t="s">
        <v>18</v>
      </c>
      <c r="E16" s="134">
        <f>SUM(E17)</f>
        <v>131129</v>
      </c>
      <c r="F16" s="134">
        <f>SUM(F17)</f>
        <v>100000</v>
      </c>
      <c r="G16" s="146">
        <f>SUM(G17)</f>
        <v>29500</v>
      </c>
      <c r="H16" s="51">
        <f>SUM(H17)</f>
        <v>32500</v>
      </c>
    </row>
    <row r="17" spans="1:8" ht="12.75">
      <c r="A17" s="128"/>
      <c r="B17" s="132"/>
      <c r="C17" s="147">
        <v>710</v>
      </c>
      <c r="D17" s="148" t="s">
        <v>294</v>
      </c>
      <c r="E17" s="138">
        <f>SUM(E18)</f>
        <v>131129</v>
      </c>
      <c r="F17" s="138">
        <f>SUM(F18)</f>
        <v>100000</v>
      </c>
      <c r="G17" s="149">
        <v>29500</v>
      </c>
      <c r="H17" s="138">
        <v>32500</v>
      </c>
    </row>
    <row r="18" spans="1:8" ht="12.75">
      <c r="A18" s="128"/>
      <c r="B18" s="132"/>
      <c r="C18" s="147"/>
      <c r="D18" s="150" t="s">
        <v>295</v>
      </c>
      <c r="E18" s="137">
        <v>131129</v>
      </c>
      <c r="F18" s="137">
        <v>100000</v>
      </c>
      <c r="G18" s="137"/>
      <c r="H18" s="137"/>
    </row>
    <row r="19" spans="1:8" ht="12.75">
      <c r="A19" s="124" t="s">
        <v>174</v>
      </c>
      <c r="B19" s="125" t="s">
        <v>296</v>
      </c>
      <c r="C19" s="125"/>
      <c r="D19" s="125"/>
      <c r="E19" s="126">
        <f>SUM(E21)</f>
        <v>3500</v>
      </c>
      <c r="F19" s="126">
        <f>SUM(F21)</f>
        <v>4000</v>
      </c>
      <c r="G19" s="127">
        <f>SUM(G21)</f>
        <v>4000</v>
      </c>
      <c r="H19" s="127">
        <f>SUM(H21)</f>
        <v>5000</v>
      </c>
    </row>
    <row r="20" spans="1:8" ht="12.75">
      <c r="A20" s="128"/>
      <c r="B20" s="151" t="s">
        <v>284</v>
      </c>
      <c r="C20" s="129" t="s">
        <v>285</v>
      </c>
      <c r="D20" s="129"/>
      <c r="E20" s="144">
        <f>SUM(E21)</f>
        <v>3500</v>
      </c>
      <c r="F20" s="144">
        <f>SUM(F21)</f>
        <v>4000</v>
      </c>
      <c r="G20" s="131">
        <f>SUM(G21)</f>
        <v>4000</v>
      </c>
      <c r="H20" s="131">
        <f>SUM(H21)</f>
        <v>5000</v>
      </c>
    </row>
    <row r="21" spans="1:8" ht="12.75">
      <c r="A21" s="128"/>
      <c r="B21" s="45"/>
      <c r="C21" s="133" t="s">
        <v>286</v>
      </c>
      <c r="D21" s="41" t="s">
        <v>6</v>
      </c>
      <c r="E21" s="134">
        <f>E22</f>
        <v>3500</v>
      </c>
      <c r="F21" s="134">
        <f>F22</f>
        <v>4000</v>
      </c>
      <c r="G21" s="51">
        <f>G22</f>
        <v>4000</v>
      </c>
      <c r="H21" s="51">
        <f>H22</f>
        <v>5000</v>
      </c>
    </row>
    <row r="22" spans="1:8" ht="12.75">
      <c r="A22" s="128"/>
      <c r="B22" s="45"/>
      <c r="C22" s="135" t="s">
        <v>287</v>
      </c>
      <c r="D22" s="45" t="s">
        <v>288</v>
      </c>
      <c r="E22" s="136">
        <f>SUM(E23:E25)</f>
        <v>3500</v>
      </c>
      <c r="F22" s="136">
        <f>SUM(F25,F24,F23)</f>
        <v>4000</v>
      </c>
      <c r="G22" s="138">
        <v>4000</v>
      </c>
      <c r="H22" s="138">
        <v>5000</v>
      </c>
    </row>
    <row r="23" spans="1:8" ht="12.75">
      <c r="A23" s="128"/>
      <c r="B23" s="45"/>
      <c r="C23" s="135"/>
      <c r="D23" s="152" t="s">
        <v>297</v>
      </c>
      <c r="E23" s="141">
        <v>500</v>
      </c>
      <c r="F23" s="141">
        <v>500</v>
      </c>
      <c r="G23" s="137"/>
      <c r="H23" s="137"/>
    </row>
    <row r="24" spans="1:8" ht="12.75">
      <c r="A24" s="128"/>
      <c r="B24" s="45"/>
      <c r="C24" s="135"/>
      <c r="D24" s="152" t="s">
        <v>298</v>
      </c>
      <c r="E24" s="141">
        <v>2595</v>
      </c>
      <c r="F24" s="141">
        <v>3000</v>
      </c>
      <c r="G24" s="137"/>
      <c r="H24" s="137"/>
    </row>
    <row r="25" spans="1:8" ht="12.75">
      <c r="A25" s="128"/>
      <c r="B25" s="45"/>
      <c r="C25" s="135"/>
      <c r="D25" s="152" t="s">
        <v>299</v>
      </c>
      <c r="E25" s="141">
        <v>405</v>
      </c>
      <c r="F25" s="141">
        <v>500</v>
      </c>
      <c r="G25" s="137"/>
      <c r="H25" s="137"/>
    </row>
    <row r="26" spans="1:8" ht="12.75">
      <c r="A26" s="124" t="s">
        <v>176</v>
      </c>
      <c r="B26" s="125" t="s">
        <v>300</v>
      </c>
      <c r="C26" s="125"/>
      <c r="D26" s="125"/>
      <c r="E26" s="126">
        <f>SUM(E27,E32,E42,E56,E67,E146)</f>
        <v>2789655</v>
      </c>
      <c r="F26" s="126">
        <f>SUM(F67,F56,F42,F32,F27)</f>
        <v>10794906</v>
      </c>
      <c r="G26" s="127">
        <f>SUM(G27,G32,G42,G64,G67,G157,G160)</f>
        <v>500000</v>
      </c>
      <c r="H26" s="127">
        <f>SUM(H27,H32,H42,H64,H67,H157,H160)</f>
        <v>400000</v>
      </c>
    </row>
    <row r="27" spans="1:8" ht="12.75">
      <c r="A27" s="128"/>
      <c r="B27" s="151" t="s">
        <v>284</v>
      </c>
      <c r="C27" s="129" t="s">
        <v>285</v>
      </c>
      <c r="D27" s="129"/>
      <c r="E27" s="144">
        <f>SUM(E28)</f>
        <v>3500</v>
      </c>
      <c r="F27" s="144">
        <f>SUM(F28)</f>
        <v>5000</v>
      </c>
      <c r="G27" s="131">
        <f>SUM(G28)</f>
        <v>9000</v>
      </c>
      <c r="H27" s="131">
        <f>SUM(H28)</f>
        <v>9000</v>
      </c>
    </row>
    <row r="28" spans="1:8" ht="12.75">
      <c r="A28" s="128"/>
      <c r="B28" s="153"/>
      <c r="C28" s="133" t="s">
        <v>286</v>
      </c>
      <c r="D28" s="41" t="s">
        <v>6</v>
      </c>
      <c r="E28" s="134">
        <f>SUM(E29)</f>
        <v>3500</v>
      </c>
      <c r="F28" s="134">
        <f>SUM(F29)</f>
        <v>5000</v>
      </c>
      <c r="G28" s="51">
        <f>G29</f>
        <v>9000</v>
      </c>
      <c r="H28" s="51">
        <f>H29</f>
        <v>9000</v>
      </c>
    </row>
    <row r="29" spans="1:8" ht="12.75">
      <c r="A29" s="128"/>
      <c r="B29" s="153"/>
      <c r="C29" s="135" t="s">
        <v>287</v>
      </c>
      <c r="D29" s="45" t="s">
        <v>288</v>
      </c>
      <c r="E29" s="136">
        <f>SUM(E31,E30)</f>
        <v>3500</v>
      </c>
      <c r="F29" s="136">
        <f>SUM(F31,F30)</f>
        <v>5000</v>
      </c>
      <c r="G29" s="149">
        <v>9000</v>
      </c>
      <c r="H29" s="138">
        <v>9000</v>
      </c>
    </row>
    <row r="30" spans="1:8" ht="12.75">
      <c r="A30" s="128"/>
      <c r="B30" s="153"/>
      <c r="C30" s="135"/>
      <c r="D30" s="140" t="s">
        <v>301</v>
      </c>
      <c r="E30" s="141">
        <v>1000</v>
      </c>
      <c r="F30" s="141">
        <v>2000</v>
      </c>
      <c r="G30" s="137"/>
      <c r="H30" s="137"/>
    </row>
    <row r="31" spans="1:8" ht="12.75">
      <c r="A31" s="128"/>
      <c r="B31" s="153"/>
      <c r="C31" s="135"/>
      <c r="D31" s="142" t="s">
        <v>302</v>
      </c>
      <c r="E31" s="141">
        <v>2500</v>
      </c>
      <c r="F31" s="141">
        <v>3000</v>
      </c>
      <c r="G31" s="137"/>
      <c r="H31" s="137"/>
    </row>
    <row r="32" spans="1:8" ht="12.75">
      <c r="A32" s="128"/>
      <c r="B32" s="143" t="s">
        <v>292</v>
      </c>
      <c r="C32" s="130" t="s">
        <v>303</v>
      </c>
      <c r="D32" s="130"/>
      <c r="E32" s="144">
        <f>SUM(E33,E36)</f>
        <v>298260</v>
      </c>
      <c r="F32" s="144">
        <f>SUM(F36,F33)</f>
        <v>2213839</v>
      </c>
      <c r="G32" s="131">
        <f>SUM(G36)</f>
        <v>98300</v>
      </c>
      <c r="H32" s="131">
        <f>SUM(H36)</f>
        <v>6000</v>
      </c>
    </row>
    <row r="33" spans="1:8" ht="12.75">
      <c r="A33" s="128"/>
      <c r="B33" s="154"/>
      <c r="C33" s="133" t="s">
        <v>286</v>
      </c>
      <c r="D33" s="41" t="s">
        <v>6</v>
      </c>
      <c r="E33" s="134">
        <f>SUM(E34)</f>
        <v>2966</v>
      </c>
      <c r="F33" s="134">
        <f>SUM(F34:F35)</f>
        <v>23430</v>
      </c>
      <c r="G33" s="51">
        <v>0</v>
      </c>
      <c r="H33" s="51">
        <v>0</v>
      </c>
    </row>
    <row r="34" spans="1:8" ht="12.75">
      <c r="A34" s="128"/>
      <c r="B34" s="154"/>
      <c r="C34" s="155"/>
      <c r="D34" s="49" t="s">
        <v>297</v>
      </c>
      <c r="E34" s="141">
        <v>2966</v>
      </c>
      <c r="F34" s="137">
        <v>0</v>
      </c>
      <c r="G34" s="156"/>
      <c r="H34" s="156"/>
    </row>
    <row r="35" spans="1:8" ht="12.75">
      <c r="A35" s="128"/>
      <c r="B35" s="154"/>
      <c r="C35" s="155"/>
      <c r="D35" s="49" t="s">
        <v>304</v>
      </c>
      <c r="E35" s="141">
        <v>0</v>
      </c>
      <c r="F35" s="137">
        <v>23430</v>
      </c>
      <c r="G35" s="156"/>
      <c r="H35" s="156"/>
    </row>
    <row r="36" spans="1:8" ht="12.75">
      <c r="A36" s="128"/>
      <c r="B36" s="154"/>
      <c r="C36" s="145">
        <v>700</v>
      </c>
      <c r="D36" s="41" t="s">
        <v>18</v>
      </c>
      <c r="E36" s="134">
        <f>SUM(E37)</f>
        <v>295294</v>
      </c>
      <c r="F36" s="134">
        <f>SUM(F37)</f>
        <v>2190409</v>
      </c>
      <c r="G36" s="51">
        <f>G37</f>
        <v>98300</v>
      </c>
      <c r="H36" s="51">
        <f>H37</f>
        <v>6000</v>
      </c>
    </row>
    <row r="37" spans="1:8" ht="12.75">
      <c r="A37" s="128"/>
      <c r="B37" s="154"/>
      <c r="C37" s="157">
        <v>710</v>
      </c>
      <c r="D37" s="155" t="s">
        <v>294</v>
      </c>
      <c r="E37" s="138">
        <f>SUM(E38:E41)</f>
        <v>295294</v>
      </c>
      <c r="F37" s="138">
        <f>SUM(F38:F41)</f>
        <v>2190409</v>
      </c>
      <c r="G37" s="138">
        <v>98300</v>
      </c>
      <c r="H37" s="138">
        <v>6000</v>
      </c>
    </row>
    <row r="38" spans="1:8" ht="12.75">
      <c r="A38" s="128"/>
      <c r="B38" s="154"/>
      <c r="C38" s="158"/>
      <c r="D38" s="140" t="s">
        <v>295</v>
      </c>
      <c r="E38" s="141">
        <v>1056</v>
      </c>
      <c r="F38" s="159">
        <v>21113</v>
      </c>
      <c r="G38" s="137"/>
      <c r="H38" s="137"/>
    </row>
    <row r="39" spans="1:8" ht="12.75">
      <c r="A39" s="128"/>
      <c r="B39" s="154"/>
      <c r="C39" s="158"/>
      <c r="D39" s="160" t="s">
        <v>305</v>
      </c>
      <c r="E39" s="137">
        <v>294238</v>
      </c>
      <c r="F39" s="141">
        <v>0</v>
      </c>
      <c r="G39" s="137"/>
      <c r="H39" s="137"/>
    </row>
    <row r="40" spans="1:8" ht="12.75">
      <c r="A40" s="128"/>
      <c r="B40" s="154"/>
      <c r="C40" s="158"/>
      <c r="D40" s="160" t="s">
        <v>306</v>
      </c>
      <c r="E40" s="161">
        <v>0</v>
      </c>
      <c r="F40" s="141">
        <v>1906208</v>
      </c>
      <c r="G40" s="137"/>
      <c r="H40" s="137"/>
    </row>
    <row r="41" spans="1:8" ht="12.75">
      <c r="A41" s="128"/>
      <c r="B41" s="154"/>
      <c r="C41" s="158"/>
      <c r="D41" s="160" t="s">
        <v>307</v>
      </c>
      <c r="E41" s="161">
        <v>0</v>
      </c>
      <c r="F41" s="141">
        <v>263088</v>
      </c>
      <c r="G41" s="137"/>
      <c r="H41" s="137"/>
    </row>
    <row r="42" spans="1:8" ht="12.75">
      <c r="A42" s="128"/>
      <c r="B42" s="143" t="s">
        <v>308</v>
      </c>
      <c r="C42" s="143" t="s">
        <v>309</v>
      </c>
      <c r="D42" s="143"/>
      <c r="E42" s="144">
        <f>SUM(E48,E43)</f>
        <v>170714</v>
      </c>
      <c r="F42" s="144">
        <f>SUM(F48,F43)</f>
        <v>3410109</v>
      </c>
      <c r="G42" s="131">
        <f>SUM(G49)</f>
        <v>150000</v>
      </c>
      <c r="H42" s="131">
        <f>SUM(H48)</f>
        <v>150000</v>
      </c>
    </row>
    <row r="43" spans="1:8" ht="12.75">
      <c r="A43" s="128"/>
      <c r="B43" s="135"/>
      <c r="C43" s="133" t="s">
        <v>286</v>
      </c>
      <c r="D43" s="41" t="s">
        <v>6</v>
      </c>
      <c r="E43" s="134">
        <f>SUM(E44)</f>
        <v>1660</v>
      </c>
      <c r="F43" s="134">
        <f>SUM(F44)</f>
        <v>20000</v>
      </c>
      <c r="G43" s="51">
        <v>0</v>
      </c>
      <c r="H43" s="51">
        <v>0</v>
      </c>
    </row>
    <row r="44" spans="1:8" ht="12.75">
      <c r="A44" s="128"/>
      <c r="B44" s="135"/>
      <c r="C44" s="135" t="s">
        <v>287</v>
      </c>
      <c r="D44" s="45" t="s">
        <v>288</v>
      </c>
      <c r="E44" s="162">
        <f>SUM(E45:E46)</f>
        <v>1660</v>
      </c>
      <c r="F44" s="162">
        <f>SUM(F45:F47)</f>
        <v>20000</v>
      </c>
      <c r="G44" s="47"/>
      <c r="H44" s="47"/>
    </row>
    <row r="45" spans="1:8" ht="12.75">
      <c r="A45" s="128"/>
      <c r="B45" s="135"/>
      <c r="C45" s="135"/>
      <c r="D45" s="142" t="s">
        <v>310</v>
      </c>
      <c r="E45" s="161">
        <v>0</v>
      </c>
      <c r="F45" s="137">
        <v>2500</v>
      </c>
      <c r="G45" s="161"/>
      <c r="H45" s="161"/>
    </row>
    <row r="46" spans="1:8" ht="12.75">
      <c r="A46" s="128"/>
      <c r="B46" s="135"/>
      <c r="C46" s="135"/>
      <c r="D46" s="152" t="s">
        <v>297</v>
      </c>
      <c r="E46" s="163">
        <v>1660</v>
      </c>
      <c r="F46" s="163">
        <v>0</v>
      </c>
      <c r="G46" s="47"/>
      <c r="H46" s="47"/>
    </row>
    <row r="47" spans="1:8" ht="12.75">
      <c r="A47" s="128"/>
      <c r="B47" s="135"/>
      <c r="C47" s="135"/>
      <c r="D47" s="152" t="s">
        <v>311</v>
      </c>
      <c r="E47" s="163">
        <v>0</v>
      </c>
      <c r="F47" s="163">
        <v>17500</v>
      </c>
      <c r="G47" s="47"/>
      <c r="H47" s="47"/>
    </row>
    <row r="48" spans="1:8" ht="12.75">
      <c r="A48" s="128"/>
      <c r="B48" s="135"/>
      <c r="C48" s="145">
        <v>700</v>
      </c>
      <c r="D48" s="41" t="s">
        <v>18</v>
      </c>
      <c r="E48" s="134">
        <f>SUM(E49)</f>
        <v>169054</v>
      </c>
      <c r="F48" s="134">
        <f>SUM(F49)</f>
        <v>3390109</v>
      </c>
      <c r="G48" s="51">
        <f>SUM(G49)</f>
        <v>150000</v>
      </c>
      <c r="H48" s="51">
        <f>SUM(H49)</f>
        <v>150000</v>
      </c>
    </row>
    <row r="49" spans="1:8" ht="12.75">
      <c r="A49" s="128"/>
      <c r="B49" s="135"/>
      <c r="C49" s="157">
        <v>710</v>
      </c>
      <c r="D49" s="155" t="s">
        <v>294</v>
      </c>
      <c r="E49" s="164">
        <f>SUM(E50:E55)</f>
        <v>169054</v>
      </c>
      <c r="F49" s="138">
        <f>SUM(F50:F55)</f>
        <v>3390109</v>
      </c>
      <c r="G49" s="138">
        <v>150000</v>
      </c>
      <c r="H49" s="138">
        <v>150000</v>
      </c>
    </row>
    <row r="50" spans="1:8" ht="12.75">
      <c r="A50" s="128"/>
      <c r="B50" s="135"/>
      <c r="C50" s="157"/>
      <c r="D50" s="160" t="s">
        <v>312</v>
      </c>
      <c r="E50" s="165">
        <v>13649</v>
      </c>
      <c r="F50" s="159">
        <v>0</v>
      </c>
      <c r="G50" s="138"/>
      <c r="H50" s="138"/>
    </row>
    <row r="51" spans="1:8" ht="12.75">
      <c r="A51" s="128"/>
      <c r="B51" s="135"/>
      <c r="C51" s="157"/>
      <c r="D51" s="160" t="s">
        <v>313</v>
      </c>
      <c r="E51" s="165">
        <v>0</v>
      </c>
      <c r="F51" s="137">
        <v>1000084</v>
      </c>
      <c r="G51" s="138"/>
      <c r="H51" s="138"/>
    </row>
    <row r="52" spans="1:8" ht="12.75">
      <c r="A52" s="128"/>
      <c r="B52" s="135"/>
      <c r="C52" s="157"/>
      <c r="D52" s="160" t="s">
        <v>314</v>
      </c>
      <c r="E52" s="165">
        <v>0</v>
      </c>
      <c r="F52" s="137">
        <v>79504</v>
      </c>
      <c r="G52" s="138"/>
      <c r="H52" s="138"/>
    </row>
    <row r="53" spans="1:8" ht="12.75">
      <c r="A53" s="128"/>
      <c r="B53" s="135"/>
      <c r="C53" s="157"/>
      <c r="D53" s="140" t="s">
        <v>315</v>
      </c>
      <c r="E53" s="141">
        <v>155405</v>
      </c>
      <c r="F53" s="159">
        <v>0</v>
      </c>
      <c r="G53" s="137"/>
      <c r="H53" s="137"/>
    </row>
    <row r="54" spans="1:8" ht="12.75">
      <c r="A54" s="128"/>
      <c r="B54" s="135"/>
      <c r="C54" s="157"/>
      <c r="D54" s="140" t="s">
        <v>316</v>
      </c>
      <c r="E54" s="141">
        <v>0</v>
      </c>
      <c r="F54" s="141">
        <v>1075235</v>
      </c>
      <c r="G54" s="137"/>
      <c r="H54" s="137"/>
    </row>
    <row r="55" spans="1:8" ht="12.75">
      <c r="A55" s="128"/>
      <c r="B55" s="135"/>
      <c r="C55" s="157"/>
      <c r="D55" s="140" t="s">
        <v>317</v>
      </c>
      <c r="E55" s="141">
        <v>0</v>
      </c>
      <c r="F55" s="141">
        <v>1235286</v>
      </c>
      <c r="G55" s="137"/>
      <c r="H55" s="137"/>
    </row>
    <row r="56" spans="1:8" ht="12.75">
      <c r="A56" s="128"/>
      <c r="B56" s="143" t="s">
        <v>318</v>
      </c>
      <c r="C56" s="151" t="s">
        <v>319</v>
      </c>
      <c r="D56" s="151"/>
      <c r="E56" s="144">
        <f>SUM(E61,E57)</f>
        <v>39604</v>
      </c>
      <c r="F56" s="144">
        <f>SUM(F61,F57)</f>
        <v>791475</v>
      </c>
      <c r="G56" s="131">
        <v>0</v>
      </c>
      <c r="H56" s="131">
        <v>0</v>
      </c>
    </row>
    <row r="57" spans="1:8" ht="12.75">
      <c r="A57" s="128"/>
      <c r="B57" s="135"/>
      <c r="C57" s="133" t="s">
        <v>286</v>
      </c>
      <c r="D57" s="41" t="s">
        <v>6</v>
      </c>
      <c r="E57" s="134">
        <f>SUM(E58)</f>
        <v>1119</v>
      </c>
      <c r="F57" s="134">
        <f>SUM(F58)</f>
        <v>21785</v>
      </c>
      <c r="G57" s="68"/>
      <c r="H57" s="68"/>
    </row>
    <row r="58" spans="1:8" ht="12.75">
      <c r="A58" s="128"/>
      <c r="B58" s="135"/>
      <c r="C58" s="135" t="s">
        <v>287</v>
      </c>
      <c r="D58" s="45" t="s">
        <v>288</v>
      </c>
      <c r="E58" s="136">
        <f>SUM(E59:E60)</f>
        <v>1119</v>
      </c>
      <c r="F58" s="136">
        <f>SUM(F59:F60)</f>
        <v>21785</v>
      </c>
      <c r="G58" s="137"/>
      <c r="H58" s="137"/>
    </row>
    <row r="59" spans="1:8" ht="12.75">
      <c r="A59" s="128"/>
      <c r="B59" s="135"/>
      <c r="C59" s="158"/>
      <c r="D59" s="142" t="s">
        <v>302</v>
      </c>
      <c r="E59" s="141">
        <v>599</v>
      </c>
      <c r="F59" s="141">
        <v>1785</v>
      </c>
      <c r="G59" s="137"/>
      <c r="H59" s="137"/>
    </row>
    <row r="60" spans="1:8" ht="12.75">
      <c r="A60" s="128"/>
      <c r="B60" s="135"/>
      <c r="C60" s="135"/>
      <c r="D60" s="152" t="s">
        <v>297</v>
      </c>
      <c r="E60" s="141">
        <v>520</v>
      </c>
      <c r="F60" s="141">
        <v>20000</v>
      </c>
      <c r="G60" s="137"/>
      <c r="H60" s="137"/>
    </row>
    <row r="61" spans="1:8" ht="12.75">
      <c r="A61" s="128"/>
      <c r="B61" s="135"/>
      <c r="C61" s="145">
        <v>700</v>
      </c>
      <c r="D61" s="41" t="s">
        <v>18</v>
      </c>
      <c r="E61" s="134">
        <f>SUM(E62)</f>
        <v>38485</v>
      </c>
      <c r="F61" s="134">
        <f>SUM(F62)</f>
        <v>769690</v>
      </c>
      <c r="G61" s="51">
        <v>0</v>
      </c>
      <c r="H61" s="51">
        <v>0</v>
      </c>
    </row>
    <row r="62" spans="1:8" ht="12.75">
      <c r="A62" s="128"/>
      <c r="B62" s="135"/>
      <c r="C62" s="157">
        <v>710</v>
      </c>
      <c r="D62" s="155" t="s">
        <v>294</v>
      </c>
      <c r="E62" s="136">
        <f>SUM(E63)</f>
        <v>38485</v>
      </c>
      <c r="F62" s="136">
        <f>SUM(F63)</f>
        <v>769690</v>
      </c>
      <c r="G62" s="137"/>
      <c r="H62" s="137"/>
    </row>
    <row r="63" spans="1:8" ht="12.75">
      <c r="A63" s="128"/>
      <c r="B63" s="135"/>
      <c r="C63" s="157"/>
      <c r="D63" s="140" t="s">
        <v>320</v>
      </c>
      <c r="E63" s="141">
        <v>38485</v>
      </c>
      <c r="F63" s="141">
        <v>769690</v>
      </c>
      <c r="G63" s="137"/>
      <c r="H63" s="137"/>
    </row>
    <row r="64" spans="1:8" ht="12.75">
      <c r="A64" s="128"/>
      <c r="B64" s="143" t="s">
        <v>321</v>
      </c>
      <c r="C64" s="151" t="s">
        <v>322</v>
      </c>
      <c r="D64" s="151"/>
      <c r="E64" s="144">
        <v>0</v>
      </c>
      <c r="F64" s="144">
        <v>0</v>
      </c>
      <c r="G64" s="131">
        <f>SUM(G65)</f>
        <v>50000</v>
      </c>
      <c r="H64" s="131">
        <f>SUM(H65)</f>
        <v>50000</v>
      </c>
    </row>
    <row r="65" spans="1:8" ht="12.75">
      <c r="A65" s="128"/>
      <c r="B65" s="135"/>
      <c r="C65" s="145">
        <v>700</v>
      </c>
      <c r="D65" s="41" t="s">
        <v>18</v>
      </c>
      <c r="E65" s="134">
        <v>0</v>
      </c>
      <c r="F65" s="134">
        <v>0</v>
      </c>
      <c r="G65" s="51">
        <f>G66</f>
        <v>50000</v>
      </c>
      <c r="H65" s="51">
        <f>H66</f>
        <v>50000</v>
      </c>
    </row>
    <row r="66" spans="1:8" ht="12.75">
      <c r="A66" s="128"/>
      <c r="B66" s="135"/>
      <c r="C66" s="157">
        <v>710</v>
      </c>
      <c r="D66" s="155" t="s">
        <v>294</v>
      </c>
      <c r="E66" s="136">
        <v>0</v>
      </c>
      <c r="F66" s="136">
        <v>0</v>
      </c>
      <c r="G66" s="138">
        <v>50000</v>
      </c>
      <c r="H66" s="138">
        <v>50000</v>
      </c>
    </row>
    <row r="67" spans="1:8" ht="12.75">
      <c r="A67" s="128"/>
      <c r="B67" s="143" t="s">
        <v>323</v>
      </c>
      <c r="C67" s="151" t="s">
        <v>324</v>
      </c>
      <c r="D67" s="151"/>
      <c r="E67" s="144">
        <f>SUM(E68,E128)</f>
        <v>2177644</v>
      </c>
      <c r="F67" s="144">
        <f>SUM(F68,F128)</f>
        <v>4374483</v>
      </c>
      <c r="G67" s="131">
        <f>SUM(G68,G128)</f>
        <v>107700</v>
      </c>
      <c r="H67" s="131">
        <f>SUM(H128)</f>
        <v>100000</v>
      </c>
    </row>
    <row r="68" spans="1:8" ht="12.75">
      <c r="A68" s="128"/>
      <c r="B68" s="135"/>
      <c r="C68" s="145">
        <v>600</v>
      </c>
      <c r="D68" s="41" t="s">
        <v>6</v>
      </c>
      <c r="E68" s="134">
        <f>SUM(E69,E72,E90)</f>
        <v>189319</v>
      </c>
      <c r="F68" s="134">
        <f>SUM(F90,F72,F69)</f>
        <v>208971</v>
      </c>
      <c r="G68" s="51">
        <f>G90</f>
        <v>7700</v>
      </c>
      <c r="H68" s="51">
        <v>0</v>
      </c>
    </row>
    <row r="69" spans="1:8" ht="12.75">
      <c r="A69" s="128"/>
      <c r="B69" s="135"/>
      <c r="C69" s="153">
        <v>610</v>
      </c>
      <c r="D69" s="148" t="s">
        <v>325</v>
      </c>
      <c r="E69" s="162">
        <v>11844</v>
      </c>
      <c r="F69" s="162">
        <f>SUM(F71)</f>
        <v>6132</v>
      </c>
      <c r="G69" s="46"/>
      <c r="H69" s="46"/>
    </row>
    <row r="70" spans="1:8" ht="12.75">
      <c r="A70" s="128"/>
      <c r="B70" s="135"/>
      <c r="C70" s="153"/>
      <c r="D70" s="161" t="s">
        <v>326</v>
      </c>
      <c r="E70" s="163">
        <v>11844</v>
      </c>
      <c r="F70" s="163">
        <v>0</v>
      </c>
      <c r="G70" s="46"/>
      <c r="H70" s="46"/>
    </row>
    <row r="71" spans="1:8" ht="12.75">
      <c r="A71" s="128"/>
      <c r="B71" s="135"/>
      <c r="C71" s="153"/>
      <c r="D71" s="161" t="s">
        <v>327</v>
      </c>
      <c r="E71" s="106">
        <v>0</v>
      </c>
      <c r="F71" s="163">
        <v>6132</v>
      </c>
      <c r="G71" s="46"/>
      <c r="H71" s="46"/>
    </row>
    <row r="72" spans="1:8" ht="12.75">
      <c r="A72" s="128"/>
      <c r="B72" s="135"/>
      <c r="C72" s="153">
        <v>620</v>
      </c>
      <c r="D72" s="45" t="s">
        <v>328</v>
      </c>
      <c r="E72" s="162">
        <f>SUM(E73:E77)</f>
        <v>6594</v>
      </c>
      <c r="F72" s="162">
        <f>SUM(F77,F74,F76)</f>
        <v>3396</v>
      </c>
      <c r="G72" s="46"/>
      <c r="H72" s="46"/>
    </row>
    <row r="73" spans="1:8" ht="12.75">
      <c r="A73" s="128"/>
      <c r="B73" s="135"/>
      <c r="C73" s="153"/>
      <c r="D73" s="44" t="s">
        <v>329</v>
      </c>
      <c r="E73" s="163">
        <v>910</v>
      </c>
      <c r="F73" s="159">
        <v>0</v>
      </c>
      <c r="G73" s="46"/>
      <c r="H73" s="46"/>
    </row>
    <row r="74" spans="1:8" ht="12.75">
      <c r="A74" s="128"/>
      <c r="B74" s="135"/>
      <c r="C74" s="153"/>
      <c r="D74" s="44" t="s">
        <v>330</v>
      </c>
      <c r="E74" s="163">
        <v>0</v>
      </c>
      <c r="F74" s="163">
        <v>471</v>
      </c>
      <c r="G74" s="46"/>
      <c r="H74" s="46"/>
    </row>
    <row r="75" spans="1:8" ht="12.75">
      <c r="A75" s="128"/>
      <c r="B75" s="135"/>
      <c r="C75" s="153"/>
      <c r="D75" s="44" t="s">
        <v>331</v>
      </c>
      <c r="E75" s="163">
        <v>911</v>
      </c>
      <c r="F75" s="159">
        <v>0</v>
      </c>
      <c r="G75" s="46"/>
      <c r="H75" s="46"/>
    </row>
    <row r="76" spans="1:8" ht="12.75">
      <c r="A76" s="128"/>
      <c r="B76" s="135"/>
      <c r="C76" s="153"/>
      <c r="D76" s="44" t="s">
        <v>332</v>
      </c>
      <c r="E76" s="106">
        <v>0</v>
      </c>
      <c r="F76" s="163">
        <v>472</v>
      </c>
      <c r="G76" s="46"/>
      <c r="H76" s="46"/>
    </row>
    <row r="77" spans="1:8" ht="12.75">
      <c r="A77" s="128"/>
      <c r="B77" s="135"/>
      <c r="C77" s="153"/>
      <c r="D77" s="49" t="s">
        <v>333</v>
      </c>
      <c r="E77" s="137">
        <f>ABS(SUM(E78,E80,E82,E84,E86,E88))</f>
        <v>4773</v>
      </c>
      <c r="F77" s="163">
        <v>2453</v>
      </c>
      <c r="G77" s="46"/>
      <c r="H77" s="46"/>
    </row>
    <row r="78" spans="1:8" ht="12.75">
      <c r="A78" s="128"/>
      <c r="B78" s="135"/>
      <c r="C78" s="153"/>
      <c r="D78" s="161" t="s">
        <v>334</v>
      </c>
      <c r="E78" s="163">
        <v>255</v>
      </c>
      <c r="F78" s="159">
        <v>0</v>
      </c>
      <c r="G78" s="46"/>
      <c r="H78" s="46"/>
    </row>
    <row r="79" spans="1:8" ht="12.75">
      <c r="A79" s="128"/>
      <c r="B79" s="135"/>
      <c r="C79" s="153"/>
      <c r="D79" s="161" t="s">
        <v>335</v>
      </c>
      <c r="E79" s="106">
        <v>0</v>
      </c>
      <c r="F79" s="163">
        <v>132</v>
      </c>
      <c r="G79" s="46"/>
      <c r="H79" s="46"/>
    </row>
    <row r="80" spans="1:8" ht="12.75">
      <c r="A80" s="128"/>
      <c r="B80" s="135"/>
      <c r="C80" s="153"/>
      <c r="D80" s="49" t="s">
        <v>336</v>
      </c>
      <c r="E80" s="163">
        <v>2549</v>
      </c>
      <c r="F80" s="159">
        <v>0</v>
      </c>
      <c r="G80" s="46"/>
      <c r="H80" s="46"/>
    </row>
    <row r="81" spans="1:8" ht="12.75">
      <c r="A81" s="128"/>
      <c r="B81" s="135"/>
      <c r="C81" s="153"/>
      <c r="D81" s="49" t="s">
        <v>337</v>
      </c>
      <c r="E81" s="106">
        <v>0</v>
      </c>
      <c r="F81" s="163">
        <v>1319</v>
      </c>
      <c r="G81" s="46"/>
      <c r="H81" s="46"/>
    </row>
    <row r="82" spans="1:8" ht="12.75">
      <c r="A82" s="128"/>
      <c r="B82" s="135"/>
      <c r="C82" s="153"/>
      <c r="D82" s="49" t="s">
        <v>338</v>
      </c>
      <c r="E82" s="163">
        <v>376</v>
      </c>
      <c r="F82" s="159">
        <v>0</v>
      </c>
      <c r="G82" s="46"/>
      <c r="H82" s="46"/>
    </row>
    <row r="83" spans="1:8" ht="12.75">
      <c r="A83" s="128"/>
      <c r="B83" s="135"/>
      <c r="C83" s="153"/>
      <c r="D83" s="49" t="s">
        <v>339</v>
      </c>
      <c r="E83" s="106">
        <v>0</v>
      </c>
      <c r="F83" s="163">
        <v>177</v>
      </c>
      <c r="G83" s="46"/>
      <c r="H83" s="46"/>
    </row>
    <row r="84" spans="1:8" ht="12.75">
      <c r="A84" s="128"/>
      <c r="B84" s="135"/>
      <c r="C84" s="153"/>
      <c r="D84" s="49" t="s">
        <v>340</v>
      </c>
      <c r="E84" s="163">
        <v>546</v>
      </c>
      <c r="F84" s="159">
        <v>0</v>
      </c>
      <c r="G84" s="46"/>
      <c r="H84" s="46"/>
    </row>
    <row r="85" spans="1:8" ht="12.75">
      <c r="A85" s="128"/>
      <c r="B85" s="135"/>
      <c r="C85" s="153"/>
      <c r="D85" s="49" t="s">
        <v>341</v>
      </c>
      <c r="E85" s="106">
        <v>0</v>
      </c>
      <c r="F85" s="163">
        <v>283</v>
      </c>
      <c r="G85" s="46"/>
      <c r="H85" s="46"/>
    </row>
    <row r="86" spans="1:8" ht="12.75">
      <c r="A86" s="128"/>
      <c r="B86" s="135"/>
      <c r="C86" s="153"/>
      <c r="D86" s="49" t="s">
        <v>342</v>
      </c>
      <c r="E86" s="163">
        <v>182</v>
      </c>
      <c r="F86" s="159">
        <v>0</v>
      </c>
      <c r="G86" s="46"/>
      <c r="H86" s="46"/>
    </row>
    <row r="87" spans="1:8" ht="12.75">
      <c r="A87" s="128"/>
      <c r="B87" s="135"/>
      <c r="C87" s="153"/>
      <c r="D87" s="49" t="s">
        <v>343</v>
      </c>
      <c r="E87" s="106">
        <v>0</v>
      </c>
      <c r="F87" s="163">
        <v>94</v>
      </c>
      <c r="G87" s="46"/>
      <c r="H87" s="46"/>
    </row>
    <row r="88" spans="1:8" ht="12.75">
      <c r="A88" s="128"/>
      <c r="B88" s="135"/>
      <c r="C88" s="153"/>
      <c r="D88" s="49" t="s">
        <v>344</v>
      </c>
      <c r="E88" s="163">
        <v>865</v>
      </c>
      <c r="F88" s="159">
        <v>0</v>
      </c>
      <c r="G88" s="46"/>
      <c r="H88" s="46"/>
    </row>
    <row r="89" spans="1:8" ht="12.75">
      <c r="A89" s="128"/>
      <c r="B89" s="135"/>
      <c r="C89" s="153"/>
      <c r="D89" s="49" t="s">
        <v>345</v>
      </c>
      <c r="E89" s="106">
        <v>0</v>
      </c>
      <c r="F89" s="163">
        <v>448</v>
      </c>
      <c r="G89" s="46"/>
      <c r="H89" s="46"/>
    </row>
    <row r="90" spans="1:8" ht="12.75">
      <c r="A90" s="128"/>
      <c r="B90" s="135"/>
      <c r="C90" s="135" t="s">
        <v>287</v>
      </c>
      <c r="D90" s="45" t="s">
        <v>288</v>
      </c>
      <c r="E90" s="162">
        <f>SUM(E91:E126)</f>
        <v>170881</v>
      </c>
      <c r="F90" s="162">
        <f>SUM(F91:F127)</f>
        <v>199443</v>
      </c>
      <c r="G90" s="46">
        <v>7700</v>
      </c>
      <c r="H90" s="46">
        <v>0</v>
      </c>
    </row>
    <row r="91" spans="1:8" ht="12.75">
      <c r="A91" s="128"/>
      <c r="B91" s="135"/>
      <c r="C91" s="135"/>
      <c r="D91" s="49" t="s">
        <v>346</v>
      </c>
      <c r="E91" s="163">
        <v>232</v>
      </c>
      <c r="F91" s="137">
        <v>0</v>
      </c>
      <c r="G91" s="47"/>
      <c r="H91" s="47"/>
    </row>
    <row r="92" spans="1:8" ht="12.75">
      <c r="A92" s="128"/>
      <c r="B92" s="135"/>
      <c r="C92" s="135"/>
      <c r="D92" s="49" t="s">
        <v>347</v>
      </c>
      <c r="E92" s="161">
        <v>0</v>
      </c>
      <c r="F92" s="163">
        <v>232</v>
      </c>
      <c r="G92" s="47"/>
      <c r="H92" s="47"/>
    </row>
    <row r="93" spans="1:8" ht="12.75">
      <c r="A93" s="128"/>
      <c r="B93" s="135"/>
      <c r="C93" s="135"/>
      <c r="D93" s="49" t="s">
        <v>348</v>
      </c>
      <c r="E93" s="163">
        <v>170</v>
      </c>
      <c r="F93" s="137">
        <v>0</v>
      </c>
      <c r="G93" s="47"/>
      <c r="H93" s="47"/>
    </row>
    <row r="94" spans="1:8" ht="12.75">
      <c r="A94" s="128"/>
      <c r="B94" s="135"/>
      <c r="C94" s="135"/>
      <c r="D94" s="49" t="s">
        <v>349</v>
      </c>
      <c r="E94" s="163">
        <v>0</v>
      </c>
      <c r="F94" s="137">
        <v>3392</v>
      </c>
      <c r="G94" s="47"/>
      <c r="H94" s="47"/>
    </row>
    <row r="95" spans="1:8" ht="12.75">
      <c r="A95" s="128"/>
      <c r="B95" s="135"/>
      <c r="C95" s="135"/>
      <c r="D95" s="49" t="s">
        <v>350</v>
      </c>
      <c r="E95" s="163">
        <v>0</v>
      </c>
      <c r="F95" s="137">
        <v>16672</v>
      </c>
      <c r="G95" s="47"/>
      <c r="H95" s="47"/>
    </row>
    <row r="96" spans="1:8" ht="12.75">
      <c r="A96" s="128"/>
      <c r="B96" s="135"/>
      <c r="C96" s="135"/>
      <c r="D96" s="44" t="s">
        <v>351</v>
      </c>
      <c r="E96" s="163">
        <v>16160</v>
      </c>
      <c r="F96" s="137">
        <v>0</v>
      </c>
      <c r="G96" s="47"/>
      <c r="H96" s="47"/>
    </row>
    <row r="97" spans="1:8" ht="12.75">
      <c r="A97" s="128"/>
      <c r="B97" s="135"/>
      <c r="C97" s="135"/>
      <c r="D97" s="44" t="s">
        <v>352</v>
      </c>
      <c r="E97" s="163"/>
      <c r="F97" s="137">
        <v>13779</v>
      </c>
      <c r="G97" s="47"/>
      <c r="H97" s="47"/>
    </row>
    <row r="98" spans="1:8" ht="12.75">
      <c r="A98" s="128"/>
      <c r="B98" s="135"/>
      <c r="C98" s="135"/>
      <c r="D98" s="44" t="s">
        <v>353</v>
      </c>
      <c r="E98" s="161">
        <v>0</v>
      </c>
      <c r="F98" s="137">
        <v>22050</v>
      </c>
      <c r="G98" s="47"/>
      <c r="H98" s="47"/>
    </row>
    <row r="99" spans="1:8" ht="12.75">
      <c r="A99" s="128"/>
      <c r="B99" s="135"/>
      <c r="C99" s="135"/>
      <c r="D99" s="49" t="s">
        <v>354</v>
      </c>
      <c r="E99" s="137">
        <v>21718</v>
      </c>
      <c r="F99" s="163">
        <v>0</v>
      </c>
      <c r="G99" s="47"/>
      <c r="H99" s="47"/>
    </row>
    <row r="100" spans="1:8" ht="12.75">
      <c r="A100" s="128"/>
      <c r="B100" s="135"/>
      <c r="C100" s="135"/>
      <c r="D100" s="49" t="s">
        <v>355</v>
      </c>
      <c r="E100" s="137">
        <v>0</v>
      </c>
      <c r="F100" s="163">
        <v>252</v>
      </c>
      <c r="G100" s="47"/>
      <c r="H100" s="47"/>
    </row>
    <row r="101" spans="1:8" ht="12.75">
      <c r="A101" s="128"/>
      <c r="B101" s="135"/>
      <c r="C101" s="135"/>
      <c r="D101" s="49" t="s">
        <v>356</v>
      </c>
      <c r="E101" s="137">
        <v>0</v>
      </c>
      <c r="F101" s="163">
        <v>12434</v>
      </c>
      <c r="G101" s="47"/>
      <c r="H101" s="47"/>
    </row>
    <row r="102" spans="1:8" ht="12.75">
      <c r="A102" s="128"/>
      <c r="B102" s="135"/>
      <c r="C102" s="135"/>
      <c r="D102" s="49" t="s">
        <v>357</v>
      </c>
      <c r="E102" s="163">
        <v>1328</v>
      </c>
      <c r="F102" s="137">
        <v>0</v>
      </c>
      <c r="G102" s="47"/>
      <c r="H102" s="47"/>
    </row>
    <row r="103" spans="1:8" ht="12.75">
      <c r="A103" s="128"/>
      <c r="B103" s="135"/>
      <c r="C103" s="135"/>
      <c r="D103" s="49" t="s">
        <v>358</v>
      </c>
      <c r="E103" s="163">
        <v>0</v>
      </c>
      <c r="F103" s="137">
        <v>189</v>
      </c>
      <c r="G103" s="47"/>
      <c r="H103" s="47"/>
    </row>
    <row r="104" spans="1:8" ht="12.75">
      <c r="A104" s="128"/>
      <c r="B104" s="135"/>
      <c r="C104" s="135"/>
      <c r="D104" s="49" t="s">
        <v>359</v>
      </c>
      <c r="E104" s="163">
        <v>64854</v>
      </c>
      <c r="F104" s="137">
        <v>0</v>
      </c>
      <c r="G104" s="161"/>
      <c r="H104" s="161"/>
    </row>
    <row r="105" spans="1:8" ht="12.75">
      <c r="A105" s="128"/>
      <c r="B105" s="135"/>
      <c r="C105" s="135"/>
      <c r="D105" s="49" t="s">
        <v>360</v>
      </c>
      <c r="E105" s="163">
        <v>0</v>
      </c>
      <c r="F105" s="137">
        <v>10792</v>
      </c>
      <c r="G105" s="161"/>
      <c r="H105" s="161"/>
    </row>
    <row r="106" spans="1:8" ht="12.75">
      <c r="A106" s="128"/>
      <c r="B106" s="135"/>
      <c r="C106" s="135"/>
      <c r="D106" s="49" t="s">
        <v>361</v>
      </c>
      <c r="E106" s="163">
        <v>0</v>
      </c>
      <c r="F106" s="137">
        <v>10187</v>
      </c>
      <c r="G106" s="161"/>
      <c r="H106" s="161"/>
    </row>
    <row r="107" spans="1:8" ht="12.75">
      <c r="A107" s="128"/>
      <c r="B107" s="135"/>
      <c r="C107" s="135"/>
      <c r="D107" s="152" t="s">
        <v>362</v>
      </c>
      <c r="E107" s="137">
        <v>3923</v>
      </c>
      <c r="F107" s="137">
        <v>0</v>
      </c>
      <c r="G107" s="47"/>
      <c r="H107" s="47"/>
    </row>
    <row r="108" spans="1:8" ht="12.75">
      <c r="A108" s="128"/>
      <c r="B108" s="135"/>
      <c r="C108" s="135"/>
      <c r="D108" s="152" t="s">
        <v>363</v>
      </c>
      <c r="E108" s="137">
        <v>0</v>
      </c>
      <c r="F108" s="137">
        <v>999</v>
      </c>
      <c r="G108" s="47"/>
      <c r="H108" s="47"/>
    </row>
    <row r="109" spans="1:8" ht="12.75">
      <c r="A109" s="128"/>
      <c r="B109" s="135"/>
      <c r="C109" s="135"/>
      <c r="D109" s="152" t="s">
        <v>364</v>
      </c>
      <c r="E109" s="137"/>
      <c r="F109" s="137">
        <v>2361</v>
      </c>
      <c r="G109" s="47"/>
      <c r="H109" s="47"/>
    </row>
    <row r="110" spans="1:8" ht="12.75">
      <c r="A110" s="128"/>
      <c r="B110" s="135"/>
      <c r="C110" s="135"/>
      <c r="D110" s="152" t="s">
        <v>365</v>
      </c>
      <c r="E110" s="137">
        <v>1992</v>
      </c>
      <c r="F110" s="137">
        <v>0</v>
      </c>
      <c r="G110" s="47"/>
      <c r="H110" s="47"/>
    </row>
    <row r="111" spans="1:8" ht="12.75">
      <c r="A111" s="128"/>
      <c r="B111" s="135"/>
      <c r="C111" s="135"/>
      <c r="D111" s="152" t="s">
        <v>366</v>
      </c>
      <c r="E111" s="161">
        <v>0</v>
      </c>
      <c r="F111" s="137">
        <v>1992</v>
      </c>
      <c r="G111" s="47"/>
      <c r="H111" s="47"/>
    </row>
    <row r="112" spans="1:8" ht="12.75">
      <c r="A112" s="128"/>
      <c r="B112" s="135"/>
      <c r="C112" s="135"/>
      <c r="D112" s="152" t="s">
        <v>367</v>
      </c>
      <c r="E112" s="161">
        <v>0</v>
      </c>
      <c r="F112" s="137">
        <v>2499</v>
      </c>
      <c r="G112" s="47"/>
      <c r="H112" s="47"/>
    </row>
    <row r="113" spans="1:8" ht="12.75">
      <c r="A113" s="128"/>
      <c r="B113" s="135"/>
      <c r="C113" s="135"/>
      <c r="D113" s="152" t="s">
        <v>368</v>
      </c>
      <c r="E113" s="161"/>
      <c r="F113" s="137">
        <v>1392</v>
      </c>
      <c r="G113" s="47"/>
      <c r="H113" s="47"/>
    </row>
    <row r="114" spans="1:8" ht="12.75">
      <c r="A114" s="128"/>
      <c r="B114" s="135"/>
      <c r="C114" s="135"/>
      <c r="D114" s="152" t="s">
        <v>369</v>
      </c>
      <c r="E114" s="137">
        <v>2524</v>
      </c>
      <c r="F114" s="137">
        <v>0</v>
      </c>
      <c r="G114" s="47"/>
      <c r="H114" s="47"/>
    </row>
    <row r="115" spans="1:8" ht="12.75">
      <c r="A115" s="128"/>
      <c r="B115" s="135"/>
      <c r="C115" s="135"/>
      <c r="D115" s="152" t="s">
        <v>370</v>
      </c>
      <c r="E115" s="161">
        <v>0</v>
      </c>
      <c r="F115" s="137">
        <v>1455</v>
      </c>
      <c r="G115" s="47"/>
      <c r="H115" s="47"/>
    </row>
    <row r="116" spans="1:8" ht="12.75">
      <c r="A116" s="128"/>
      <c r="B116" s="135"/>
      <c r="C116" s="135"/>
      <c r="D116" s="152" t="s">
        <v>371</v>
      </c>
      <c r="E116" s="161">
        <v>0</v>
      </c>
      <c r="F116" s="137">
        <v>398</v>
      </c>
      <c r="G116" s="47"/>
      <c r="H116" s="47"/>
    </row>
    <row r="117" spans="1:8" ht="12.75">
      <c r="A117" s="128"/>
      <c r="B117" s="135"/>
      <c r="C117" s="135"/>
      <c r="D117" s="152" t="s">
        <v>372</v>
      </c>
      <c r="E117" s="137">
        <v>2391</v>
      </c>
      <c r="F117" s="137">
        <v>0</v>
      </c>
      <c r="G117" s="47"/>
      <c r="H117" s="47"/>
    </row>
    <row r="118" spans="1:8" ht="12.75">
      <c r="A118" s="128"/>
      <c r="B118" s="135"/>
      <c r="C118" s="135"/>
      <c r="D118" s="152" t="s">
        <v>373</v>
      </c>
      <c r="E118" s="137">
        <v>0</v>
      </c>
      <c r="F118" s="137">
        <v>2391</v>
      </c>
      <c r="G118" s="47"/>
      <c r="H118" s="47"/>
    </row>
    <row r="119" spans="1:8" ht="12.75">
      <c r="A119" s="128"/>
      <c r="B119" s="135"/>
      <c r="C119" s="135"/>
      <c r="D119" s="49" t="s">
        <v>297</v>
      </c>
      <c r="E119" s="137">
        <v>26628</v>
      </c>
      <c r="F119" s="137">
        <v>0</v>
      </c>
      <c r="G119" s="47"/>
      <c r="H119" s="47"/>
    </row>
    <row r="120" spans="1:8" ht="12.75">
      <c r="A120" s="128"/>
      <c r="B120" s="135"/>
      <c r="C120" s="135"/>
      <c r="D120" s="49" t="s">
        <v>374</v>
      </c>
      <c r="E120" s="161">
        <v>0</v>
      </c>
      <c r="F120" s="163">
        <v>13233</v>
      </c>
      <c r="G120" s="47"/>
      <c r="H120" s="47"/>
    </row>
    <row r="121" spans="1:8" ht="12.75">
      <c r="A121" s="128"/>
      <c r="B121" s="135"/>
      <c r="C121" s="135"/>
      <c r="D121" s="49" t="s">
        <v>375</v>
      </c>
      <c r="E121" s="161">
        <v>0</v>
      </c>
      <c r="F121" s="163">
        <v>23800</v>
      </c>
      <c r="G121" s="47"/>
      <c r="H121" s="47"/>
    </row>
    <row r="122" spans="1:8" ht="12.75">
      <c r="A122" s="128"/>
      <c r="B122" s="135"/>
      <c r="C122" s="135"/>
      <c r="D122" s="49" t="s">
        <v>376</v>
      </c>
      <c r="E122" s="161">
        <v>0</v>
      </c>
      <c r="F122" s="163">
        <v>34955</v>
      </c>
      <c r="G122" s="47"/>
      <c r="H122" s="47"/>
    </row>
    <row r="123" spans="1:8" ht="12.75">
      <c r="A123" s="128"/>
      <c r="B123" s="135"/>
      <c r="C123" s="135"/>
      <c r="D123" s="49" t="s">
        <v>377</v>
      </c>
      <c r="E123" s="161">
        <v>0</v>
      </c>
      <c r="F123" s="163">
        <v>11548</v>
      </c>
      <c r="G123" s="47"/>
      <c r="H123" s="47"/>
    </row>
    <row r="124" spans="1:8" ht="12.75">
      <c r="A124" s="128"/>
      <c r="B124" s="135"/>
      <c r="C124" s="135"/>
      <c r="D124" s="152" t="s">
        <v>378</v>
      </c>
      <c r="E124" s="137">
        <v>332</v>
      </c>
      <c r="F124" s="137">
        <v>0</v>
      </c>
      <c r="G124" s="47"/>
      <c r="H124" s="47"/>
    </row>
    <row r="125" spans="1:8" ht="12.75">
      <c r="A125" s="128"/>
      <c r="B125" s="135"/>
      <c r="C125" s="135"/>
      <c r="D125" s="152" t="s">
        <v>379</v>
      </c>
      <c r="E125" s="137">
        <v>0</v>
      </c>
      <c r="F125" s="137">
        <v>126</v>
      </c>
      <c r="G125" s="47"/>
      <c r="H125" s="47"/>
    </row>
    <row r="126" spans="1:8" ht="12.75">
      <c r="A126" s="128"/>
      <c r="B126" s="135"/>
      <c r="C126" s="135"/>
      <c r="D126" s="152" t="s">
        <v>380</v>
      </c>
      <c r="E126" s="137">
        <v>28629</v>
      </c>
      <c r="F126" s="137">
        <v>0</v>
      </c>
      <c r="G126" s="47"/>
      <c r="H126" s="47"/>
    </row>
    <row r="127" spans="1:8" ht="12.75">
      <c r="A127" s="128"/>
      <c r="B127" s="135"/>
      <c r="C127" s="135"/>
      <c r="D127" s="152" t="s">
        <v>381</v>
      </c>
      <c r="E127" s="137">
        <v>0</v>
      </c>
      <c r="F127" s="137">
        <v>12315</v>
      </c>
      <c r="G127" s="47"/>
      <c r="H127" s="47"/>
    </row>
    <row r="128" spans="1:8" ht="12.75">
      <c r="A128" s="128"/>
      <c r="B128" s="135"/>
      <c r="C128" s="145">
        <v>700</v>
      </c>
      <c r="D128" s="41" t="s">
        <v>18</v>
      </c>
      <c r="E128" s="146">
        <f>SUM(E129)</f>
        <v>1988325</v>
      </c>
      <c r="F128" s="51">
        <f>SUM(F129)</f>
        <v>4165512</v>
      </c>
      <c r="G128" s="51">
        <f>G129</f>
        <v>100000</v>
      </c>
      <c r="H128" s="51">
        <f>H129</f>
        <v>100000</v>
      </c>
    </row>
    <row r="129" spans="1:8" ht="12.75">
      <c r="A129" s="128"/>
      <c r="B129" s="135"/>
      <c r="C129" s="157">
        <v>710</v>
      </c>
      <c r="D129" s="155" t="s">
        <v>294</v>
      </c>
      <c r="E129" s="164">
        <f>SUM(E130:E145)</f>
        <v>1988325</v>
      </c>
      <c r="F129" s="138">
        <f>SUM(F130:F145)</f>
        <v>4165512</v>
      </c>
      <c r="G129" s="138">
        <v>100000</v>
      </c>
      <c r="H129" s="138">
        <v>100000</v>
      </c>
    </row>
    <row r="130" spans="1:8" ht="12.75">
      <c r="A130" s="128"/>
      <c r="B130" s="135"/>
      <c r="C130" s="157"/>
      <c r="D130" s="160" t="s">
        <v>382</v>
      </c>
      <c r="E130" s="165">
        <v>152</v>
      </c>
      <c r="F130" s="159">
        <v>0</v>
      </c>
      <c r="G130" s="138"/>
      <c r="H130" s="138"/>
    </row>
    <row r="131" spans="1:8" ht="12.75">
      <c r="A131" s="128"/>
      <c r="B131" s="135"/>
      <c r="C131" s="157"/>
      <c r="D131" s="140" t="s">
        <v>383</v>
      </c>
      <c r="E131" s="165">
        <v>31068</v>
      </c>
      <c r="F131" s="137">
        <v>0</v>
      </c>
      <c r="G131" s="138"/>
      <c r="H131" s="138"/>
    </row>
    <row r="132" spans="1:8" ht="12.75">
      <c r="A132" s="128"/>
      <c r="B132" s="135"/>
      <c r="C132" s="157"/>
      <c r="D132" s="140" t="s">
        <v>384</v>
      </c>
      <c r="E132" s="161">
        <v>0</v>
      </c>
      <c r="F132" s="137">
        <v>15181</v>
      </c>
      <c r="G132" s="137"/>
      <c r="H132" s="137"/>
    </row>
    <row r="133" spans="1:8" ht="12.75">
      <c r="A133" s="128"/>
      <c r="B133" s="135"/>
      <c r="C133" s="157"/>
      <c r="D133" s="140" t="s">
        <v>385</v>
      </c>
      <c r="E133" s="137">
        <v>1666</v>
      </c>
      <c r="F133" s="137">
        <v>0</v>
      </c>
      <c r="G133" s="137"/>
      <c r="H133" s="137"/>
    </row>
    <row r="134" spans="1:8" ht="12.75">
      <c r="A134" s="128"/>
      <c r="B134" s="135"/>
      <c r="C134" s="157"/>
      <c r="D134" s="140" t="s">
        <v>386</v>
      </c>
      <c r="E134" s="161">
        <v>0</v>
      </c>
      <c r="F134" s="137">
        <v>6320</v>
      </c>
      <c r="G134" s="137"/>
      <c r="H134" s="137"/>
    </row>
    <row r="135" spans="1:8" ht="12.75">
      <c r="A135" s="128"/>
      <c r="B135" s="135"/>
      <c r="C135" s="157"/>
      <c r="D135" s="140" t="s">
        <v>387</v>
      </c>
      <c r="E135" s="137">
        <v>72743</v>
      </c>
      <c r="F135" s="137">
        <v>0</v>
      </c>
      <c r="G135" s="137"/>
      <c r="H135" s="137"/>
    </row>
    <row r="136" spans="1:8" ht="12.75">
      <c r="A136" s="128"/>
      <c r="B136" s="135"/>
      <c r="C136" s="157"/>
      <c r="D136" s="140" t="s">
        <v>388</v>
      </c>
      <c r="E136" s="161">
        <v>0</v>
      </c>
      <c r="F136" s="137">
        <v>6670</v>
      </c>
      <c r="G136" s="137"/>
      <c r="H136" s="137"/>
    </row>
    <row r="137" spans="1:8" ht="12.75">
      <c r="A137" s="128"/>
      <c r="B137" s="135"/>
      <c r="C137" s="157"/>
      <c r="D137" s="160" t="s">
        <v>389</v>
      </c>
      <c r="E137" s="137">
        <v>2715</v>
      </c>
      <c r="F137" s="137">
        <v>0</v>
      </c>
      <c r="G137" s="137"/>
      <c r="H137" s="137"/>
    </row>
    <row r="138" spans="1:8" ht="12.75">
      <c r="A138" s="128"/>
      <c r="B138" s="135"/>
      <c r="C138" s="157"/>
      <c r="D138" s="160" t="s">
        <v>390</v>
      </c>
      <c r="E138" s="161">
        <v>0</v>
      </c>
      <c r="F138" s="137">
        <v>24009</v>
      </c>
      <c r="G138" s="137"/>
      <c r="H138" s="137"/>
    </row>
    <row r="139" spans="1:8" ht="12.75">
      <c r="A139" s="128"/>
      <c r="B139" s="135"/>
      <c r="C139" s="157"/>
      <c r="D139" s="160" t="s">
        <v>391</v>
      </c>
      <c r="E139" s="161">
        <v>0</v>
      </c>
      <c r="F139" s="137">
        <v>29750</v>
      </c>
      <c r="G139" s="137"/>
      <c r="H139" s="137"/>
    </row>
    <row r="140" spans="1:8" ht="12.75">
      <c r="A140" s="128"/>
      <c r="B140" s="135"/>
      <c r="C140" s="157"/>
      <c r="D140" s="160" t="s">
        <v>392</v>
      </c>
      <c r="E140" s="161">
        <v>0</v>
      </c>
      <c r="F140" s="137">
        <v>33094</v>
      </c>
      <c r="G140" s="137"/>
      <c r="H140" s="137"/>
    </row>
    <row r="141" spans="1:8" ht="12.75">
      <c r="A141" s="128"/>
      <c r="B141" s="135"/>
      <c r="C141" s="157"/>
      <c r="D141" s="160" t="s">
        <v>305</v>
      </c>
      <c r="E141" s="137">
        <v>1879981</v>
      </c>
      <c r="F141" s="137">
        <v>0</v>
      </c>
      <c r="G141" s="137"/>
      <c r="H141" s="137"/>
    </row>
    <row r="142" spans="1:8" ht="12.75">
      <c r="A142" s="128"/>
      <c r="B142" s="135"/>
      <c r="C142" s="157"/>
      <c r="D142" s="160" t="s">
        <v>393</v>
      </c>
      <c r="E142" s="161">
        <v>0</v>
      </c>
      <c r="F142" s="141">
        <v>642564</v>
      </c>
      <c r="G142" s="137"/>
      <c r="H142" s="137"/>
    </row>
    <row r="143" spans="1:8" ht="12.75">
      <c r="A143" s="128"/>
      <c r="B143" s="135"/>
      <c r="C143" s="157"/>
      <c r="D143" s="160" t="s">
        <v>394</v>
      </c>
      <c r="E143" s="161">
        <v>0</v>
      </c>
      <c r="F143" s="141">
        <v>1487873</v>
      </c>
      <c r="G143" s="137"/>
      <c r="H143" s="137"/>
    </row>
    <row r="144" spans="1:8" ht="12.75">
      <c r="A144" s="128"/>
      <c r="B144" s="135"/>
      <c r="C144" s="157"/>
      <c r="D144" s="160" t="s">
        <v>395</v>
      </c>
      <c r="E144" s="161">
        <v>0</v>
      </c>
      <c r="F144" s="141">
        <v>1257808</v>
      </c>
      <c r="G144" s="137"/>
      <c r="H144" s="137"/>
    </row>
    <row r="145" spans="1:8" ht="12.75">
      <c r="A145" s="128"/>
      <c r="B145" s="135"/>
      <c r="C145" s="157"/>
      <c r="D145" s="160" t="s">
        <v>396</v>
      </c>
      <c r="E145" s="161">
        <v>0</v>
      </c>
      <c r="F145" s="141">
        <v>662243</v>
      </c>
      <c r="G145" s="137"/>
      <c r="H145" s="137"/>
    </row>
    <row r="146" spans="1:8" ht="12.75">
      <c r="A146" s="128"/>
      <c r="B146" s="143" t="s">
        <v>397</v>
      </c>
      <c r="C146" s="151" t="s">
        <v>398</v>
      </c>
      <c r="D146" s="151"/>
      <c r="E146" s="144">
        <f>SUM(E147)</f>
        <v>99933</v>
      </c>
      <c r="F146" s="144">
        <v>0</v>
      </c>
      <c r="G146" s="131">
        <v>0</v>
      </c>
      <c r="H146" s="131">
        <v>0</v>
      </c>
    </row>
    <row r="147" spans="1:8" ht="12.75">
      <c r="A147" s="128"/>
      <c r="B147" s="158"/>
      <c r="C147" s="145">
        <v>600</v>
      </c>
      <c r="D147" s="41" t="s">
        <v>6</v>
      </c>
      <c r="E147" s="134">
        <f>SUM(E150,E148)</f>
        <v>99933</v>
      </c>
      <c r="F147" s="134">
        <v>0</v>
      </c>
      <c r="G147" s="68"/>
      <c r="H147" s="68"/>
    </row>
    <row r="148" spans="1:8" ht="12.75">
      <c r="A148" s="128"/>
      <c r="B148" s="158"/>
      <c r="C148" s="153">
        <v>620</v>
      </c>
      <c r="D148" s="45" t="s">
        <v>399</v>
      </c>
      <c r="E148" s="162">
        <f>SUM(E149)</f>
        <v>85</v>
      </c>
      <c r="F148" s="162">
        <v>0</v>
      </c>
      <c r="G148" s="47"/>
      <c r="H148" s="47"/>
    </row>
    <row r="149" spans="1:8" ht="12.75">
      <c r="A149" s="128"/>
      <c r="B149" s="158"/>
      <c r="C149" s="153"/>
      <c r="D149" s="44" t="s">
        <v>338</v>
      </c>
      <c r="E149" s="163">
        <v>85</v>
      </c>
      <c r="F149" s="163">
        <v>0</v>
      </c>
      <c r="G149" s="47"/>
      <c r="H149" s="47"/>
    </row>
    <row r="150" spans="1:8" ht="12.75">
      <c r="A150" s="128"/>
      <c r="B150" s="128"/>
      <c r="C150" s="135" t="s">
        <v>287</v>
      </c>
      <c r="D150" s="45" t="s">
        <v>288</v>
      </c>
      <c r="E150" s="136">
        <f>SUM(E151:E156)</f>
        <v>99848</v>
      </c>
      <c r="F150" s="138">
        <v>0</v>
      </c>
      <c r="G150" s="137"/>
      <c r="H150" s="137"/>
    </row>
    <row r="151" spans="1:8" ht="12.75">
      <c r="A151" s="128"/>
      <c r="B151" s="128"/>
      <c r="C151" s="135"/>
      <c r="D151" s="44" t="s">
        <v>400</v>
      </c>
      <c r="E151" s="141">
        <v>662</v>
      </c>
      <c r="F151" s="137">
        <v>0</v>
      </c>
      <c r="G151" s="137"/>
      <c r="H151" s="137"/>
    </row>
    <row r="152" spans="1:8" ht="12.75">
      <c r="A152" s="128"/>
      <c r="B152" s="128"/>
      <c r="C152" s="135"/>
      <c r="D152" s="161" t="s">
        <v>401</v>
      </c>
      <c r="E152" s="137">
        <v>80744</v>
      </c>
      <c r="F152" s="137">
        <v>0</v>
      </c>
      <c r="G152" s="137"/>
      <c r="H152" s="137"/>
    </row>
    <row r="153" spans="1:8" ht="12.75">
      <c r="A153" s="128"/>
      <c r="B153" s="128"/>
      <c r="C153" s="135"/>
      <c r="D153" s="161" t="s">
        <v>402</v>
      </c>
      <c r="E153" s="137">
        <v>1020</v>
      </c>
      <c r="F153" s="137">
        <v>0</v>
      </c>
      <c r="G153" s="137"/>
      <c r="H153" s="137"/>
    </row>
    <row r="154" spans="1:8" ht="12.75">
      <c r="A154" s="128"/>
      <c r="B154" s="128"/>
      <c r="C154" s="135"/>
      <c r="D154" s="161" t="s">
        <v>302</v>
      </c>
      <c r="E154" s="137">
        <v>2270</v>
      </c>
      <c r="F154" s="137">
        <v>0</v>
      </c>
      <c r="G154" s="137"/>
      <c r="H154" s="137"/>
    </row>
    <row r="155" spans="1:8" ht="12.75">
      <c r="A155" s="128"/>
      <c r="B155" s="128"/>
      <c r="C155" s="135"/>
      <c r="D155" s="161" t="s">
        <v>298</v>
      </c>
      <c r="E155" s="137">
        <v>4200</v>
      </c>
      <c r="F155" s="137">
        <v>0</v>
      </c>
      <c r="G155" s="137"/>
      <c r="H155" s="137"/>
    </row>
    <row r="156" spans="1:8" ht="12.75">
      <c r="A156" s="128"/>
      <c r="B156" s="128"/>
      <c r="C156" s="128"/>
      <c r="D156" s="161" t="s">
        <v>403</v>
      </c>
      <c r="E156" s="137">
        <v>10952</v>
      </c>
      <c r="F156" s="159">
        <v>0</v>
      </c>
      <c r="G156" s="137"/>
      <c r="H156" s="137"/>
    </row>
    <row r="157" spans="1:8" ht="12.75">
      <c r="A157" s="128"/>
      <c r="B157" s="143" t="s">
        <v>404</v>
      </c>
      <c r="C157" s="143" t="s">
        <v>405</v>
      </c>
      <c r="D157" s="143"/>
      <c r="E157" s="131">
        <v>0</v>
      </c>
      <c r="F157" s="131">
        <v>0</v>
      </c>
      <c r="G157" s="131">
        <f>SUM(G158)</f>
        <v>80000</v>
      </c>
      <c r="H157" s="131">
        <f>SUM(H158)</f>
        <v>80000</v>
      </c>
    </row>
    <row r="158" spans="1:8" ht="12.75">
      <c r="A158" s="128"/>
      <c r="B158" s="135"/>
      <c r="C158" s="145">
        <v>700</v>
      </c>
      <c r="D158" s="41" t="s">
        <v>18</v>
      </c>
      <c r="E158" s="51">
        <v>0</v>
      </c>
      <c r="F158" s="51">
        <v>0</v>
      </c>
      <c r="G158" s="51">
        <f>G159</f>
        <v>80000</v>
      </c>
      <c r="H158" s="51">
        <f>H159</f>
        <v>80000</v>
      </c>
    </row>
    <row r="159" spans="1:8" ht="12.75">
      <c r="A159" s="128"/>
      <c r="B159" s="135"/>
      <c r="C159" s="157">
        <v>710</v>
      </c>
      <c r="D159" s="155" t="s">
        <v>294</v>
      </c>
      <c r="E159" s="138">
        <v>0</v>
      </c>
      <c r="F159" s="138">
        <v>0</v>
      </c>
      <c r="G159" s="138">
        <v>80000</v>
      </c>
      <c r="H159" s="138">
        <v>80000</v>
      </c>
    </row>
    <row r="160" spans="1:8" ht="12.75">
      <c r="A160" s="128"/>
      <c r="B160" s="143" t="s">
        <v>406</v>
      </c>
      <c r="C160" s="143" t="s">
        <v>407</v>
      </c>
      <c r="D160" s="143"/>
      <c r="E160" s="131">
        <v>0</v>
      </c>
      <c r="F160" s="131">
        <v>0</v>
      </c>
      <c r="G160" s="131">
        <f>SUM(G161)</f>
        <v>5000</v>
      </c>
      <c r="H160" s="131">
        <f>SUM(H161)</f>
        <v>5000</v>
      </c>
    </row>
    <row r="161" spans="1:8" ht="12.75">
      <c r="A161" s="128"/>
      <c r="B161" s="135"/>
      <c r="C161" s="145">
        <v>600</v>
      </c>
      <c r="D161" s="41" t="s">
        <v>6</v>
      </c>
      <c r="E161" s="51">
        <v>0</v>
      </c>
      <c r="F161" s="51">
        <v>0</v>
      </c>
      <c r="G161" s="51">
        <f>G162</f>
        <v>5000</v>
      </c>
      <c r="H161" s="51">
        <f>H162</f>
        <v>5000</v>
      </c>
    </row>
    <row r="162" spans="1:8" ht="12.75">
      <c r="A162" s="128"/>
      <c r="B162" s="135"/>
      <c r="C162" s="135" t="s">
        <v>287</v>
      </c>
      <c r="D162" s="45" t="s">
        <v>288</v>
      </c>
      <c r="E162" s="138">
        <v>0</v>
      </c>
      <c r="F162" s="138">
        <v>0</v>
      </c>
      <c r="G162" s="138">
        <v>5000</v>
      </c>
      <c r="H162" s="138">
        <v>5000</v>
      </c>
    </row>
    <row r="163" spans="1:8" ht="12.75">
      <c r="A163" s="124" t="s">
        <v>178</v>
      </c>
      <c r="B163" s="125" t="s">
        <v>408</v>
      </c>
      <c r="C163" s="125"/>
      <c r="D163" s="125"/>
      <c r="E163" s="126">
        <f>SUM(E165,E183)</f>
        <v>346734</v>
      </c>
      <c r="F163" s="126">
        <f>SUM(F164)</f>
        <v>78289</v>
      </c>
      <c r="G163" s="127">
        <f>G183</f>
        <v>20000</v>
      </c>
      <c r="H163" s="127">
        <f>H183</f>
        <v>25000</v>
      </c>
    </row>
    <row r="164" spans="1:8" ht="12.75">
      <c r="A164" s="128"/>
      <c r="B164" s="151" t="s">
        <v>284</v>
      </c>
      <c r="C164" s="129" t="s">
        <v>285</v>
      </c>
      <c r="D164" s="129"/>
      <c r="E164" s="144">
        <f>SUM(E165)</f>
        <v>118279</v>
      </c>
      <c r="F164" s="144">
        <f>SUM(F165,F183)</f>
        <v>78289</v>
      </c>
      <c r="G164" s="131">
        <f>SUM(G183)</f>
        <v>20000</v>
      </c>
      <c r="H164" s="131">
        <f>SUM(H183)</f>
        <v>25000</v>
      </c>
    </row>
    <row r="165" spans="1:8" ht="12.75">
      <c r="A165" s="128"/>
      <c r="B165" s="158"/>
      <c r="C165" s="133" t="s">
        <v>286</v>
      </c>
      <c r="D165" s="41" t="s">
        <v>6</v>
      </c>
      <c r="E165" s="134">
        <f>SUM(E166)</f>
        <v>118279</v>
      </c>
      <c r="F165" s="134">
        <f>SUM(F166)</f>
        <v>57789</v>
      </c>
      <c r="G165" s="51">
        <v>0</v>
      </c>
      <c r="H165" s="51">
        <v>0</v>
      </c>
    </row>
    <row r="166" spans="1:8" ht="12.75">
      <c r="A166" s="128"/>
      <c r="B166" s="158"/>
      <c r="C166" s="135" t="s">
        <v>287</v>
      </c>
      <c r="D166" s="45" t="s">
        <v>288</v>
      </c>
      <c r="E166" s="136">
        <f>SUM(E167:E182)</f>
        <v>118279</v>
      </c>
      <c r="F166" s="166">
        <f>SUM(F167:F182)</f>
        <v>57789</v>
      </c>
      <c r="G166" s="138">
        <v>0</v>
      </c>
      <c r="H166" s="138">
        <v>0</v>
      </c>
    </row>
    <row r="167" spans="1:8" ht="12.75">
      <c r="A167" s="128"/>
      <c r="B167" s="158"/>
      <c r="C167" s="135"/>
      <c r="D167" s="49" t="s">
        <v>409</v>
      </c>
      <c r="E167" s="141">
        <v>2556</v>
      </c>
      <c r="F167" s="137">
        <v>0</v>
      </c>
      <c r="G167" s="137"/>
      <c r="H167" s="137"/>
    </row>
    <row r="168" spans="1:8" ht="12.75">
      <c r="A168" s="128"/>
      <c r="B168" s="158"/>
      <c r="C168" s="135"/>
      <c r="D168" s="49" t="s">
        <v>410</v>
      </c>
      <c r="E168" s="141">
        <v>546</v>
      </c>
      <c r="F168" s="137">
        <v>0</v>
      </c>
      <c r="G168" s="137"/>
      <c r="H168" s="137"/>
    </row>
    <row r="169" spans="1:8" ht="12.75">
      <c r="A169" s="128"/>
      <c r="B169" s="158"/>
      <c r="C169" s="135"/>
      <c r="D169" s="49" t="s">
        <v>411</v>
      </c>
      <c r="E169" s="141">
        <v>21</v>
      </c>
      <c r="F169" s="137">
        <v>0</v>
      </c>
      <c r="G169" s="137"/>
      <c r="H169" s="137"/>
    </row>
    <row r="170" spans="1:8" ht="12.75">
      <c r="A170" s="128"/>
      <c r="B170" s="158"/>
      <c r="C170" s="135"/>
      <c r="D170" s="49" t="s">
        <v>348</v>
      </c>
      <c r="E170" s="141">
        <v>4000</v>
      </c>
      <c r="F170" s="137">
        <v>0</v>
      </c>
      <c r="G170" s="137"/>
      <c r="H170" s="137"/>
    </row>
    <row r="171" spans="1:8" ht="12.75">
      <c r="A171" s="128"/>
      <c r="B171" s="158"/>
      <c r="C171" s="135"/>
      <c r="D171" s="44" t="s">
        <v>412</v>
      </c>
      <c r="E171" s="141">
        <v>3380</v>
      </c>
      <c r="F171" s="137">
        <v>0</v>
      </c>
      <c r="G171" s="137"/>
      <c r="H171" s="137"/>
    </row>
    <row r="172" spans="1:8" ht="12.75">
      <c r="A172" s="128"/>
      <c r="B172" s="158"/>
      <c r="C172" s="135"/>
      <c r="D172" s="44" t="s">
        <v>413</v>
      </c>
      <c r="E172" s="141">
        <v>620</v>
      </c>
      <c r="F172" s="137">
        <v>0</v>
      </c>
      <c r="G172" s="137"/>
      <c r="H172" s="137"/>
    </row>
    <row r="173" spans="1:8" ht="12.75">
      <c r="A173" s="128"/>
      <c r="B173" s="158"/>
      <c r="C173" s="135"/>
      <c r="D173" s="44" t="s">
        <v>400</v>
      </c>
      <c r="E173" s="141">
        <v>752</v>
      </c>
      <c r="F173" s="106">
        <v>0</v>
      </c>
      <c r="G173" s="137"/>
      <c r="H173" s="137"/>
    </row>
    <row r="174" spans="1:8" ht="12.75">
      <c r="A174" s="128"/>
      <c r="B174" s="158"/>
      <c r="C174" s="135"/>
      <c r="D174" s="44" t="s">
        <v>414</v>
      </c>
      <c r="E174" s="141">
        <v>600</v>
      </c>
      <c r="F174" s="137">
        <v>0</v>
      </c>
      <c r="G174" s="137"/>
      <c r="H174" s="137"/>
    </row>
    <row r="175" spans="1:8" ht="12.75">
      <c r="A175" s="128"/>
      <c r="B175" s="158"/>
      <c r="C175" s="135"/>
      <c r="D175" s="44" t="s">
        <v>415</v>
      </c>
      <c r="E175" s="141">
        <v>12640</v>
      </c>
      <c r="F175" s="137">
        <v>0</v>
      </c>
      <c r="G175" s="137"/>
      <c r="H175" s="137"/>
    </row>
    <row r="176" spans="1:8" ht="12.75">
      <c r="A176" s="128"/>
      <c r="B176" s="158"/>
      <c r="C176" s="135"/>
      <c r="D176" s="44" t="s">
        <v>290</v>
      </c>
      <c r="E176" s="141">
        <v>8400</v>
      </c>
      <c r="F176" s="137">
        <v>0</v>
      </c>
      <c r="G176" s="137"/>
      <c r="H176" s="137"/>
    </row>
    <row r="177" spans="1:8" ht="12.75">
      <c r="A177" s="128"/>
      <c r="B177" s="158"/>
      <c r="C177" s="135"/>
      <c r="D177" s="44" t="s">
        <v>401</v>
      </c>
      <c r="E177" s="141">
        <v>9353</v>
      </c>
      <c r="F177" s="137">
        <v>6173</v>
      </c>
      <c r="G177" s="137"/>
      <c r="H177" s="137"/>
    </row>
    <row r="178" spans="1:8" ht="12.75">
      <c r="A178" s="128"/>
      <c r="B178" s="158"/>
      <c r="C178" s="135"/>
      <c r="D178" s="142" t="s">
        <v>302</v>
      </c>
      <c r="E178" s="141">
        <v>38011</v>
      </c>
      <c r="F178" s="137">
        <v>32716</v>
      </c>
      <c r="G178" s="137"/>
      <c r="H178" s="137"/>
    </row>
    <row r="179" spans="1:8" ht="12.75">
      <c r="A179" s="128"/>
      <c r="B179" s="158"/>
      <c r="C179" s="158"/>
      <c r="D179" s="152" t="s">
        <v>297</v>
      </c>
      <c r="E179" s="141">
        <v>8900</v>
      </c>
      <c r="F179" s="137">
        <v>0</v>
      </c>
      <c r="G179" s="137"/>
      <c r="H179" s="137"/>
    </row>
    <row r="180" spans="1:8" ht="12.75">
      <c r="A180" s="128"/>
      <c r="B180" s="158"/>
      <c r="C180" s="158"/>
      <c r="D180" s="152" t="s">
        <v>298</v>
      </c>
      <c r="E180" s="141">
        <v>11000</v>
      </c>
      <c r="F180" s="137">
        <v>0</v>
      </c>
      <c r="G180" s="137"/>
      <c r="H180" s="137"/>
    </row>
    <row r="181" spans="1:8" ht="12.75">
      <c r="A181" s="128"/>
      <c r="B181" s="158"/>
      <c r="C181" s="158"/>
      <c r="D181" s="152" t="s">
        <v>299</v>
      </c>
      <c r="E181" s="141">
        <v>500</v>
      </c>
      <c r="F181" s="137">
        <v>0</v>
      </c>
      <c r="G181" s="137"/>
      <c r="H181" s="137"/>
    </row>
    <row r="182" spans="1:8" ht="12.75">
      <c r="A182" s="128"/>
      <c r="B182" s="158"/>
      <c r="C182" s="158"/>
      <c r="D182" s="152" t="s">
        <v>416</v>
      </c>
      <c r="E182" s="141">
        <v>17000</v>
      </c>
      <c r="F182" s="137">
        <v>18900</v>
      </c>
      <c r="G182" s="137"/>
      <c r="H182" s="137"/>
    </row>
    <row r="183" spans="1:8" ht="12.75">
      <c r="A183" s="128"/>
      <c r="B183" s="128"/>
      <c r="C183" s="145">
        <v>700</v>
      </c>
      <c r="D183" s="41" t="s">
        <v>18</v>
      </c>
      <c r="E183" s="134">
        <f>SUM(E184)</f>
        <v>228455</v>
      </c>
      <c r="F183" s="51">
        <f>SUM(F184)</f>
        <v>20500</v>
      </c>
      <c r="G183" s="51">
        <f>G184</f>
        <v>20000</v>
      </c>
      <c r="H183" s="51">
        <f>H184</f>
        <v>25000</v>
      </c>
    </row>
    <row r="184" spans="1:8" ht="12.75">
      <c r="A184" s="128"/>
      <c r="B184" s="128"/>
      <c r="C184" s="157">
        <v>710</v>
      </c>
      <c r="D184" s="155" t="s">
        <v>294</v>
      </c>
      <c r="E184" s="136">
        <f>SUM(E188)</f>
        <v>228455</v>
      </c>
      <c r="F184" s="138">
        <f>SUM(F185:F188)</f>
        <v>20500</v>
      </c>
      <c r="G184" s="138">
        <v>20000</v>
      </c>
      <c r="H184" s="138">
        <v>25000</v>
      </c>
    </row>
    <row r="185" spans="1:8" ht="12.75">
      <c r="A185" s="128"/>
      <c r="B185" s="128"/>
      <c r="C185" s="157"/>
      <c r="D185" s="160" t="s">
        <v>383</v>
      </c>
      <c r="E185" s="141">
        <v>0</v>
      </c>
      <c r="F185" s="137">
        <v>2000</v>
      </c>
      <c r="G185" s="138"/>
      <c r="H185" s="138"/>
    </row>
    <row r="186" spans="1:8" ht="12.75">
      <c r="A186" s="128"/>
      <c r="B186" s="128"/>
      <c r="C186" s="157"/>
      <c r="D186" s="160" t="s">
        <v>385</v>
      </c>
      <c r="E186" s="141">
        <v>0</v>
      </c>
      <c r="F186" s="137">
        <v>2500</v>
      </c>
      <c r="G186" s="138"/>
      <c r="H186" s="138"/>
    </row>
    <row r="187" spans="1:8" ht="12.75">
      <c r="A187" s="128"/>
      <c r="B187" s="128"/>
      <c r="C187" s="157"/>
      <c r="D187" s="160" t="s">
        <v>417</v>
      </c>
      <c r="E187" s="141">
        <v>0</v>
      </c>
      <c r="F187" s="137">
        <v>16000</v>
      </c>
      <c r="G187" s="138"/>
      <c r="H187" s="138"/>
    </row>
    <row r="188" spans="1:8" ht="12.75">
      <c r="A188" s="128"/>
      <c r="B188" s="128"/>
      <c r="C188" s="157"/>
      <c r="D188" s="161" t="s">
        <v>305</v>
      </c>
      <c r="E188" s="141">
        <v>228455</v>
      </c>
      <c r="F188" s="159">
        <v>0</v>
      </c>
      <c r="G188" s="137"/>
      <c r="H188" s="137"/>
    </row>
    <row r="189" spans="1:8" ht="12.75">
      <c r="A189" s="124" t="s">
        <v>180</v>
      </c>
      <c r="B189" s="125" t="s">
        <v>418</v>
      </c>
      <c r="C189" s="125"/>
      <c r="D189" s="125"/>
      <c r="E189" s="126">
        <f>SUM(E191)</f>
        <v>224995</v>
      </c>
      <c r="F189" s="126">
        <f>SUM(F191)</f>
        <v>207840</v>
      </c>
      <c r="G189" s="127">
        <v>0</v>
      </c>
      <c r="H189" s="127">
        <v>0</v>
      </c>
    </row>
    <row r="190" spans="1:8" ht="12.75">
      <c r="A190" s="128"/>
      <c r="B190" s="143" t="s">
        <v>419</v>
      </c>
      <c r="C190" s="151" t="s">
        <v>420</v>
      </c>
      <c r="D190" s="151"/>
      <c r="E190" s="144">
        <f>SUM(E191)</f>
        <v>224995</v>
      </c>
      <c r="F190" s="144">
        <f>SUM(F191)</f>
        <v>207840</v>
      </c>
      <c r="G190" s="167"/>
      <c r="H190" s="167"/>
    </row>
    <row r="191" spans="1:8" ht="12.75">
      <c r="A191" s="128"/>
      <c r="B191" s="45"/>
      <c r="C191" s="145">
        <v>700</v>
      </c>
      <c r="D191" s="41" t="s">
        <v>18</v>
      </c>
      <c r="E191" s="134">
        <f>SUM(E192)</f>
        <v>224995</v>
      </c>
      <c r="F191" s="134">
        <f>SUM(F192)</f>
        <v>207840</v>
      </c>
      <c r="G191" s="51"/>
      <c r="H191" s="51"/>
    </row>
    <row r="192" spans="1:8" ht="12.75">
      <c r="A192" s="128"/>
      <c r="B192" s="45"/>
      <c r="C192" s="157">
        <v>710</v>
      </c>
      <c r="D192" s="155" t="s">
        <v>294</v>
      </c>
      <c r="E192" s="136">
        <f>SUM(E193:E194)</f>
        <v>224995</v>
      </c>
      <c r="F192" s="136">
        <f>SUM(F194)</f>
        <v>207840</v>
      </c>
      <c r="G192" s="137"/>
      <c r="H192" s="137"/>
    </row>
    <row r="193" spans="1:8" ht="12.75">
      <c r="A193" s="128"/>
      <c r="B193" s="45"/>
      <c r="C193" s="157"/>
      <c r="D193" s="49" t="s">
        <v>295</v>
      </c>
      <c r="E193" s="137">
        <v>41995</v>
      </c>
      <c r="F193" s="137">
        <v>0</v>
      </c>
      <c r="G193" s="137"/>
      <c r="H193" s="137"/>
    </row>
    <row r="194" spans="1:8" ht="12.75">
      <c r="A194" s="128"/>
      <c r="B194" s="128"/>
      <c r="C194" s="157"/>
      <c r="D194" s="140" t="s">
        <v>315</v>
      </c>
      <c r="E194" s="137">
        <v>183000</v>
      </c>
      <c r="F194" s="137">
        <v>207840</v>
      </c>
      <c r="G194" s="137"/>
      <c r="H194" s="137"/>
    </row>
    <row r="195" spans="1:8" ht="12.75">
      <c r="A195" s="124" t="s">
        <v>182</v>
      </c>
      <c r="B195" s="125" t="s">
        <v>421</v>
      </c>
      <c r="C195" s="125"/>
      <c r="D195" s="125"/>
      <c r="E195" s="168">
        <f>SUM(E212,E208,E197)</f>
        <v>62480</v>
      </c>
      <c r="F195" s="168">
        <f>SUM(F212,F208,F197)</f>
        <v>48300</v>
      </c>
      <c r="G195" s="127">
        <f>G212+G208+G197</f>
        <v>129000</v>
      </c>
      <c r="H195" s="127">
        <f>H212+H208+H197</f>
        <v>129000</v>
      </c>
    </row>
    <row r="196" spans="1:8" ht="12.75">
      <c r="A196" s="158"/>
      <c r="B196" s="151" t="s">
        <v>284</v>
      </c>
      <c r="C196" s="129" t="s">
        <v>422</v>
      </c>
      <c r="D196" s="129"/>
      <c r="E196" s="144">
        <f>SUM(E197)</f>
        <v>28480</v>
      </c>
      <c r="F196" s="144">
        <f>SUM(F197)</f>
        <v>25300</v>
      </c>
      <c r="G196" s="131">
        <f>SUM(G197)</f>
        <v>28000</v>
      </c>
      <c r="H196" s="131">
        <f>SUM(H197)</f>
        <v>28000</v>
      </c>
    </row>
    <row r="197" spans="1:8" ht="12.75">
      <c r="A197" s="158"/>
      <c r="B197" s="158"/>
      <c r="C197" s="133" t="s">
        <v>286</v>
      </c>
      <c r="D197" s="41" t="s">
        <v>6</v>
      </c>
      <c r="E197" s="42">
        <f>SUM(E198)</f>
        <v>28480</v>
      </c>
      <c r="F197" s="42">
        <f>SUM(F198)</f>
        <v>25300</v>
      </c>
      <c r="G197" s="51">
        <f>G198</f>
        <v>28000</v>
      </c>
      <c r="H197" s="51">
        <f>H198</f>
        <v>28000</v>
      </c>
    </row>
    <row r="198" spans="1:8" ht="12.75">
      <c r="A198" s="158"/>
      <c r="B198" s="158"/>
      <c r="C198" s="135" t="s">
        <v>287</v>
      </c>
      <c r="D198" s="45" t="s">
        <v>288</v>
      </c>
      <c r="E198" s="53">
        <f>SUM(E199:E206)</f>
        <v>28480</v>
      </c>
      <c r="F198" s="53">
        <f>SUM(F201:F206)</f>
        <v>25300</v>
      </c>
      <c r="G198" s="138">
        <v>28000</v>
      </c>
      <c r="H198" s="138">
        <v>28000</v>
      </c>
    </row>
    <row r="199" spans="1:8" ht="12.75">
      <c r="A199" s="158"/>
      <c r="B199" s="158"/>
      <c r="C199" s="135"/>
      <c r="D199" s="44" t="s">
        <v>423</v>
      </c>
      <c r="E199" s="52">
        <v>3</v>
      </c>
      <c r="F199" s="52">
        <v>0</v>
      </c>
      <c r="G199" s="138"/>
      <c r="H199" s="138"/>
    </row>
    <row r="200" spans="1:8" ht="12.75">
      <c r="A200" s="158"/>
      <c r="B200" s="158"/>
      <c r="C200" s="135"/>
      <c r="D200" s="44" t="s">
        <v>354</v>
      </c>
      <c r="E200" s="52">
        <v>432</v>
      </c>
      <c r="F200" s="52">
        <v>0</v>
      </c>
      <c r="G200" s="138"/>
      <c r="H200" s="138"/>
    </row>
    <row r="201" spans="1:8" ht="12.75">
      <c r="A201" s="158"/>
      <c r="B201" s="158"/>
      <c r="C201" s="158"/>
      <c r="D201" s="152" t="s">
        <v>424</v>
      </c>
      <c r="E201" s="52">
        <v>10000</v>
      </c>
      <c r="F201" s="52">
        <v>10000</v>
      </c>
      <c r="G201" s="137"/>
      <c r="H201" s="137"/>
    </row>
    <row r="202" spans="1:8" ht="12.75">
      <c r="A202" s="158"/>
      <c r="B202" s="158"/>
      <c r="C202" s="158"/>
      <c r="D202" s="152" t="s">
        <v>402</v>
      </c>
      <c r="E202" s="52">
        <v>480</v>
      </c>
      <c r="F202" s="52">
        <v>300</v>
      </c>
      <c r="G202" s="137"/>
      <c r="H202" s="137"/>
    </row>
    <row r="203" spans="1:8" ht="12.75">
      <c r="A203" s="158"/>
      <c r="B203" s="158"/>
      <c r="C203" s="158"/>
      <c r="D203" s="152" t="s">
        <v>302</v>
      </c>
      <c r="E203" s="52">
        <v>5428</v>
      </c>
      <c r="F203" s="52">
        <v>3000</v>
      </c>
      <c r="G203" s="137"/>
      <c r="H203" s="137"/>
    </row>
    <row r="204" spans="1:8" ht="12.75">
      <c r="A204" s="158"/>
      <c r="B204" s="158"/>
      <c r="C204" s="158"/>
      <c r="D204" s="152" t="s">
        <v>297</v>
      </c>
      <c r="E204" s="52">
        <v>4137</v>
      </c>
      <c r="F204" s="52">
        <v>7000</v>
      </c>
      <c r="G204" s="137"/>
      <c r="H204" s="137"/>
    </row>
    <row r="205" spans="1:8" ht="12.75">
      <c r="A205" s="158"/>
      <c r="B205" s="158"/>
      <c r="C205" s="158"/>
      <c r="D205" s="152" t="s">
        <v>298</v>
      </c>
      <c r="E205" s="52">
        <v>5000</v>
      </c>
      <c r="F205" s="52">
        <v>3000</v>
      </c>
      <c r="G205" s="137"/>
      <c r="H205" s="137"/>
    </row>
    <row r="206" spans="1:8" ht="12.75">
      <c r="A206" s="158"/>
      <c r="B206" s="158"/>
      <c r="C206" s="158"/>
      <c r="D206" s="152" t="s">
        <v>299</v>
      </c>
      <c r="E206" s="52">
        <v>3000</v>
      </c>
      <c r="F206" s="52">
        <v>2000</v>
      </c>
      <c r="G206" s="137"/>
      <c r="H206" s="137"/>
    </row>
    <row r="207" spans="1:8" ht="12.75">
      <c r="A207" s="158"/>
      <c r="B207" s="143" t="s">
        <v>284</v>
      </c>
      <c r="C207" s="130" t="s">
        <v>422</v>
      </c>
      <c r="D207" s="130"/>
      <c r="E207" s="169">
        <f>SUM(E208)</f>
        <v>33000</v>
      </c>
      <c r="F207" s="169">
        <v>22000</v>
      </c>
      <c r="G207" s="131">
        <f>SUM(G208)</f>
        <v>100000</v>
      </c>
      <c r="H207" s="131">
        <f>SUM(H208)</f>
        <v>100000</v>
      </c>
    </row>
    <row r="208" spans="1:8" ht="12.75">
      <c r="A208" s="158"/>
      <c r="B208" s="170"/>
      <c r="C208" s="145">
        <v>700</v>
      </c>
      <c r="D208" s="41" t="s">
        <v>18</v>
      </c>
      <c r="E208" s="42">
        <f>SUM(E209)</f>
        <v>33000</v>
      </c>
      <c r="F208" s="42">
        <v>22000</v>
      </c>
      <c r="G208" s="51">
        <f>G209</f>
        <v>100000</v>
      </c>
      <c r="H208" s="51">
        <f>H209</f>
        <v>100000</v>
      </c>
    </row>
    <row r="209" spans="1:8" ht="12.75">
      <c r="A209" s="158"/>
      <c r="B209" s="170"/>
      <c r="C209" s="147">
        <v>710</v>
      </c>
      <c r="D209" s="148" t="s">
        <v>294</v>
      </c>
      <c r="E209" s="53">
        <f>SUM(E210)</f>
        <v>33000</v>
      </c>
      <c r="F209" s="137">
        <v>22000</v>
      </c>
      <c r="G209" s="138">
        <v>100000</v>
      </c>
      <c r="H209" s="138">
        <v>100000</v>
      </c>
    </row>
    <row r="210" spans="1:8" ht="12.75">
      <c r="A210" s="158"/>
      <c r="B210" s="170"/>
      <c r="C210" s="147"/>
      <c r="D210" s="152" t="s">
        <v>425</v>
      </c>
      <c r="E210" s="52">
        <v>33000</v>
      </c>
      <c r="F210" s="137">
        <v>22000</v>
      </c>
      <c r="G210" s="137">
        <v>0</v>
      </c>
      <c r="H210" s="137">
        <v>0</v>
      </c>
    </row>
    <row r="211" spans="1:8" ht="12.75">
      <c r="A211" s="158"/>
      <c r="B211" s="143" t="s">
        <v>426</v>
      </c>
      <c r="C211" s="130" t="s">
        <v>427</v>
      </c>
      <c r="D211" s="130"/>
      <c r="E211" s="169">
        <f>SUM(E212)</f>
        <v>1000</v>
      </c>
      <c r="F211" s="169">
        <f>SUM(F212)</f>
        <v>1000</v>
      </c>
      <c r="G211" s="131">
        <f>SUM(G212)</f>
        <v>1000</v>
      </c>
      <c r="H211" s="131">
        <f>SUM(H212)</f>
        <v>1000</v>
      </c>
    </row>
    <row r="212" spans="1:8" ht="12.75">
      <c r="A212" s="158"/>
      <c r="B212" s="171"/>
      <c r="C212" s="145">
        <v>600</v>
      </c>
      <c r="D212" s="41" t="s">
        <v>6</v>
      </c>
      <c r="E212" s="42">
        <f>SUM(E214)</f>
        <v>1000</v>
      </c>
      <c r="F212" s="42">
        <f>SUM(F214)</f>
        <v>1000</v>
      </c>
      <c r="G212" s="51">
        <f>G213</f>
        <v>1000</v>
      </c>
      <c r="H212" s="51">
        <f>H213</f>
        <v>1000</v>
      </c>
    </row>
    <row r="213" spans="1:8" ht="12.75">
      <c r="A213" s="158"/>
      <c r="B213" s="171"/>
      <c r="C213" s="135" t="s">
        <v>287</v>
      </c>
      <c r="D213" s="45" t="s">
        <v>288</v>
      </c>
      <c r="E213" s="53">
        <f>SUM(E214)</f>
        <v>1000</v>
      </c>
      <c r="F213" s="53">
        <f>SUM(F214)</f>
        <v>1000</v>
      </c>
      <c r="G213" s="138">
        <v>1000</v>
      </c>
      <c r="H213" s="138">
        <v>1000</v>
      </c>
    </row>
    <row r="214" spans="1:8" ht="12.75">
      <c r="A214" s="158"/>
      <c r="B214" s="171"/>
      <c r="C214" s="171"/>
      <c r="D214" s="152" t="s">
        <v>428</v>
      </c>
      <c r="E214" s="52">
        <v>1000</v>
      </c>
      <c r="F214" s="52">
        <v>1000</v>
      </c>
      <c r="G214" s="137">
        <v>0</v>
      </c>
      <c r="H214" s="137">
        <v>0</v>
      </c>
    </row>
    <row r="215" spans="1:8" ht="12.75">
      <c r="A215" s="172" t="s">
        <v>429</v>
      </c>
      <c r="B215" s="172"/>
      <c r="C215" s="172"/>
      <c r="D215" s="173" t="s">
        <v>430</v>
      </c>
      <c r="E215" s="174">
        <f>SUM(E10,E21,E28,E33,E43,E57,E68,E147,E165,E197,E212)</f>
        <v>450106</v>
      </c>
      <c r="F215" s="174">
        <f>SUM(F10,F21,F28,F33,F43,F57,F68,F147,F165,F197,F212)</f>
        <v>367275</v>
      </c>
      <c r="G215" s="175">
        <f>G212+G197+G161+G68+G28+G21+G10</f>
        <v>55200</v>
      </c>
      <c r="H215" s="175">
        <f>H212+H197+H161+H28+H21+H10</f>
        <v>48500</v>
      </c>
    </row>
    <row r="216" spans="1:8" ht="12.75">
      <c r="A216" s="172"/>
      <c r="B216" s="172"/>
      <c r="C216" s="172"/>
      <c r="D216" s="176" t="s">
        <v>431</v>
      </c>
      <c r="E216" s="175">
        <f>SUM(E208,E191,E183,E128,E61,E48,E36,E16)</f>
        <v>3108737</v>
      </c>
      <c r="F216" s="175">
        <v>10866060</v>
      </c>
      <c r="G216" s="175">
        <f>SUM(G16,G36,G48,G65,G128,G158,G183,G208)</f>
        <v>627800</v>
      </c>
      <c r="H216" s="175">
        <f>SUM(H16,H36,H48,H65,H128,H158,H183,H208)</f>
        <v>543500</v>
      </c>
    </row>
  </sheetData>
  <sheetProtection selectLockedCells="1" selectUnlockedCells="1"/>
  <mergeCells count="86">
    <mergeCell ref="A4:A6"/>
    <mergeCell ref="B4:B6"/>
    <mergeCell ref="E4:H4"/>
    <mergeCell ref="C5:C6"/>
    <mergeCell ref="D5:D6"/>
    <mergeCell ref="E5:E6"/>
    <mergeCell ref="F5:F6"/>
    <mergeCell ref="G5:G6"/>
    <mergeCell ref="H5:H6"/>
    <mergeCell ref="B8:D8"/>
    <mergeCell ref="A9:A18"/>
    <mergeCell ref="C9:D9"/>
    <mergeCell ref="B10:B14"/>
    <mergeCell ref="C12:C14"/>
    <mergeCell ref="C15:D15"/>
    <mergeCell ref="B16:B18"/>
    <mergeCell ref="B19:D19"/>
    <mergeCell ref="A20:A25"/>
    <mergeCell ref="C20:D20"/>
    <mergeCell ref="B21:B25"/>
    <mergeCell ref="C23:C25"/>
    <mergeCell ref="B26:D26"/>
    <mergeCell ref="A27:A34"/>
    <mergeCell ref="C27:D27"/>
    <mergeCell ref="B28:B31"/>
    <mergeCell ref="C30:C31"/>
    <mergeCell ref="C32:D32"/>
    <mergeCell ref="B33:B34"/>
    <mergeCell ref="A35:A68"/>
    <mergeCell ref="B35:B41"/>
    <mergeCell ref="C38:C41"/>
    <mergeCell ref="C42:D42"/>
    <mergeCell ref="B43:B55"/>
    <mergeCell ref="C50:C55"/>
    <mergeCell ref="C56:D56"/>
    <mergeCell ref="B57:B63"/>
    <mergeCell ref="C59:C60"/>
    <mergeCell ref="C64:D64"/>
    <mergeCell ref="B65:B66"/>
    <mergeCell ref="C67:D67"/>
    <mergeCell ref="A69:A102"/>
    <mergeCell ref="B69:B102"/>
    <mergeCell ref="C70:C71"/>
    <mergeCell ref="C73:C89"/>
    <mergeCell ref="C91:C102"/>
    <mergeCell ref="A103:A136"/>
    <mergeCell ref="B103:B136"/>
    <mergeCell ref="C103:C127"/>
    <mergeCell ref="C130:C136"/>
    <mergeCell ref="A137:A162"/>
    <mergeCell ref="B137:B145"/>
    <mergeCell ref="C137:C145"/>
    <mergeCell ref="C146:D146"/>
    <mergeCell ref="B147:B156"/>
    <mergeCell ref="C151:C156"/>
    <mergeCell ref="C157:D157"/>
    <mergeCell ref="B158:B159"/>
    <mergeCell ref="C160:D160"/>
    <mergeCell ref="B161:B162"/>
    <mergeCell ref="B163:D163"/>
    <mergeCell ref="A164:A170"/>
    <mergeCell ref="C164:D164"/>
    <mergeCell ref="B165:B170"/>
    <mergeCell ref="C167:C170"/>
    <mergeCell ref="A171:A188"/>
    <mergeCell ref="B171:B188"/>
    <mergeCell ref="C171:C182"/>
    <mergeCell ref="C185:C188"/>
    <mergeCell ref="B189:D189"/>
    <mergeCell ref="A190:A194"/>
    <mergeCell ref="C190:D190"/>
    <mergeCell ref="B191:B194"/>
    <mergeCell ref="C193:C194"/>
    <mergeCell ref="B195:D195"/>
    <mergeCell ref="A196:A204"/>
    <mergeCell ref="C196:D196"/>
    <mergeCell ref="B197:B204"/>
    <mergeCell ref="C199:C204"/>
    <mergeCell ref="A205:A214"/>
    <mergeCell ref="B205:B206"/>
    <mergeCell ref="C205:C206"/>
    <mergeCell ref="C207:D207"/>
    <mergeCell ref="B208:B210"/>
    <mergeCell ref="C211:D211"/>
    <mergeCell ref="B212:B214"/>
    <mergeCell ref="A215:C216"/>
  </mergeCells>
  <printOptions horizontalCentered="1"/>
  <pageMargins left="0.7875" right="0.7875" top="0.7875" bottom="1.0527777777777778" header="0.5118055555555555" footer="0.7875"/>
  <pageSetup horizontalDpi="300" verticalDpi="300" orientation="landscape" paperSize="9" scale="88"/>
  <headerFooter alignWithMargins="0">
    <oddFooter>&amp;C&amp;"Times New Roman,Normálne"&amp;12 56</oddFooter>
  </headerFooter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65"/>
  <sheetViews>
    <sheetView workbookViewId="0" topLeftCell="A240">
      <selection activeCell="F146" sqref="F146"/>
    </sheetView>
  </sheetViews>
  <sheetFormatPr defaultColWidth="12.57421875" defaultRowHeight="12.75"/>
  <cols>
    <col min="1" max="1" width="8.57421875" style="0" customWidth="1"/>
    <col min="2" max="2" width="11.00390625" style="0" customWidth="1"/>
    <col min="3" max="3" width="11.57421875" style="0" customWidth="1"/>
    <col min="4" max="4" width="45.8515625" style="0" customWidth="1"/>
    <col min="5" max="16384" width="11.57421875" style="0" customWidth="1"/>
  </cols>
  <sheetData>
    <row r="1" spans="1:6" ht="15">
      <c r="A1" s="177" t="s">
        <v>432</v>
      </c>
      <c r="B1" s="178"/>
      <c r="C1" s="178"/>
      <c r="D1" s="179"/>
      <c r="E1" s="179"/>
      <c r="F1" s="179"/>
    </row>
    <row r="2" spans="1:8" ht="12.75">
      <c r="A2" s="180"/>
      <c r="B2" s="180"/>
      <c r="C2" s="180"/>
      <c r="E2" s="180"/>
      <c r="F2" s="180"/>
      <c r="G2" s="180"/>
      <c r="H2" s="181" t="s">
        <v>1</v>
      </c>
    </row>
    <row r="3" spans="1:8" ht="12.75" customHeight="1">
      <c r="A3" s="61" t="s">
        <v>276</v>
      </c>
      <c r="B3" s="182" t="s">
        <v>433</v>
      </c>
      <c r="C3" s="183" t="s">
        <v>278</v>
      </c>
      <c r="D3" s="183"/>
      <c r="E3" s="183" t="s">
        <v>434</v>
      </c>
      <c r="F3" s="183"/>
      <c r="G3" s="183"/>
      <c r="H3" s="183"/>
    </row>
    <row r="4" spans="1:8" ht="12.75" customHeight="1">
      <c r="A4" s="61"/>
      <c r="B4" s="182"/>
      <c r="C4" s="184" t="s">
        <v>435</v>
      </c>
      <c r="D4" s="185" t="s">
        <v>281</v>
      </c>
      <c r="E4" s="186">
        <v>2010</v>
      </c>
      <c r="F4" s="186">
        <v>2011</v>
      </c>
      <c r="G4" s="186">
        <v>2012</v>
      </c>
      <c r="H4" s="186">
        <v>2013</v>
      </c>
    </row>
    <row r="5" spans="1:8" ht="12.75">
      <c r="A5" s="61"/>
      <c r="B5" s="182"/>
      <c r="C5" s="184"/>
      <c r="D5" s="185"/>
      <c r="E5" s="186"/>
      <c r="F5" s="186"/>
      <c r="G5" s="186"/>
      <c r="H5" s="186"/>
    </row>
    <row r="6" spans="1:8" ht="12.75">
      <c r="A6" s="187" t="s">
        <v>436</v>
      </c>
      <c r="B6" s="187"/>
      <c r="C6" s="187"/>
      <c r="D6" s="187"/>
      <c r="E6" s="188">
        <f>SUBTOTAL(9,E7:E261)</f>
        <v>2002715</v>
      </c>
      <c r="F6" s="188">
        <f>SUBTOTAL(9,F7:F261)</f>
        <v>2044686</v>
      </c>
      <c r="G6" s="188">
        <f>SUBTOTAL(9,G7:G261)</f>
        <v>2011950</v>
      </c>
      <c r="H6" s="188">
        <f>SUBTOTAL(9,H7:H261)</f>
        <v>2019610</v>
      </c>
    </row>
    <row r="7" spans="1:8" ht="12.75">
      <c r="A7" s="189" t="s">
        <v>188</v>
      </c>
      <c r="B7" s="190"/>
      <c r="C7" s="191" t="s">
        <v>437</v>
      </c>
      <c r="D7" s="191"/>
      <c r="E7" s="192">
        <f>SUBTOTAL(9,E9:E40)</f>
        <v>172783</v>
      </c>
      <c r="F7" s="192">
        <f>SUBTOTAL(9,F9:F40)</f>
        <v>222414</v>
      </c>
      <c r="G7" s="192">
        <f>SUBTOTAL(9,G9:G40)</f>
        <v>160050</v>
      </c>
      <c r="H7" s="192">
        <f>SUBTOTAL(9,H9:H40)</f>
        <v>160730</v>
      </c>
    </row>
    <row r="8" spans="1:8" ht="12.75">
      <c r="A8" s="193"/>
      <c r="B8" s="194" t="s">
        <v>438</v>
      </c>
      <c r="C8" s="195" t="s">
        <v>422</v>
      </c>
      <c r="D8" s="195"/>
      <c r="E8" s="196">
        <f>SUBTOTAL(9,E9:E40)</f>
        <v>172783</v>
      </c>
      <c r="F8" s="196">
        <f>SUBTOTAL(9,F9:F40)</f>
        <v>222414</v>
      </c>
      <c r="G8" s="196">
        <f>SUBTOTAL(9,G9:G40)</f>
        <v>160050</v>
      </c>
      <c r="H8" s="196">
        <f>SUBTOTAL(9,H9:H40)</f>
        <v>160730</v>
      </c>
    </row>
    <row r="9" spans="1:8" ht="12.75" customHeight="1">
      <c r="A9" s="193"/>
      <c r="B9" s="197"/>
      <c r="C9" s="198" t="s">
        <v>286</v>
      </c>
      <c r="D9" s="199" t="s">
        <v>439</v>
      </c>
      <c r="E9" s="200">
        <f>SUBTOTAL(9,E10:E40)</f>
        <v>172783</v>
      </c>
      <c r="F9" s="200">
        <f>SUBTOTAL(9,F10:F40)</f>
        <v>222414</v>
      </c>
      <c r="G9" s="200">
        <f>SUBTOTAL(9,G10:G40)</f>
        <v>160050</v>
      </c>
      <c r="H9" s="200">
        <f>SUBTOTAL(9,H10:H40)</f>
        <v>160730</v>
      </c>
    </row>
    <row r="10" spans="1:8" ht="23.25" customHeight="1">
      <c r="A10" s="193"/>
      <c r="B10" s="197"/>
      <c r="C10" s="201" t="s">
        <v>440</v>
      </c>
      <c r="D10" s="202" t="s">
        <v>441</v>
      </c>
      <c r="E10" s="203">
        <f>SUBTOTAL(9,E11:E12)</f>
        <v>66255</v>
      </c>
      <c r="F10" s="203">
        <f>SUBTOTAL(9,F11:F12)</f>
        <v>68371</v>
      </c>
      <c r="G10" s="203">
        <v>66350</v>
      </c>
      <c r="H10" s="203">
        <v>66500</v>
      </c>
    </row>
    <row r="11" spans="1:8" ht="12.75" customHeight="1">
      <c r="A11" s="193"/>
      <c r="B11" s="197"/>
      <c r="C11" s="201"/>
      <c r="D11" s="202" t="s">
        <v>442</v>
      </c>
      <c r="E11" s="204">
        <v>62936</v>
      </c>
      <c r="F11" s="204">
        <v>65052</v>
      </c>
      <c r="G11" s="204"/>
      <c r="H11" s="204"/>
    </row>
    <row r="12" spans="1:8" ht="12.75">
      <c r="A12" s="193"/>
      <c r="B12" s="197"/>
      <c r="C12" s="201"/>
      <c r="D12" s="202" t="s">
        <v>443</v>
      </c>
      <c r="E12" s="204">
        <v>3319</v>
      </c>
      <c r="F12" s="204">
        <v>3319</v>
      </c>
      <c r="G12" s="204"/>
      <c r="H12" s="204"/>
    </row>
    <row r="13" spans="1:8" ht="12.75" customHeight="1">
      <c r="A13" s="193"/>
      <c r="B13" s="197"/>
      <c r="C13" s="201" t="s">
        <v>444</v>
      </c>
      <c r="D13" s="205" t="s">
        <v>445</v>
      </c>
      <c r="E13" s="203">
        <f>SUBTOTAL(9,E14:E23)</f>
        <v>27081</v>
      </c>
      <c r="F13" s="203">
        <f>SUBTOTAL(9,F14:F23)</f>
        <v>57411</v>
      </c>
      <c r="G13" s="203">
        <v>27100</v>
      </c>
      <c r="H13" s="203">
        <v>27130</v>
      </c>
    </row>
    <row r="14" spans="1:8" ht="12.75">
      <c r="A14" s="193"/>
      <c r="B14" s="197"/>
      <c r="C14" s="201"/>
      <c r="D14" s="205" t="s">
        <v>446</v>
      </c>
      <c r="E14" s="204">
        <v>5206</v>
      </c>
      <c r="F14" s="204">
        <v>10884</v>
      </c>
      <c r="G14" s="204"/>
      <c r="H14" s="204"/>
    </row>
    <row r="15" spans="1:8" ht="12.75">
      <c r="A15" s="193"/>
      <c r="B15" s="197"/>
      <c r="C15" s="201"/>
      <c r="D15" s="205" t="s">
        <v>447</v>
      </c>
      <c r="E15" s="204">
        <v>0</v>
      </c>
      <c r="F15" s="204">
        <v>3240</v>
      </c>
      <c r="G15" s="204"/>
      <c r="H15" s="204"/>
    </row>
    <row r="16" spans="1:8" ht="12.75">
      <c r="A16" s="193"/>
      <c r="B16" s="197"/>
      <c r="C16" s="201"/>
      <c r="D16" s="205" t="s">
        <v>448</v>
      </c>
      <c r="E16" s="204">
        <f>SUBTOTAL(9,E17:E22)</f>
        <v>17900</v>
      </c>
      <c r="F16" s="204">
        <f>SUBTOTAL(9,F17:F22)</f>
        <v>39312</v>
      </c>
      <c r="G16" s="204"/>
      <c r="H16" s="204"/>
    </row>
    <row r="17" spans="1:8" ht="12.75">
      <c r="A17" s="193"/>
      <c r="B17" s="197"/>
      <c r="C17" s="201"/>
      <c r="D17" s="206" t="s">
        <v>449</v>
      </c>
      <c r="E17" s="204">
        <v>392</v>
      </c>
      <c r="F17" s="204">
        <v>1372</v>
      </c>
      <c r="G17" s="204"/>
      <c r="H17" s="204"/>
    </row>
    <row r="18" spans="1:8" ht="12.75">
      <c r="A18" s="193"/>
      <c r="B18" s="197"/>
      <c r="C18" s="201"/>
      <c r="D18" s="207" t="s">
        <v>450</v>
      </c>
      <c r="E18" s="204">
        <v>10448</v>
      </c>
      <c r="F18" s="204">
        <v>23148</v>
      </c>
      <c r="G18" s="204"/>
      <c r="H18" s="204"/>
    </row>
    <row r="19" spans="1:8" ht="12.75">
      <c r="A19" s="193"/>
      <c r="B19" s="197"/>
      <c r="C19" s="201"/>
      <c r="D19" s="206" t="s">
        <v>451</v>
      </c>
      <c r="E19" s="204">
        <v>530</v>
      </c>
      <c r="F19" s="204">
        <v>1080</v>
      </c>
      <c r="G19" s="204"/>
      <c r="H19" s="204"/>
    </row>
    <row r="20" spans="1:8" ht="12.75">
      <c r="A20" s="193"/>
      <c r="B20" s="197"/>
      <c r="C20" s="201"/>
      <c r="D20" s="206" t="s">
        <v>452</v>
      </c>
      <c r="E20" s="204">
        <v>2239</v>
      </c>
      <c r="F20" s="204">
        <v>4395</v>
      </c>
      <c r="G20" s="204"/>
      <c r="H20" s="204"/>
    </row>
    <row r="21" spans="1:8" ht="12.75">
      <c r="A21" s="193"/>
      <c r="B21" s="197"/>
      <c r="C21" s="201"/>
      <c r="D21" s="206" t="s">
        <v>453</v>
      </c>
      <c r="E21" s="204">
        <v>746</v>
      </c>
      <c r="F21" s="204">
        <v>1463</v>
      </c>
      <c r="G21" s="204"/>
      <c r="H21" s="204"/>
    </row>
    <row r="22" spans="1:8" ht="12.75">
      <c r="A22" s="193"/>
      <c r="B22" s="197"/>
      <c r="C22" s="201"/>
      <c r="D22" s="206" t="s">
        <v>454</v>
      </c>
      <c r="E22" s="204">
        <v>3545</v>
      </c>
      <c r="F22" s="204">
        <v>7854</v>
      </c>
      <c r="G22" s="204"/>
      <c r="H22" s="204"/>
    </row>
    <row r="23" spans="1:8" ht="12.75">
      <c r="A23" s="193"/>
      <c r="B23" s="197"/>
      <c r="C23" s="201"/>
      <c r="D23" s="205" t="s">
        <v>455</v>
      </c>
      <c r="E23" s="204">
        <v>3975</v>
      </c>
      <c r="F23" s="204">
        <v>3975</v>
      </c>
      <c r="G23" s="204"/>
      <c r="H23" s="204"/>
    </row>
    <row r="24" spans="1:8" ht="12.75">
      <c r="A24" s="193"/>
      <c r="B24" s="197"/>
      <c r="C24" s="201" t="s">
        <v>287</v>
      </c>
      <c r="D24" s="205" t="s">
        <v>456</v>
      </c>
      <c r="E24" s="203">
        <f>SUBTOTAL(9,E25:E36)</f>
        <v>62825</v>
      </c>
      <c r="F24" s="203">
        <f>SUBTOTAL(9,F25:F36)</f>
        <v>96632</v>
      </c>
      <c r="G24" s="203">
        <f>SUBTOTAL(9,G25:G36)</f>
        <v>66600</v>
      </c>
      <c r="H24" s="203">
        <f>SUBTOTAL(9,H25:H36)</f>
        <v>67100</v>
      </c>
    </row>
    <row r="25" spans="1:8" ht="12.75">
      <c r="A25" s="193"/>
      <c r="B25" s="197"/>
      <c r="C25" s="193"/>
      <c r="D25" s="205" t="s">
        <v>457</v>
      </c>
      <c r="E25" s="204">
        <f>SUBTOTAL(9,E26:E27)</f>
        <v>3400</v>
      </c>
      <c r="F25" s="204">
        <f>SUBTOTAL(9,F26:F27)</f>
        <v>2500</v>
      </c>
      <c r="G25" s="208">
        <v>3400</v>
      </c>
      <c r="H25" s="204">
        <v>3400</v>
      </c>
    </row>
    <row r="26" spans="1:8" ht="12.75">
      <c r="A26" s="193"/>
      <c r="B26" s="197"/>
      <c r="C26" s="193"/>
      <c r="D26" s="206" t="s">
        <v>458</v>
      </c>
      <c r="E26" s="204">
        <v>1300</v>
      </c>
      <c r="F26" s="204">
        <v>1000</v>
      </c>
      <c r="G26" s="208"/>
      <c r="H26" s="204"/>
    </row>
    <row r="27" spans="1:8" ht="12.75">
      <c r="A27" s="193"/>
      <c r="B27" s="197"/>
      <c r="C27" s="193"/>
      <c r="D27" s="206" t="s">
        <v>459</v>
      </c>
      <c r="E27" s="204">
        <v>2100</v>
      </c>
      <c r="F27" s="204">
        <v>1500</v>
      </c>
      <c r="G27" s="209"/>
      <c r="H27" s="209"/>
    </row>
    <row r="28" spans="1:8" ht="12.75">
      <c r="A28" s="193"/>
      <c r="B28" s="197"/>
      <c r="C28" s="193"/>
      <c r="D28" s="205" t="s">
        <v>460</v>
      </c>
      <c r="E28" s="210">
        <f>(SUBTOTAL(9,E29))</f>
        <v>3200</v>
      </c>
      <c r="F28" s="210">
        <f>(SUBTOTAL(9,F29))</f>
        <v>3000</v>
      </c>
      <c r="G28" s="210">
        <v>3200</v>
      </c>
      <c r="H28" s="210">
        <v>3200</v>
      </c>
    </row>
    <row r="29" spans="1:8" ht="12.75">
      <c r="A29" s="193"/>
      <c r="B29" s="197"/>
      <c r="C29" s="193"/>
      <c r="D29" s="206" t="s">
        <v>461</v>
      </c>
      <c r="E29" s="210">
        <v>3200</v>
      </c>
      <c r="F29" s="210">
        <v>3000</v>
      </c>
      <c r="G29" s="210"/>
      <c r="H29" s="210"/>
    </row>
    <row r="30" spans="1:8" ht="12.75">
      <c r="A30" s="193"/>
      <c r="B30" s="197"/>
      <c r="C30" s="193"/>
      <c r="D30" s="205" t="s">
        <v>462</v>
      </c>
      <c r="E30" s="210">
        <f>SUBTOTAL(9,E31)</f>
        <v>1046</v>
      </c>
      <c r="F30" s="210">
        <f>SUBTOTAL(9,F31)</f>
        <v>0</v>
      </c>
      <c r="G30" s="210">
        <v>0</v>
      </c>
      <c r="H30" s="210">
        <v>0</v>
      </c>
    </row>
    <row r="31" spans="1:8" ht="12.75">
      <c r="A31" s="193"/>
      <c r="B31" s="197"/>
      <c r="C31" s="193"/>
      <c r="D31" s="206" t="s">
        <v>463</v>
      </c>
      <c r="E31" s="210">
        <v>1046</v>
      </c>
      <c r="F31" s="210">
        <v>0</v>
      </c>
      <c r="G31" s="210"/>
      <c r="H31" s="210"/>
    </row>
    <row r="32" spans="1:8" ht="12.75">
      <c r="A32" s="193"/>
      <c r="B32" s="197"/>
      <c r="C32" s="193"/>
      <c r="D32" s="205" t="s">
        <v>464</v>
      </c>
      <c r="E32" s="210">
        <f>SUBTOTAL(9,E33:E36)</f>
        <v>55179</v>
      </c>
      <c r="F32" s="210">
        <f>SUBTOTAL(9,F33:F36)</f>
        <v>91132</v>
      </c>
      <c r="G32" s="210">
        <v>60000</v>
      </c>
      <c r="H32" s="210">
        <v>60500</v>
      </c>
    </row>
    <row r="33" spans="1:8" ht="12.75">
      <c r="A33" s="193"/>
      <c r="B33" s="197"/>
      <c r="C33" s="193"/>
      <c r="D33" s="206" t="s">
        <v>465</v>
      </c>
      <c r="E33" s="210"/>
      <c r="F33" s="210">
        <v>1000</v>
      </c>
      <c r="G33" s="210"/>
      <c r="H33" s="210"/>
    </row>
    <row r="34" spans="1:8" ht="12.75">
      <c r="A34" s="193"/>
      <c r="B34" s="197"/>
      <c r="C34" s="193"/>
      <c r="D34" s="206" t="s">
        <v>466</v>
      </c>
      <c r="E34" s="210">
        <v>1000</v>
      </c>
      <c r="F34" s="210">
        <v>1000</v>
      </c>
      <c r="G34" s="210"/>
      <c r="H34" s="210"/>
    </row>
    <row r="35" spans="1:8" ht="12.75">
      <c r="A35" s="193"/>
      <c r="B35" s="197"/>
      <c r="C35" s="193"/>
      <c r="D35" s="206" t="s">
        <v>467</v>
      </c>
      <c r="E35" s="210">
        <v>1500</v>
      </c>
      <c r="F35" s="210">
        <v>1500</v>
      </c>
      <c r="G35" s="210"/>
      <c r="H35" s="210"/>
    </row>
    <row r="36" spans="1:8" ht="12.75">
      <c r="A36" s="193"/>
      <c r="B36" s="197"/>
      <c r="C36" s="193"/>
      <c r="D36" s="206" t="s">
        <v>468</v>
      </c>
      <c r="E36" s="210">
        <v>52679</v>
      </c>
      <c r="F36" s="210">
        <v>87632</v>
      </c>
      <c r="G36" s="210"/>
      <c r="H36" s="210"/>
    </row>
    <row r="37" spans="1:8" ht="12.75">
      <c r="A37" s="193"/>
      <c r="B37" s="193"/>
      <c r="C37" s="211">
        <v>640</v>
      </c>
      <c r="D37" s="205" t="s">
        <v>469</v>
      </c>
      <c r="E37" s="212">
        <f>SUBTOTAL(9,E38:E40)</f>
        <v>16622</v>
      </c>
      <c r="F37" s="212">
        <f>SUBTOTAL(9,F38:F40)</f>
        <v>0</v>
      </c>
      <c r="G37" s="212">
        <f>G38</f>
        <v>0</v>
      </c>
      <c r="H37" s="212">
        <f>H38</f>
        <v>0</v>
      </c>
    </row>
    <row r="38" spans="1:8" ht="12.75">
      <c r="A38" s="193"/>
      <c r="B38" s="193"/>
      <c r="C38" s="213"/>
      <c r="D38" s="205" t="s">
        <v>470</v>
      </c>
      <c r="E38" s="210">
        <f>SUBTOTAL(9,E39:E40)</f>
        <v>16622</v>
      </c>
      <c r="F38" s="210">
        <f>SUBTOTAL(9,F39:F40)</f>
        <v>0</v>
      </c>
      <c r="G38" s="210">
        <v>0</v>
      </c>
      <c r="H38" s="210">
        <v>0</v>
      </c>
    </row>
    <row r="39" spans="1:8" ht="12.75">
      <c r="A39" s="193"/>
      <c r="B39" s="193"/>
      <c r="C39" s="213"/>
      <c r="D39" s="206" t="s">
        <v>471</v>
      </c>
      <c r="E39" s="210">
        <v>16613</v>
      </c>
      <c r="F39" s="210"/>
      <c r="G39" s="210"/>
      <c r="H39" s="210"/>
    </row>
    <row r="40" spans="1:8" ht="12.75">
      <c r="A40" s="193"/>
      <c r="B40" s="193"/>
      <c r="C40" s="213"/>
      <c r="D40" s="206" t="s">
        <v>472</v>
      </c>
      <c r="E40" s="210">
        <v>9</v>
      </c>
      <c r="F40" s="210"/>
      <c r="G40" s="210"/>
      <c r="H40" s="210"/>
    </row>
    <row r="41" spans="1:8" ht="12.75">
      <c r="A41" s="189" t="s">
        <v>190</v>
      </c>
      <c r="B41" s="190"/>
      <c r="C41" s="214" t="s">
        <v>473</v>
      </c>
      <c r="D41" s="214"/>
      <c r="E41" s="215">
        <f>SUBTOTAL(9,E42:E157)</f>
        <v>1634916</v>
      </c>
      <c r="F41" s="215">
        <f>SUBTOTAL(9,F42:F157)</f>
        <v>1689520</v>
      </c>
      <c r="G41" s="215">
        <f>SUBTOTAL(9,G42:G157)</f>
        <v>1811000</v>
      </c>
      <c r="H41" s="215">
        <f>SUBTOTAL(9,H42:H157)</f>
        <v>1817700</v>
      </c>
    </row>
    <row r="42" spans="1:8" ht="12.75">
      <c r="A42" s="216"/>
      <c r="B42" s="194" t="s">
        <v>284</v>
      </c>
      <c r="C42" s="217" t="s">
        <v>422</v>
      </c>
      <c r="D42" s="217"/>
      <c r="E42" s="218">
        <f>SUBTOTAL(9,E43:E133)</f>
        <v>1293916</v>
      </c>
      <c r="F42" s="218">
        <f>SUBTOTAL(9,F43:F133)</f>
        <v>1333034</v>
      </c>
      <c r="G42" s="218">
        <f>SUBTOTAL(9,G43:G133)</f>
        <v>1464200</v>
      </c>
      <c r="H42" s="218">
        <f>SUBTOTAL(9,H43:H133)</f>
        <v>1489200</v>
      </c>
    </row>
    <row r="43" spans="1:8" ht="12" customHeight="1">
      <c r="A43" s="216"/>
      <c r="B43" s="197"/>
      <c r="C43" s="198" t="s">
        <v>286</v>
      </c>
      <c r="D43" s="199" t="s">
        <v>439</v>
      </c>
      <c r="E43" s="200">
        <f>SUBTOTAL(9,E44:E121)</f>
        <v>1254534</v>
      </c>
      <c r="F43" s="200">
        <f>SUBTOTAL(9,F44:F121)</f>
        <v>1312706</v>
      </c>
      <c r="G43" s="200">
        <f>SUBTOTAL(9,G44:G121)</f>
        <v>1420000</v>
      </c>
      <c r="H43" s="200">
        <f>SUBTOTAL(9,H44:H121)</f>
        <v>1459200</v>
      </c>
    </row>
    <row r="44" spans="1:8" ht="21.75" customHeight="1">
      <c r="A44" s="216"/>
      <c r="B44" s="197"/>
      <c r="C44" s="201" t="s">
        <v>440</v>
      </c>
      <c r="D44" s="202" t="s">
        <v>441</v>
      </c>
      <c r="E44" s="203">
        <f>SUBTOTAL(9,E45:E50)</f>
        <v>649209</v>
      </c>
      <c r="F44" s="203">
        <f>SUBTOTAL(9,F45:F50)</f>
        <v>694922</v>
      </c>
      <c r="G44" s="209">
        <v>710000</v>
      </c>
      <c r="H44" s="203">
        <v>730000</v>
      </c>
    </row>
    <row r="45" spans="1:8" ht="12.75" customHeight="1">
      <c r="A45" s="216"/>
      <c r="B45" s="197"/>
      <c r="C45" s="201"/>
      <c r="D45" s="202" t="s">
        <v>442</v>
      </c>
      <c r="E45" s="204">
        <v>534034</v>
      </c>
      <c r="F45" s="204">
        <v>557800</v>
      </c>
      <c r="G45" s="204"/>
      <c r="H45" s="204"/>
    </row>
    <row r="46" spans="1:8" ht="12" customHeight="1">
      <c r="A46" s="216"/>
      <c r="B46" s="197"/>
      <c r="C46" s="201"/>
      <c r="D46" s="202" t="s">
        <v>474</v>
      </c>
      <c r="E46" s="204">
        <f>SUBTOTAL(9,E47:E48)</f>
        <v>105488</v>
      </c>
      <c r="F46" s="204">
        <f>SUBTOTAL(9,F47:F48)</f>
        <v>135579</v>
      </c>
      <c r="G46" s="204"/>
      <c r="H46" s="204"/>
    </row>
    <row r="47" spans="1:8" ht="12.75" customHeight="1">
      <c r="A47" s="216"/>
      <c r="B47" s="197"/>
      <c r="C47" s="201"/>
      <c r="D47" s="219" t="s">
        <v>475</v>
      </c>
      <c r="E47" s="204">
        <v>97011</v>
      </c>
      <c r="F47" s="204">
        <v>127102</v>
      </c>
      <c r="G47" s="204"/>
      <c r="H47" s="204"/>
    </row>
    <row r="48" spans="1:8" ht="12.75" customHeight="1">
      <c r="A48" s="216"/>
      <c r="B48" s="197"/>
      <c r="C48" s="201"/>
      <c r="D48" s="219" t="s">
        <v>476</v>
      </c>
      <c r="E48" s="204">
        <v>8477</v>
      </c>
      <c r="F48" s="204">
        <v>8477</v>
      </c>
      <c r="G48" s="204"/>
      <c r="H48" s="204"/>
    </row>
    <row r="49" spans="1:8" ht="12.75" customHeight="1">
      <c r="A49" s="216"/>
      <c r="B49" s="197"/>
      <c r="C49" s="201"/>
      <c r="D49" s="202" t="s">
        <v>477</v>
      </c>
      <c r="E49" s="204">
        <v>720</v>
      </c>
      <c r="F49" s="204">
        <v>720</v>
      </c>
      <c r="G49" s="204"/>
      <c r="H49" s="204"/>
    </row>
    <row r="50" spans="1:8" ht="12.75">
      <c r="A50" s="216"/>
      <c r="B50" s="197"/>
      <c r="C50" s="201"/>
      <c r="D50" s="202" t="s">
        <v>443</v>
      </c>
      <c r="E50" s="204">
        <v>8967</v>
      </c>
      <c r="F50" s="204">
        <v>823</v>
      </c>
      <c r="G50" s="204"/>
      <c r="H50" s="204"/>
    </row>
    <row r="51" spans="1:8" ht="12.75" customHeight="1">
      <c r="A51" s="216"/>
      <c r="B51" s="197"/>
      <c r="C51" s="201" t="s">
        <v>478</v>
      </c>
      <c r="D51" s="202" t="s">
        <v>445</v>
      </c>
      <c r="E51" s="203">
        <f>SUBTOTAL(9,E52:E61)</f>
        <v>272336</v>
      </c>
      <c r="F51" s="203">
        <f>SUBTOTAL(9,F52:F61)</f>
        <v>292674</v>
      </c>
      <c r="G51" s="203">
        <v>298000</v>
      </c>
      <c r="H51" s="203">
        <v>305700</v>
      </c>
    </row>
    <row r="52" spans="1:8" ht="12.75">
      <c r="A52" s="216"/>
      <c r="B52" s="197"/>
      <c r="C52" s="201"/>
      <c r="D52" s="205" t="s">
        <v>446</v>
      </c>
      <c r="E52" s="204">
        <v>44900</v>
      </c>
      <c r="F52" s="204">
        <v>48327</v>
      </c>
      <c r="G52" s="204"/>
      <c r="H52" s="204"/>
    </row>
    <row r="53" spans="1:8" ht="12.75">
      <c r="A53" s="216"/>
      <c r="B53" s="197"/>
      <c r="C53" s="201"/>
      <c r="D53" s="205" t="s">
        <v>447</v>
      </c>
      <c r="E53" s="204">
        <v>21414</v>
      </c>
      <c r="F53" s="204">
        <v>22438</v>
      </c>
      <c r="G53" s="204"/>
      <c r="H53" s="204"/>
    </row>
    <row r="54" spans="1:8" ht="12.75">
      <c r="A54" s="216"/>
      <c r="B54" s="197"/>
      <c r="C54" s="201"/>
      <c r="D54" s="205" t="s">
        <v>448</v>
      </c>
      <c r="E54" s="204">
        <f>SUBTOTAL(9,E55:E60)</f>
        <v>165601</v>
      </c>
      <c r="F54" s="204">
        <f>SUBTOTAL(9,F55:F60)</f>
        <v>176467</v>
      </c>
      <c r="G54" s="204"/>
      <c r="H54" s="204"/>
    </row>
    <row r="55" spans="1:8" ht="12.75">
      <c r="A55" s="216"/>
      <c r="B55" s="197"/>
      <c r="C55" s="201"/>
      <c r="D55" s="206" t="s">
        <v>449</v>
      </c>
      <c r="E55" s="204">
        <v>9346</v>
      </c>
      <c r="F55" s="204">
        <v>10007</v>
      </c>
      <c r="G55" s="204"/>
      <c r="H55" s="204"/>
    </row>
    <row r="56" spans="1:8" ht="12.75">
      <c r="A56" s="216"/>
      <c r="B56" s="197"/>
      <c r="C56" s="201"/>
      <c r="D56" s="207" t="s">
        <v>450</v>
      </c>
      <c r="E56" s="204">
        <v>93033</v>
      </c>
      <c r="F56" s="204">
        <v>99507</v>
      </c>
      <c r="G56" s="204"/>
      <c r="H56" s="204"/>
    </row>
    <row r="57" spans="1:8" ht="12.75">
      <c r="A57" s="216"/>
      <c r="B57" s="197"/>
      <c r="C57" s="201"/>
      <c r="D57" s="206" t="s">
        <v>451</v>
      </c>
      <c r="E57" s="204">
        <v>5360</v>
      </c>
      <c r="F57" s="204">
        <v>5723</v>
      </c>
      <c r="G57" s="204"/>
      <c r="H57" s="204"/>
    </row>
    <row r="58" spans="1:8" ht="12.75">
      <c r="A58" s="216"/>
      <c r="B58" s="197"/>
      <c r="C58" s="201"/>
      <c r="D58" s="206" t="s">
        <v>452</v>
      </c>
      <c r="E58" s="204">
        <v>19364</v>
      </c>
      <c r="F58" s="204">
        <v>20765</v>
      </c>
      <c r="G58" s="204"/>
      <c r="H58" s="204"/>
    </row>
    <row r="59" spans="1:8" ht="12.75">
      <c r="A59" s="216"/>
      <c r="B59" s="197"/>
      <c r="C59" s="201"/>
      <c r="D59" s="206" t="s">
        <v>453</v>
      </c>
      <c r="E59" s="204">
        <v>7465</v>
      </c>
      <c r="F59" s="204">
        <v>7159</v>
      </c>
      <c r="G59" s="204"/>
      <c r="H59" s="204"/>
    </row>
    <row r="60" spans="1:8" ht="12.75">
      <c r="A60" s="216"/>
      <c r="B60" s="197"/>
      <c r="C60" s="201"/>
      <c r="D60" s="206" t="s">
        <v>454</v>
      </c>
      <c r="E60" s="204">
        <v>31033</v>
      </c>
      <c r="F60" s="204">
        <v>33306</v>
      </c>
      <c r="G60" s="204"/>
      <c r="H60" s="204"/>
    </row>
    <row r="61" spans="1:8" ht="12.75">
      <c r="A61" s="216"/>
      <c r="B61" s="197"/>
      <c r="C61" s="201"/>
      <c r="D61" s="205" t="s">
        <v>455</v>
      </c>
      <c r="E61" s="204">
        <v>40421</v>
      </c>
      <c r="F61" s="204">
        <v>45442</v>
      </c>
      <c r="G61" s="204"/>
      <c r="H61" s="204"/>
    </row>
    <row r="62" spans="1:8" ht="12.75">
      <c r="A62" s="216"/>
      <c r="B62" s="197"/>
      <c r="C62" s="201" t="s">
        <v>287</v>
      </c>
      <c r="D62" s="205" t="s">
        <v>456</v>
      </c>
      <c r="E62" s="203">
        <f>SUBTOTAL(9,E63:E112)</f>
        <v>274428</v>
      </c>
      <c r="F62" s="203">
        <f>SUBTOTAL(9,F63:F112)</f>
        <v>312253</v>
      </c>
      <c r="G62" s="203">
        <f>SUBTOTAL(9,G63:G112)</f>
        <v>392000</v>
      </c>
      <c r="H62" s="203">
        <f>SUBTOTAL(9,H63:H112)</f>
        <v>403500</v>
      </c>
    </row>
    <row r="63" spans="1:8" ht="12.75">
      <c r="A63" s="216"/>
      <c r="B63" s="197"/>
      <c r="C63" s="193"/>
      <c r="D63" s="205" t="s">
        <v>457</v>
      </c>
      <c r="E63" s="204">
        <f>SUBTOTAL(9,E64:E65)</f>
        <v>4091</v>
      </c>
      <c r="F63" s="204">
        <f>SUBTOTAL(9,F64:F65)</f>
        <v>4000</v>
      </c>
      <c r="G63" s="208">
        <v>5500</v>
      </c>
      <c r="H63" s="204">
        <v>6000</v>
      </c>
    </row>
    <row r="64" spans="1:8" ht="12.75">
      <c r="A64" s="216"/>
      <c r="B64" s="197"/>
      <c r="C64" s="193"/>
      <c r="D64" s="206" t="s">
        <v>458</v>
      </c>
      <c r="E64" s="204">
        <v>2091</v>
      </c>
      <c r="F64" s="204">
        <v>2000</v>
      </c>
      <c r="G64" s="208"/>
      <c r="H64" s="204"/>
    </row>
    <row r="65" spans="1:8" ht="12.75">
      <c r="A65" s="216"/>
      <c r="B65" s="197"/>
      <c r="C65" s="193"/>
      <c r="D65" s="206" t="s">
        <v>459</v>
      </c>
      <c r="E65" s="204">
        <v>2000</v>
      </c>
      <c r="F65" s="204">
        <v>2000</v>
      </c>
      <c r="G65" s="209"/>
      <c r="H65" s="209"/>
    </row>
    <row r="66" spans="1:8" ht="12.75">
      <c r="A66" s="216"/>
      <c r="B66" s="197"/>
      <c r="C66" s="193"/>
      <c r="D66" s="205" t="s">
        <v>479</v>
      </c>
      <c r="E66" s="204">
        <f>SUBTOTAL(9,E67:E70)</f>
        <v>117120</v>
      </c>
      <c r="F66" s="204">
        <f>SUBTOTAL(9,F67:F70)</f>
        <v>106800</v>
      </c>
      <c r="G66" s="208">
        <v>120000</v>
      </c>
      <c r="H66" s="204">
        <v>125000</v>
      </c>
    </row>
    <row r="67" spans="1:8" ht="12.75">
      <c r="A67" s="216"/>
      <c r="B67" s="197"/>
      <c r="C67" s="193"/>
      <c r="D67" s="206" t="s">
        <v>480</v>
      </c>
      <c r="E67" s="204">
        <v>82500</v>
      </c>
      <c r="F67" s="204">
        <v>70000</v>
      </c>
      <c r="G67" s="209"/>
      <c r="H67" s="209"/>
    </row>
    <row r="68" spans="1:8" ht="12.75">
      <c r="A68" s="216"/>
      <c r="B68" s="197"/>
      <c r="C68" s="193"/>
      <c r="D68" s="206" t="s">
        <v>481</v>
      </c>
      <c r="E68" s="204">
        <v>3159</v>
      </c>
      <c r="F68" s="204">
        <v>2600</v>
      </c>
      <c r="G68" s="208"/>
      <c r="H68" s="204"/>
    </row>
    <row r="69" spans="1:8" ht="12.75">
      <c r="A69" s="216"/>
      <c r="B69" s="216"/>
      <c r="C69" s="193"/>
      <c r="D69" s="206" t="s">
        <v>482</v>
      </c>
      <c r="E69" s="210">
        <v>30530</v>
      </c>
      <c r="F69" s="210">
        <v>33000</v>
      </c>
      <c r="G69" s="210"/>
      <c r="H69" s="210"/>
    </row>
    <row r="70" spans="1:8" ht="12.75">
      <c r="A70" s="216"/>
      <c r="B70" s="216"/>
      <c r="C70" s="193"/>
      <c r="D70" s="206" t="s">
        <v>483</v>
      </c>
      <c r="E70" s="210">
        <v>931</v>
      </c>
      <c r="F70" s="210">
        <v>1200</v>
      </c>
      <c r="G70" s="210"/>
      <c r="H70" s="210"/>
    </row>
    <row r="71" spans="1:8" ht="12.75">
      <c r="A71" s="216"/>
      <c r="B71" s="216"/>
      <c r="C71" s="193"/>
      <c r="D71" s="205" t="s">
        <v>460</v>
      </c>
      <c r="E71" s="210">
        <f>SUBTOTAL(9,E72:E81)</f>
        <v>29503</v>
      </c>
      <c r="F71" s="210">
        <f>SUBTOTAL(9,F72:F81)</f>
        <v>30619</v>
      </c>
      <c r="G71" s="210">
        <v>50000</v>
      </c>
      <c r="H71" s="210">
        <v>40000</v>
      </c>
    </row>
    <row r="72" spans="1:8" ht="12.75">
      <c r="A72" s="216"/>
      <c r="B72" s="216"/>
      <c r="C72" s="193"/>
      <c r="D72" s="206" t="s">
        <v>484</v>
      </c>
      <c r="E72" s="210">
        <v>7728</v>
      </c>
      <c r="F72" s="210">
        <v>500</v>
      </c>
      <c r="G72" s="210"/>
      <c r="H72" s="210"/>
    </row>
    <row r="73" spans="1:8" ht="12.75">
      <c r="A73" s="216"/>
      <c r="B73" s="216"/>
      <c r="C73" s="193"/>
      <c r="D73" s="206" t="s">
        <v>485</v>
      </c>
      <c r="E73" s="210">
        <v>2079</v>
      </c>
      <c r="F73" s="210">
        <v>200</v>
      </c>
      <c r="G73" s="210"/>
      <c r="H73" s="210"/>
    </row>
    <row r="74" spans="1:8" ht="12.75">
      <c r="A74" s="216"/>
      <c r="B74" s="216"/>
      <c r="C74" s="193"/>
      <c r="D74" s="206" t="s">
        <v>486</v>
      </c>
      <c r="E74" s="210">
        <v>100</v>
      </c>
      <c r="F74" s="210">
        <v>350</v>
      </c>
      <c r="G74" s="210"/>
      <c r="H74" s="210"/>
    </row>
    <row r="75" spans="1:8" ht="12.75">
      <c r="A75" s="216"/>
      <c r="B75" s="216"/>
      <c r="C75" s="193"/>
      <c r="D75" s="206" t="s">
        <v>487</v>
      </c>
      <c r="E75" s="210">
        <v>0</v>
      </c>
      <c r="F75" s="210"/>
      <c r="G75" s="210"/>
      <c r="H75" s="210"/>
    </row>
    <row r="76" spans="1:8" ht="12.75">
      <c r="A76" s="216"/>
      <c r="B76" s="216"/>
      <c r="C76" s="193"/>
      <c r="D76" s="206" t="s">
        <v>488</v>
      </c>
      <c r="E76" s="210">
        <v>12572</v>
      </c>
      <c r="F76" s="210">
        <v>14659</v>
      </c>
      <c r="G76" s="210"/>
      <c r="H76" s="210"/>
    </row>
    <row r="77" spans="1:8" ht="12.75">
      <c r="A77" s="216"/>
      <c r="B77" s="216"/>
      <c r="C77" s="193"/>
      <c r="D77" s="206" t="s">
        <v>489</v>
      </c>
      <c r="E77" s="210"/>
      <c r="F77" s="210">
        <v>5000</v>
      </c>
      <c r="G77" s="210"/>
      <c r="H77" s="210"/>
    </row>
    <row r="78" spans="1:8" ht="12.75">
      <c r="A78" s="216"/>
      <c r="B78" s="216"/>
      <c r="C78" s="193"/>
      <c r="D78" s="206" t="s">
        <v>490</v>
      </c>
      <c r="E78" s="210">
        <v>1140</v>
      </c>
      <c r="F78" s="210">
        <v>1500</v>
      </c>
      <c r="G78" s="210"/>
      <c r="H78" s="210"/>
    </row>
    <row r="79" spans="1:8" ht="12.75">
      <c r="A79" s="216"/>
      <c r="B79" s="216"/>
      <c r="C79" s="193"/>
      <c r="D79" s="206" t="s">
        <v>491</v>
      </c>
      <c r="E79" s="210">
        <v>65</v>
      </c>
      <c r="F79" s="210">
        <v>200</v>
      </c>
      <c r="G79" s="210"/>
      <c r="H79" s="210"/>
    </row>
    <row r="80" spans="1:8" ht="12.75">
      <c r="A80" s="216"/>
      <c r="B80" s="216"/>
      <c r="C80" s="193"/>
      <c r="D80" s="206" t="s">
        <v>492</v>
      </c>
      <c r="E80" s="210">
        <v>1919</v>
      </c>
      <c r="F80" s="210">
        <v>4310</v>
      </c>
      <c r="G80" s="210"/>
      <c r="H80" s="210"/>
    </row>
    <row r="81" spans="1:8" ht="12.75">
      <c r="A81" s="216"/>
      <c r="B81" s="216"/>
      <c r="C81" s="193"/>
      <c r="D81" s="206" t="s">
        <v>461</v>
      </c>
      <c r="E81" s="210">
        <v>3900</v>
      </c>
      <c r="F81" s="210">
        <v>3900</v>
      </c>
      <c r="G81" s="210"/>
      <c r="H81" s="210"/>
    </row>
    <row r="82" spans="1:8" ht="12.75">
      <c r="A82" s="216"/>
      <c r="B82" s="216"/>
      <c r="C82" s="193"/>
      <c r="D82" s="205" t="s">
        <v>462</v>
      </c>
      <c r="E82" s="210">
        <f>SUBTOTAL(9,E83:E88)</f>
        <v>14772</v>
      </c>
      <c r="F82" s="210">
        <f>SUBTOTAL(9,F83:F88)</f>
        <v>13570</v>
      </c>
      <c r="G82" s="210">
        <v>17000</v>
      </c>
      <c r="H82" s="210">
        <v>18000</v>
      </c>
    </row>
    <row r="83" spans="1:8" ht="12.75">
      <c r="A83" s="216"/>
      <c r="B83" s="216"/>
      <c r="C83" s="193"/>
      <c r="D83" s="206" t="s">
        <v>493</v>
      </c>
      <c r="E83" s="210">
        <v>7786</v>
      </c>
      <c r="F83" s="210">
        <v>7500</v>
      </c>
      <c r="G83" s="210"/>
      <c r="H83" s="210"/>
    </row>
    <row r="84" spans="1:8" ht="12.75">
      <c r="A84" s="216"/>
      <c r="B84" s="216"/>
      <c r="C84" s="193"/>
      <c r="D84" s="206" t="s">
        <v>494</v>
      </c>
      <c r="E84" s="210">
        <v>2922</v>
      </c>
      <c r="F84" s="210">
        <v>3000</v>
      </c>
      <c r="G84" s="210"/>
      <c r="H84" s="210"/>
    </row>
    <row r="85" spans="1:8" ht="12.75">
      <c r="A85" s="216"/>
      <c r="B85" s="216"/>
      <c r="C85" s="193"/>
      <c r="D85" s="206" t="s">
        <v>495</v>
      </c>
      <c r="E85" s="210">
        <v>3894</v>
      </c>
      <c r="F85" s="210">
        <v>2800</v>
      </c>
      <c r="G85" s="210"/>
      <c r="H85" s="210"/>
    </row>
    <row r="86" spans="1:8" ht="12.75">
      <c r="A86" s="216"/>
      <c r="B86" s="216"/>
      <c r="C86" s="193"/>
      <c r="D86" s="206" t="s">
        <v>496</v>
      </c>
      <c r="E86" s="210">
        <v>0</v>
      </c>
      <c r="F86" s="210"/>
      <c r="G86" s="210"/>
      <c r="H86" s="210"/>
    </row>
    <row r="87" spans="1:8" ht="12.75">
      <c r="A87" s="216"/>
      <c r="B87" s="216"/>
      <c r="C87" s="193"/>
      <c r="D87" s="206" t="s">
        <v>497</v>
      </c>
      <c r="E87" s="210">
        <v>170</v>
      </c>
      <c r="F87" s="210">
        <v>170</v>
      </c>
      <c r="G87" s="210"/>
      <c r="H87" s="210"/>
    </row>
    <row r="88" spans="1:8" ht="12.75">
      <c r="A88" s="216"/>
      <c r="B88" s="216"/>
      <c r="C88" s="193"/>
      <c r="D88" s="206" t="s">
        <v>498</v>
      </c>
      <c r="E88" s="210">
        <v>0</v>
      </c>
      <c r="F88" s="210">
        <v>100</v>
      </c>
      <c r="G88" s="210"/>
      <c r="H88" s="210"/>
    </row>
    <row r="89" spans="1:8" ht="12.75">
      <c r="A89" s="216"/>
      <c r="B89" s="216"/>
      <c r="C89" s="193"/>
      <c r="D89" s="205" t="s">
        <v>499</v>
      </c>
      <c r="E89" s="210">
        <f>SUBTOTAL(9,E90:E94)</f>
        <v>26466</v>
      </c>
      <c r="F89" s="210">
        <f>SUBTOTAL(9,F90:F94)</f>
        <v>47476</v>
      </c>
      <c r="G89" s="210">
        <v>50000</v>
      </c>
      <c r="H89" s="210">
        <v>50000</v>
      </c>
    </row>
    <row r="90" spans="1:8" ht="12.75">
      <c r="A90" s="216"/>
      <c r="B90" s="216"/>
      <c r="C90" s="193"/>
      <c r="D90" s="206" t="s">
        <v>500</v>
      </c>
      <c r="E90" s="210"/>
      <c r="F90" s="210">
        <v>20000</v>
      </c>
      <c r="G90" s="210"/>
      <c r="H90" s="210"/>
    </row>
    <row r="91" spans="1:8" ht="12.75">
      <c r="A91" s="216"/>
      <c r="B91" s="216"/>
      <c r="C91" s="193"/>
      <c r="D91" s="206" t="s">
        <v>501</v>
      </c>
      <c r="E91" s="210">
        <v>157</v>
      </c>
      <c r="F91" s="210">
        <v>76</v>
      </c>
      <c r="G91" s="210"/>
      <c r="H91" s="210"/>
    </row>
    <row r="92" spans="1:8" ht="12.75">
      <c r="A92" s="216"/>
      <c r="B92" s="216"/>
      <c r="C92" s="193"/>
      <c r="D92" s="206" t="s">
        <v>502</v>
      </c>
      <c r="E92" s="210"/>
      <c r="F92" s="210"/>
      <c r="G92" s="210"/>
      <c r="H92" s="210"/>
    </row>
    <row r="93" spans="1:8" ht="12.75">
      <c r="A93" s="216"/>
      <c r="B93" s="216"/>
      <c r="C93" s="193"/>
      <c r="D93" s="206" t="s">
        <v>503</v>
      </c>
      <c r="E93" s="210">
        <v>5400</v>
      </c>
      <c r="F93" s="210">
        <v>5400</v>
      </c>
      <c r="G93" s="210"/>
      <c r="H93" s="210"/>
    </row>
    <row r="94" spans="1:8" ht="12.75">
      <c r="A94" s="216"/>
      <c r="B94" s="216"/>
      <c r="C94" s="193"/>
      <c r="D94" s="206" t="s">
        <v>504</v>
      </c>
      <c r="E94" s="210">
        <v>20909</v>
      </c>
      <c r="F94" s="210">
        <v>22000</v>
      </c>
      <c r="G94" s="210"/>
      <c r="H94" s="210"/>
    </row>
    <row r="95" spans="1:8" ht="12.75">
      <c r="A95" s="216"/>
      <c r="B95" s="216"/>
      <c r="C95" s="193"/>
      <c r="D95" s="205" t="s">
        <v>505</v>
      </c>
      <c r="E95" s="210">
        <f>SUBTOTAL(9,E96:E97)</f>
        <v>4000</v>
      </c>
      <c r="F95" s="210">
        <f>SUBTOTAL(9,F96:F97)</f>
        <v>3650</v>
      </c>
      <c r="G95" s="210">
        <v>4500</v>
      </c>
      <c r="H95" s="210">
        <v>4500</v>
      </c>
    </row>
    <row r="96" spans="1:8" ht="12.75">
      <c r="A96" s="216"/>
      <c r="B96" s="216"/>
      <c r="C96" s="193"/>
      <c r="D96" s="206" t="s">
        <v>506</v>
      </c>
      <c r="E96" s="210">
        <v>3900</v>
      </c>
      <c r="F96" s="210">
        <v>3500</v>
      </c>
      <c r="G96" s="210"/>
      <c r="H96" s="210"/>
    </row>
    <row r="97" spans="1:8" ht="12.75">
      <c r="A97" s="216"/>
      <c r="B97" s="216"/>
      <c r="C97" s="193"/>
      <c r="D97" s="206" t="s">
        <v>507</v>
      </c>
      <c r="E97" s="210">
        <v>100</v>
      </c>
      <c r="F97" s="210">
        <v>150</v>
      </c>
      <c r="G97" s="210"/>
      <c r="H97" s="210"/>
    </row>
    <row r="98" spans="1:8" ht="12.75">
      <c r="A98" s="216"/>
      <c r="B98" s="216"/>
      <c r="C98" s="193"/>
      <c r="D98" s="205" t="s">
        <v>464</v>
      </c>
      <c r="E98" s="210">
        <f>SUBTOTAL(9,E99:E112)</f>
        <v>78476</v>
      </c>
      <c r="F98" s="210">
        <f>SUBTOTAL(9,F99:F112)</f>
        <v>106138</v>
      </c>
      <c r="G98" s="210">
        <v>145000</v>
      </c>
      <c r="H98" s="210">
        <v>160000</v>
      </c>
    </row>
    <row r="99" spans="1:8" ht="12.75">
      <c r="A99" s="216"/>
      <c r="B99" s="216"/>
      <c r="C99" s="193"/>
      <c r="D99" s="206" t="s">
        <v>508</v>
      </c>
      <c r="E99" s="210">
        <v>2100</v>
      </c>
      <c r="F99" s="210">
        <v>1700</v>
      </c>
      <c r="G99" s="210"/>
      <c r="H99" s="210"/>
    </row>
    <row r="100" spans="1:8" ht="12.75">
      <c r="A100" s="216"/>
      <c r="B100" s="216"/>
      <c r="C100" s="193"/>
      <c r="D100" s="206" t="s">
        <v>509</v>
      </c>
      <c r="E100" s="210">
        <v>600</v>
      </c>
      <c r="F100" s="210">
        <v>300</v>
      </c>
      <c r="G100" s="210"/>
      <c r="H100" s="210"/>
    </row>
    <row r="101" spans="1:8" ht="12.75">
      <c r="A101" s="216"/>
      <c r="B101" s="216"/>
      <c r="C101" s="193"/>
      <c r="D101" s="206" t="s">
        <v>510</v>
      </c>
      <c r="E101" s="210">
        <v>15841</v>
      </c>
      <c r="F101" s="210">
        <v>16500</v>
      </c>
      <c r="G101" s="210"/>
      <c r="H101" s="210"/>
    </row>
    <row r="102" spans="1:8" ht="12.75">
      <c r="A102" s="216"/>
      <c r="B102" s="216"/>
      <c r="C102" s="193"/>
      <c r="D102" s="206" t="s">
        <v>511</v>
      </c>
      <c r="E102" s="210">
        <v>3867</v>
      </c>
      <c r="F102" s="210">
        <v>3100</v>
      </c>
      <c r="G102" s="210"/>
      <c r="H102" s="210"/>
    </row>
    <row r="103" spans="1:8" ht="12.75">
      <c r="A103" s="216"/>
      <c r="B103" s="216"/>
      <c r="C103" s="193"/>
      <c r="D103" s="206" t="s">
        <v>512</v>
      </c>
      <c r="E103" s="210">
        <v>2675</v>
      </c>
      <c r="F103" s="210">
        <v>30950</v>
      </c>
      <c r="G103" s="210"/>
      <c r="H103" s="210"/>
    </row>
    <row r="104" spans="1:8" ht="12.75">
      <c r="A104" s="216"/>
      <c r="B104" s="216"/>
      <c r="C104" s="193"/>
      <c r="D104" s="206" t="s">
        <v>467</v>
      </c>
      <c r="E104" s="210">
        <v>27246</v>
      </c>
      <c r="F104" s="210">
        <v>30000</v>
      </c>
      <c r="G104" s="210"/>
      <c r="H104" s="210"/>
    </row>
    <row r="105" spans="1:8" ht="12.75">
      <c r="A105" s="216"/>
      <c r="B105" s="216"/>
      <c r="C105" s="193"/>
      <c r="D105" s="206" t="s">
        <v>513</v>
      </c>
      <c r="E105" s="210">
        <v>1298</v>
      </c>
      <c r="F105" s="210">
        <v>1200</v>
      </c>
      <c r="G105" s="210"/>
      <c r="H105" s="210"/>
    </row>
    <row r="106" spans="1:8" ht="12.75">
      <c r="A106" s="216"/>
      <c r="B106" s="216"/>
      <c r="C106" s="193"/>
      <c r="D106" s="206" t="s">
        <v>514</v>
      </c>
      <c r="E106" s="210">
        <v>9510</v>
      </c>
      <c r="F106" s="210">
        <v>11238</v>
      </c>
      <c r="G106" s="210"/>
      <c r="H106" s="210"/>
    </row>
    <row r="107" spans="1:8" ht="12.75">
      <c r="A107" s="216"/>
      <c r="B107" s="216"/>
      <c r="C107" s="193"/>
      <c r="D107" s="206" t="s">
        <v>515</v>
      </c>
      <c r="E107" s="210">
        <v>2500</v>
      </c>
      <c r="F107" s="210">
        <v>2000</v>
      </c>
      <c r="G107" s="210"/>
      <c r="H107" s="210"/>
    </row>
    <row r="108" spans="1:8" ht="12.75">
      <c r="A108" s="216"/>
      <c r="B108" s="197"/>
      <c r="C108" s="193"/>
      <c r="D108" s="206" t="s">
        <v>516</v>
      </c>
      <c r="E108" s="210">
        <v>3000</v>
      </c>
      <c r="F108" s="210">
        <v>1000</v>
      </c>
      <c r="G108" s="210"/>
      <c r="H108" s="210"/>
    </row>
    <row r="109" spans="1:8" ht="12.75">
      <c r="A109" s="216"/>
      <c r="B109" s="216"/>
      <c r="C109" s="193"/>
      <c r="D109" s="206" t="s">
        <v>517</v>
      </c>
      <c r="E109" s="210">
        <v>5800</v>
      </c>
      <c r="F109" s="210">
        <v>5800</v>
      </c>
      <c r="G109" s="210"/>
      <c r="H109" s="210"/>
    </row>
    <row r="110" spans="1:8" ht="12.75">
      <c r="A110" s="216"/>
      <c r="B110" s="216"/>
      <c r="C110" s="193"/>
      <c r="D110" s="206" t="s">
        <v>518</v>
      </c>
      <c r="E110" s="210">
        <v>1437</v>
      </c>
      <c r="F110" s="210"/>
      <c r="G110" s="210"/>
      <c r="H110" s="210"/>
    </row>
    <row r="111" spans="1:8" ht="12.75">
      <c r="A111" s="216"/>
      <c r="B111" s="216"/>
      <c r="C111" s="193"/>
      <c r="D111" s="220" t="s">
        <v>519</v>
      </c>
      <c r="E111" s="210">
        <v>2050</v>
      </c>
      <c r="F111" s="210">
        <v>2050</v>
      </c>
      <c r="G111" s="210"/>
      <c r="H111" s="210"/>
    </row>
    <row r="112" spans="1:8" ht="12.75">
      <c r="A112" s="216"/>
      <c r="B112" s="216"/>
      <c r="C112" s="193"/>
      <c r="D112" s="206" t="s">
        <v>520</v>
      </c>
      <c r="E112" s="210">
        <v>552</v>
      </c>
      <c r="F112" s="210">
        <v>300</v>
      </c>
      <c r="G112" s="210"/>
      <c r="H112" s="210"/>
    </row>
    <row r="113" spans="1:8" ht="12.75">
      <c r="A113" s="216"/>
      <c r="B113" s="216"/>
      <c r="C113" s="211">
        <v>640</v>
      </c>
      <c r="D113" s="205" t="s">
        <v>469</v>
      </c>
      <c r="E113" s="212">
        <f>SUBTOTAL(9,E114:E121)</f>
        <v>58561</v>
      </c>
      <c r="F113" s="212">
        <f>SUBTOTAL(9,F114:F121)</f>
        <v>12857</v>
      </c>
      <c r="G113" s="212">
        <f>SUBTOTAL(9,G114:G121)</f>
        <v>20000</v>
      </c>
      <c r="H113" s="212">
        <f>SUBTOTAL(9,H114:H121)</f>
        <v>20000</v>
      </c>
    </row>
    <row r="114" spans="1:8" ht="12.75">
      <c r="A114" s="216"/>
      <c r="B114" s="216"/>
      <c r="C114" s="211"/>
      <c r="D114" s="221" t="s">
        <v>521</v>
      </c>
      <c r="E114" s="210">
        <f>SUBTOTAL(9,E115)</f>
        <v>0</v>
      </c>
      <c r="F114" s="210">
        <f>SUBTOTAL(9,F115)</f>
        <v>0</v>
      </c>
      <c r="G114" s="210">
        <f>SUM(G115+G118)</f>
        <v>0</v>
      </c>
      <c r="H114" s="210">
        <v>0</v>
      </c>
    </row>
    <row r="115" spans="1:8" ht="12.75">
      <c r="A115" s="216"/>
      <c r="B115" s="216"/>
      <c r="C115" s="211"/>
      <c r="D115" s="207" t="s">
        <v>522</v>
      </c>
      <c r="E115" s="210"/>
      <c r="F115" s="210"/>
      <c r="G115" s="210"/>
      <c r="H115" s="210"/>
    </row>
    <row r="116" spans="1:8" ht="12.75">
      <c r="A116" s="216"/>
      <c r="B116" s="216"/>
      <c r="C116" s="211"/>
      <c r="D116" s="205" t="s">
        <v>470</v>
      </c>
      <c r="E116" s="210">
        <f>SUBTOTAL(9,E118:E121)</f>
        <v>20107</v>
      </c>
      <c r="F116" s="210">
        <f>SUBTOTAL(9,F118:F121)</f>
        <v>12857</v>
      </c>
      <c r="G116" s="210">
        <v>20000</v>
      </c>
      <c r="H116" s="210">
        <v>20000</v>
      </c>
    </row>
    <row r="117" spans="1:8" ht="12.75">
      <c r="A117" s="216"/>
      <c r="B117" s="216"/>
      <c r="C117" s="211"/>
      <c r="D117" s="206" t="s">
        <v>523</v>
      </c>
      <c r="E117" s="210">
        <v>38454</v>
      </c>
      <c r="F117" s="210"/>
      <c r="G117" s="210"/>
      <c r="H117" s="210"/>
    </row>
    <row r="118" spans="1:8" ht="12.75">
      <c r="A118" s="216"/>
      <c r="B118" s="216"/>
      <c r="C118" s="211"/>
      <c r="D118" s="206" t="s">
        <v>524</v>
      </c>
      <c r="E118" s="210">
        <v>10000</v>
      </c>
      <c r="F118" s="210">
        <v>10000</v>
      </c>
      <c r="G118" s="210"/>
      <c r="H118" s="210"/>
    </row>
    <row r="119" spans="1:8" ht="12.75">
      <c r="A119" s="216"/>
      <c r="B119" s="216"/>
      <c r="C119" s="211"/>
      <c r="D119" s="206" t="s">
        <v>471</v>
      </c>
      <c r="E119" s="210">
        <v>5358</v>
      </c>
      <c r="F119" s="210"/>
      <c r="G119" s="210"/>
      <c r="H119" s="210"/>
    </row>
    <row r="120" spans="1:8" ht="12.75">
      <c r="A120" s="216"/>
      <c r="B120" s="216"/>
      <c r="C120" s="211"/>
      <c r="D120" s="206" t="s">
        <v>472</v>
      </c>
      <c r="E120" s="210">
        <v>3507</v>
      </c>
      <c r="F120" s="210">
        <v>1657</v>
      </c>
      <c r="G120" s="210"/>
      <c r="H120" s="210"/>
    </row>
    <row r="121" spans="1:8" ht="12.75">
      <c r="A121" s="216"/>
      <c r="B121" s="216"/>
      <c r="C121" s="211"/>
      <c r="D121" s="206" t="s">
        <v>525</v>
      </c>
      <c r="E121" s="210">
        <v>1242</v>
      </c>
      <c r="F121" s="210">
        <v>1200</v>
      </c>
      <c r="G121" s="210"/>
      <c r="H121" s="210"/>
    </row>
    <row r="122" spans="1:8" ht="12.75">
      <c r="A122" s="216"/>
      <c r="B122" s="216"/>
      <c r="C122" s="222">
        <v>700</v>
      </c>
      <c r="D122" s="223" t="s">
        <v>526</v>
      </c>
      <c r="E122" s="224">
        <f>SUBTOTAL(9,E123:E135)</f>
        <v>39382</v>
      </c>
      <c r="F122" s="224">
        <f>SUBTOTAL(9,F123:F135)</f>
        <v>20328</v>
      </c>
      <c r="G122" s="224">
        <f>SUBTOTAL(9,G123:G135)</f>
        <v>57500</v>
      </c>
      <c r="H122" s="224">
        <f>SUBTOTAL(9,H123:H135)</f>
        <v>30000</v>
      </c>
    </row>
    <row r="123" spans="1:8" ht="12.75">
      <c r="A123" s="216"/>
      <c r="B123" s="216"/>
      <c r="C123" s="211">
        <v>710</v>
      </c>
      <c r="D123" s="205" t="s">
        <v>527</v>
      </c>
      <c r="E123" s="212">
        <f>SUBTOTAL(9,E124:E135)</f>
        <v>39382</v>
      </c>
      <c r="F123" s="212">
        <f>SUBTOTAL(9,F124:F135)</f>
        <v>20328</v>
      </c>
      <c r="G123" s="212">
        <f>SUBTOTAL(9,G124:G135)</f>
        <v>57500</v>
      </c>
      <c r="H123" s="212">
        <f>SUBTOTAL(9,H124:H135)</f>
        <v>30000</v>
      </c>
    </row>
    <row r="124" spans="1:8" ht="12.75">
      <c r="A124" s="216"/>
      <c r="B124" s="216"/>
      <c r="C124" s="213"/>
      <c r="D124" s="205" t="s">
        <v>528</v>
      </c>
      <c r="E124" s="210">
        <f>SUBTOTAL(9,E125:E126)</f>
        <v>34812</v>
      </c>
      <c r="F124" s="210">
        <f>SUBTOTAL(9,F125)</f>
        <v>4000</v>
      </c>
      <c r="G124" s="210">
        <v>34200</v>
      </c>
      <c r="H124" s="210">
        <v>20000</v>
      </c>
    </row>
    <row r="125" spans="1:8" ht="12.75">
      <c r="A125" s="216"/>
      <c r="B125" s="216"/>
      <c r="C125" s="213"/>
      <c r="D125" s="206" t="s">
        <v>529</v>
      </c>
      <c r="E125" s="210">
        <v>22042</v>
      </c>
      <c r="F125" s="210">
        <v>4000</v>
      </c>
      <c r="G125" s="210"/>
      <c r="H125" s="210"/>
    </row>
    <row r="126" spans="1:8" ht="12.75">
      <c r="A126" s="216"/>
      <c r="B126" s="216"/>
      <c r="C126" s="213"/>
      <c r="D126" s="206" t="s">
        <v>530</v>
      </c>
      <c r="E126" s="210">
        <v>12770</v>
      </c>
      <c r="F126" s="210"/>
      <c r="G126" s="210"/>
      <c r="H126" s="210"/>
    </row>
    <row r="127" spans="1:8" ht="12.75">
      <c r="A127" s="216"/>
      <c r="B127" s="216"/>
      <c r="C127" s="213"/>
      <c r="D127" s="205" t="s">
        <v>531</v>
      </c>
      <c r="E127" s="210">
        <f>SUBTOTAL(9,E128)</f>
        <v>0</v>
      </c>
      <c r="F127" s="210">
        <f>SUBTOTAL(9,F128)</f>
        <v>0</v>
      </c>
      <c r="G127" s="210">
        <f>SUBTOTAL(9,G128)</f>
        <v>0</v>
      </c>
      <c r="H127" s="210">
        <f>SUBTOTAL(9,H128)</f>
        <v>0</v>
      </c>
    </row>
    <row r="128" spans="1:8" ht="12.75">
      <c r="A128" s="216"/>
      <c r="B128" s="216"/>
      <c r="C128" s="213"/>
      <c r="D128" s="206" t="s">
        <v>532</v>
      </c>
      <c r="E128" s="210">
        <v>0</v>
      </c>
      <c r="F128" s="210"/>
      <c r="G128" s="210"/>
      <c r="H128" s="210"/>
    </row>
    <row r="129" spans="1:8" ht="12.75">
      <c r="A129" s="216"/>
      <c r="B129" s="216"/>
      <c r="C129" s="213"/>
      <c r="D129" s="205" t="s">
        <v>533</v>
      </c>
      <c r="E129" s="210">
        <f>SUBTOTAL(9,E130:E133)</f>
        <v>4570</v>
      </c>
      <c r="F129" s="210">
        <f>SUBTOTAL(9,F130:F133)</f>
        <v>16328</v>
      </c>
      <c r="G129" s="210">
        <v>10000</v>
      </c>
      <c r="H129" s="210">
        <v>10000</v>
      </c>
    </row>
    <row r="130" spans="1:8" ht="12.75">
      <c r="A130" s="216"/>
      <c r="B130" s="216"/>
      <c r="C130" s="213"/>
      <c r="D130" s="206" t="s">
        <v>534</v>
      </c>
      <c r="E130" s="210">
        <v>0</v>
      </c>
      <c r="F130" s="210"/>
      <c r="G130" s="210"/>
      <c r="H130" s="210"/>
    </row>
    <row r="131" spans="1:8" ht="12.75">
      <c r="A131" s="216"/>
      <c r="B131" s="216"/>
      <c r="C131" s="213"/>
      <c r="D131" s="206" t="s">
        <v>535</v>
      </c>
      <c r="E131" s="210">
        <v>0</v>
      </c>
      <c r="F131" s="210">
        <v>8028</v>
      </c>
      <c r="G131" s="210"/>
      <c r="H131" s="210"/>
    </row>
    <row r="132" spans="1:8" ht="12.75">
      <c r="A132" s="216"/>
      <c r="B132" s="216"/>
      <c r="C132" s="213"/>
      <c r="D132" s="206" t="s">
        <v>536</v>
      </c>
      <c r="E132" s="210"/>
      <c r="F132" s="210">
        <v>8300</v>
      </c>
      <c r="G132" s="210"/>
      <c r="H132" s="210"/>
    </row>
    <row r="133" spans="1:8" ht="12.75">
      <c r="A133" s="216"/>
      <c r="B133" s="216"/>
      <c r="C133" s="213"/>
      <c r="D133" s="206" t="s">
        <v>537</v>
      </c>
      <c r="E133" s="210">
        <v>4570</v>
      </c>
      <c r="F133" s="210"/>
      <c r="G133" s="210"/>
      <c r="H133" s="210"/>
    </row>
    <row r="134" spans="1:8" ht="12.75">
      <c r="A134" s="216"/>
      <c r="B134" s="216"/>
      <c r="C134" s="213"/>
      <c r="D134" s="206" t="s">
        <v>538</v>
      </c>
      <c r="E134" s="210">
        <f>SUBTOTAL(9,E135)</f>
        <v>0</v>
      </c>
      <c r="F134" s="210">
        <f>SUBTOTAL(9,F135)</f>
        <v>0</v>
      </c>
      <c r="G134" s="210">
        <v>13300</v>
      </c>
      <c r="H134" s="210"/>
    </row>
    <row r="135" spans="1:8" ht="12.75">
      <c r="A135" s="216"/>
      <c r="B135" s="216"/>
      <c r="C135" s="213"/>
      <c r="D135" s="206" t="s">
        <v>539</v>
      </c>
      <c r="E135" s="210">
        <v>0</v>
      </c>
      <c r="F135" s="210"/>
      <c r="G135" s="210"/>
      <c r="H135" s="210"/>
    </row>
    <row r="136" spans="1:8" ht="12.75">
      <c r="A136" s="216"/>
      <c r="B136" s="225" t="s">
        <v>540</v>
      </c>
      <c r="C136" s="225" t="s">
        <v>541</v>
      </c>
      <c r="D136" s="225"/>
      <c r="E136" s="226">
        <f>SUBTOTAL(9,E137:E143)</f>
        <v>5500</v>
      </c>
      <c r="F136" s="226">
        <f>SUBTOTAL(9,F137:F143)</f>
        <v>4700</v>
      </c>
      <c r="G136" s="226">
        <f>SUBTOTAL(9,G137:G143)</f>
        <v>5500</v>
      </c>
      <c r="H136" s="226">
        <f>SUBTOTAL(9,H137:H143)</f>
        <v>5500</v>
      </c>
    </row>
    <row r="137" spans="1:8" ht="12.75">
      <c r="A137" s="216"/>
      <c r="B137" s="158"/>
      <c r="C137" s="222">
        <v>600</v>
      </c>
      <c r="D137" s="223" t="s">
        <v>439</v>
      </c>
      <c r="E137" s="224">
        <f>SUBTOTAL(9,E138:E143)</f>
        <v>5500</v>
      </c>
      <c r="F137" s="224">
        <f>SUBTOTAL(9,F138:F143)</f>
        <v>4700</v>
      </c>
      <c r="G137" s="224">
        <f>SUBTOTAL(9,G138:G143)</f>
        <v>5500</v>
      </c>
      <c r="H137" s="224">
        <f>SUBTOTAL(9,H138:H143)</f>
        <v>5500</v>
      </c>
    </row>
    <row r="138" spans="1:8" ht="12.75">
      <c r="A138" s="216"/>
      <c r="B138" s="158"/>
      <c r="C138" s="211">
        <v>630</v>
      </c>
      <c r="D138" s="205" t="s">
        <v>456</v>
      </c>
      <c r="E138" s="212">
        <f>SUBTOTAL(9,E139:E143)</f>
        <v>5500</v>
      </c>
      <c r="F138" s="212">
        <f>SUBTOTAL(9,F139:F143)</f>
        <v>4700</v>
      </c>
      <c r="G138" s="212">
        <v>5500</v>
      </c>
      <c r="H138" s="212">
        <v>5500</v>
      </c>
    </row>
    <row r="139" spans="1:8" ht="12.75">
      <c r="A139" s="216"/>
      <c r="B139" s="158"/>
      <c r="C139" s="211"/>
      <c r="D139" s="205" t="s">
        <v>460</v>
      </c>
      <c r="E139" s="210">
        <f>SUBTOTAL(9,E140)</f>
        <v>0</v>
      </c>
      <c r="F139" s="210">
        <f>SUBTOTAL(9,F140)</f>
        <v>0</v>
      </c>
      <c r="G139" s="212"/>
      <c r="H139" s="212"/>
    </row>
    <row r="140" spans="1:8" ht="12.75">
      <c r="A140" s="216"/>
      <c r="B140" s="158"/>
      <c r="C140" s="211"/>
      <c r="D140" s="206" t="s">
        <v>542</v>
      </c>
      <c r="E140" s="210">
        <v>0</v>
      </c>
      <c r="F140" s="210">
        <v>0</v>
      </c>
      <c r="G140" s="212"/>
      <c r="H140" s="212"/>
    </row>
    <row r="141" spans="1:8" ht="12.75">
      <c r="A141" s="216"/>
      <c r="B141" s="158"/>
      <c r="C141" s="211"/>
      <c r="D141" s="205" t="s">
        <v>464</v>
      </c>
      <c r="E141" s="210">
        <f>SUBTOTAL(9,E142:E143)</f>
        <v>5500</v>
      </c>
      <c r="F141" s="210">
        <f>SUBTOTAL(9,F142:F143)</f>
        <v>4700</v>
      </c>
      <c r="G141" s="210"/>
      <c r="H141" s="210"/>
    </row>
    <row r="142" spans="1:8" ht="12.75">
      <c r="A142" s="216"/>
      <c r="B142" s="158"/>
      <c r="C142" s="211"/>
      <c r="D142" s="206" t="s">
        <v>512</v>
      </c>
      <c r="E142" s="210">
        <v>756</v>
      </c>
      <c r="F142" s="210">
        <v>700</v>
      </c>
      <c r="G142" s="210"/>
      <c r="H142" s="210"/>
    </row>
    <row r="143" spans="1:8" ht="12.75">
      <c r="A143" s="216"/>
      <c r="B143" s="158"/>
      <c r="C143" s="211"/>
      <c r="D143" s="206" t="s">
        <v>520</v>
      </c>
      <c r="E143" s="210">
        <v>4744</v>
      </c>
      <c r="F143" s="210">
        <v>4000</v>
      </c>
      <c r="G143" s="210"/>
      <c r="H143" s="210"/>
    </row>
    <row r="144" spans="1:8" ht="12.75">
      <c r="A144" s="216"/>
      <c r="B144" s="225" t="s">
        <v>543</v>
      </c>
      <c r="C144" s="225" t="s">
        <v>544</v>
      </c>
      <c r="D144" s="225"/>
      <c r="E144" s="226">
        <f>SUBTOTAL(9,E145:E157)</f>
        <v>335500</v>
      </c>
      <c r="F144" s="226">
        <f>SUBTOTAL(9,F145:F157)</f>
        <v>351786</v>
      </c>
      <c r="G144" s="226">
        <f>SUBTOTAL(9,G145:G157)</f>
        <v>328000</v>
      </c>
      <c r="H144" s="226">
        <f>SUBTOTAL(9,H145:H157)</f>
        <v>323000</v>
      </c>
    </row>
    <row r="145" spans="1:8" ht="12.75">
      <c r="A145" s="216"/>
      <c r="B145" s="227"/>
      <c r="C145" s="222">
        <v>600</v>
      </c>
      <c r="D145" s="223" t="s">
        <v>439</v>
      </c>
      <c r="E145" s="224">
        <f>SUBTOTAL(9,E146:E149)</f>
        <v>115036</v>
      </c>
      <c r="F145" s="224">
        <f>SUBTOTAL(9,F146:F149)</f>
        <v>135918</v>
      </c>
      <c r="G145" s="224">
        <f>SUBTOTAL(9,G146:G149)</f>
        <v>115000</v>
      </c>
      <c r="H145" s="224">
        <f>SUBTOTAL(9,H146:H149)</f>
        <v>110000</v>
      </c>
    </row>
    <row r="146" spans="1:8" ht="12.75">
      <c r="A146" s="216"/>
      <c r="B146" s="227"/>
      <c r="C146" s="211">
        <v>650</v>
      </c>
      <c r="D146" s="205" t="s">
        <v>545</v>
      </c>
      <c r="E146" s="212">
        <f>SUBTOTAL(9,E147:E149)</f>
        <v>115036</v>
      </c>
      <c r="F146" s="212">
        <f>SUBTOTAL(9,F147:F149)</f>
        <v>135918</v>
      </c>
      <c r="G146" s="212">
        <v>115000</v>
      </c>
      <c r="H146" s="212">
        <v>110000</v>
      </c>
    </row>
    <row r="147" spans="1:8" ht="12.75">
      <c r="A147" s="216"/>
      <c r="B147" s="227"/>
      <c r="C147" s="213"/>
      <c r="D147" s="228" t="s">
        <v>546</v>
      </c>
      <c r="E147" s="210">
        <f>SUBTOTAL(9,E148:E149)</f>
        <v>115036</v>
      </c>
      <c r="F147" s="210">
        <f>SUBTOTAL(9,F148:F149)</f>
        <v>135918</v>
      </c>
      <c r="G147" s="210"/>
      <c r="H147" s="210"/>
    </row>
    <row r="148" spans="1:8" ht="12.75">
      <c r="A148" s="216"/>
      <c r="B148" s="227"/>
      <c r="C148" s="213"/>
      <c r="D148" s="206" t="s">
        <v>547</v>
      </c>
      <c r="E148" s="210">
        <v>24540</v>
      </c>
      <c r="F148" s="210">
        <v>24936</v>
      </c>
      <c r="G148" s="210"/>
      <c r="H148" s="210"/>
    </row>
    <row r="149" spans="1:8" ht="12.75">
      <c r="A149" s="216"/>
      <c r="B149" s="227"/>
      <c r="C149" s="213"/>
      <c r="D149" s="206" t="s">
        <v>548</v>
      </c>
      <c r="E149" s="210">
        <v>90496</v>
      </c>
      <c r="F149" s="210">
        <v>110982</v>
      </c>
      <c r="G149" s="210"/>
      <c r="H149" s="210"/>
    </row>
    <row r="150" spans="1:8" ht="12.75">
      <c r="A150" s="216"/>
      <c r="B150" s="227"/>
      <c r="C150" s="222">
        <v>800</v>
      </c>
      <c r="D150" s="223" t="s">
        <v>549</v>
      </c>
      <c r="E150" s="229">
        <f>SUBTOTAL(9,E151:E157)</f>
        <v>220464</v>
      </c>
      <c r="F150" s="229">
        <f>SUBTOTAL(9,F151:F157)</f>
        <v>215868</v>
      </c>
      <c r="G150" s="229">
        <f>SUBTOTAL(9,G151:G157)</f>
        <v>213000</v>
      </c>
      <c r="H150" s="229">
        <f>SUBTOTAL(9,H151:H157)</f>
        <v>213000</v>
      </c>
    </row>
    <row r="151" spans="1:8" ht="12.75">
      <c r="A151" s="216"/>
      <c r="B151" s="227"/>
      <c r="C151" s="230">
        <v>810</v>
      </c>
      <c r="D151" s="209" t="s">
        <v>550</v>
      </c>
      <c r="E151" s="231">
        <f>SUBTOTAL(9,E152:E153)</f>
        <v>0</v>
      </c>
      <c r="F151" s="231">
        <f>SUBTOTAL(9,F152:F153)</f>
        <v>0</v>
      </c>
      <c r="G151" s="231"/>
      <c r="H151" s="231"/>
    </row>
    <row r="152" spans="1:8" ht="12.75">
      <c r="A152" s="216"/>
      <c r="B152" s="227"/>
      <c r="C152" s="230"/>
      <c r="D152" s="209" t="s">
        <v>551</v>
      </c>
      <c r="E152" s="232">
        <f>SUBTOTAL(9,E153)</f>
        <v>0</v>
      </c>
      <c r="F152" s="232">
        <f>SUBTOTAL(9,F153)</f>
        <v>0</v>
      </c>
      <c r="G152" s="232"/>
      <c r="H152" s="232"/>
    </row>
    <row r="153" spans="1:8" ht="12.75">
      <c r="A153" s="216"/>
      <c r="B153" s="227"/>
      <c r="C153" s="230"/>
      <c r="D153" s="208" t="s">
        <v>552</v>
      </c>
      <c r="E153" s="232"/>
      <c r="F153" s="232"/>
      <c r="G153" s="232"/>
      <c r="H153" s="232"/>
    </row>
    <row r="154" spans="1:8" ht="12.75">
      <c r="A154" s="216"/>
      <c r="B154" s="227"/>
      <c r="C154" s="211">
        <v>820</v>
      </c>
      <c r="D154" s="205" t="s">
        <v>553</v>
      </c>
      <c r="E154" s="212">
        <f>SUBTOTAL(9,E155:E157)</f>
        <v>220464</v>
      </c>
      <c r="F154" s="212">
        <f>SUBTOTAL(9,F155:F157)</f>
        <v>215868</v>
      </c>
      <c r="G154" s="212">
        <v>213000</v>
      </c>
      <c r="H154" s="212">
        <v>213000</v>
      </c>
    </row>
    <row r="155" spans="1:8" ht="12.75">
      <c r="A155" s="216"/>
      <c r="B155" s="227"/>
      <c r="C155" s="213"/>
      <c r="D155" s="228" t="s">
        <v>554</v>
      </c>
      <c r="E155" s="212">
        <f>SUBTOTAL(9,E156:E157)</f>
        <v>220464</v>
      </c>
      <c r="F155" s="212">
        <f>SUBTOTAL(9,F156:F157)</f>
        <v>215868</v>
      </c>
      <c r="G155" s="210"/>
      <c r="H155" s="210"/>
    </row>
    <row r="156" spans="1:8" ht="12.75">
      <c r="A156" s="216"/>
      <c r="B156" s="227"/>
      <c r="C156" s="213"/>
      <c r="D156" s="206" t="s">
        <v>555</v>
      </c>
      <c r="E156" s="210">
        <v>119498</v>
      </c>
      <c r="F156" s="210">
        <v>119498</v>
      </c>
      <c r="G156" s="210"/>
      <c r="H156" s="210"/>
    </row>
    <row r="157" spans="1:8" ht="12.75">
      <c r="A157" s="216"/>
      <c r="B157" s="227"/>
      <c r="C157" s="213"/>
      <c r="D157" s="206" t="s">
        <v>556</v>
      </c>
      <c r="E157" s="210">
        <v>100966</v>
      </c>
      <c r="F157" s="210">
        <v>96370</v>
      </c>
      <c r="G157" s="210"/>
      <c r="H157" s="210"/>
    </row>
    <row r="158" spans="1:8" ht="12.75">
      <c r="A158" s="189" t="s">
        <v>193</v>
      </c>
      <c r="B158" s="189"/>
      <c r="C158" s="191" t="s">
        <v>557</v>
      </c>
      <c r="D158" s="191"/>
      <c r="E158" s="233">
        <f>SUBTOTAL(9,E159:E202)</f>
        <v>40789</v>
      </c>
      <c r="F158" s="233">
        <f>SUBTOTAL(9,F159:F202)</f>
        <v>40000</v>
      </c>
      <c r="G158" s="233">
        <f>SUBTOTAL(9,G159:G202)</f>
        <v>40900</v>
      </c>
      <c r="H158" s="233">
        <f>SUBTOTAL(9,H159:H202)</f>
        <v>41180</v>
      </c>
    </row>
    <row r="159" spans="1:8" ht="12.75">
      <c r="A159" s="193"/>
      <c r="B159" s="194" t="s">
        <v>558</v>
      </c>
      <c r="C159" s="225" t="s">
        <v>559</v>
      </c>
      <c r="D159" s="225"/>
      <c r="E159" s="234">
        <f>SUBTOTAL(9,E160:E202)</f>
        <v>40789</v>
      </c>
      <c r="F159" s="234">
        <f>SUBTOTAL(9,F160:F202)</f>
        <v>40000</v>
      </c>
      <c r="G159" s="234">
        <f>SUBTOTAL(9,G160:G202)</f>
        <v>40900</v>
      </c>
      <c r="H159" s="234">
        <f>SUBTOTAL(9,H160:H202)</f>
        <v>41180</v>
      </c>
    </row>
    <row r="160" spans="1:8" ht="12.75" customHeight="1">
      <c r="A160" s="193"/>
      <c r="B160" s="197"/>
      <c r="C160" s="198" t="s">
        <v>286</v>
      </c>
      <c r="D160" s="199" t="s">
        <v>439</v>
      </c>
      <c r="E160" s="235">
        <f>SUBTOTAL(9,E161:E202)</f>
        <v>40789</v>
      </c>
      <c r="F160" s="235">
        <f>SUBTOTAL(9,F161:F202)</f>
        <v>40000</v>
      </c>
      <c r="G160" s="235">
        <f>SUBTOTAL(9,G161:G202)</f>
        <v>40900</v>
      </c>
      <c r="H160" s="235">
        <f>SUBTOTAL(9,H161:H202)</f>
        <v>41180</v>
      </c>
    </row>
    <row r="161" spans="1:8" ht="22.5" customHeight="1">
      <c r="A161" s="193"/>
      <c r="B161" s="193"/>
      <c r="C161" s="201" t="s">
        <v>440</v>
      </c>
      <c r="D161" s="202" t="s">
        <v>441</v>
      </c>
      <c r="E161" s="236">
        <f>SUBTOTAL(9,E162:E166)</f>
        <v>24734</v>
      </c>
      <c r="F161" s="236">
        <f>SUBTOTAL(9,F162:F166)</f>
        <v>24198</v>
      </c>
      <c r="G161" s="237">
        <v>24300</v>
      </c>
      <c r="H161" s="236">
        <v>24500</v>
      </c>
    </row>
    <row r="162" spans="1:8" ht="12.75" customHeight="1">
      <c r="A162" s="193"/>
      <c r="B162" s="197"/>
      <c r="C162" s="201"/>
      <c r="D162" s="202" t="s">
        <v>442</v>
      </c>
      <c r="E162" s="204">
        <v>22509</v>
      </c>
      <c r="F162" s="204">
        <v>21625</v>
      </c>
      <c r="G162" s="204"/>
      <c r="H162" s="204"/>
    </row>
    <row r="163" spans="1:8" ht="12.75" customHeight="1">
      <c r="A163" s="193"/>
      <c r="B163" s="197"/>
      <c r="C163" s="201"/>
      <c r="D163" s="202" t="s">
        <v>474</v>
      </c>
      <c r="E163" s="204">
        <f>SUBTOTAL(9,E164:E165)</f>
        <v>1627</v>
      </c>
      <c r="F163" s="204">
        <f>SUBTOTAL(9,F164:F165)</f>
        <v>1918</v>
      </c>
      <c r="G163" s="204"/>
      <c r="H163" s="204"/>
    </row>
    <row r="164" spans="1:8" ht="12.75" customHeight="1">
      <c r="A164" s="193"/>
      <c r="B164" s="197"/>
      <c r="C164" s="201"/>
      <c r="D164" s="219" t="s">
        <v>475</v>
      </c>
      <c r="E164" s="204">
        <v>1412</v>
      </c>
      <c r="F164" s="204">
        <v>1668</v>
      </c>
      <c r="G164" s="204"/>
      <c r="H164" s="204"/>
    </row>
    <row r="165" spans="1:8" ht="12.75" customHeight="1">
      <c r="A165" s="193"/>
      <c r="B165" s="197"/>
      <c r="C165" s="201"/>
      <c r="D165" s="219" t="s">
        <v>476</v>
      </c>
      <c r="E165" s="204">
        <v>215</v>
      </c>
      <c r="F165" s="204">
        <v>250</v>
      </c>
      <c r="G165" s="204"/>
      <c r="H165" s="204"/>
    </row>
    <row r="166" spans="1:8" ht="12.75">
      <c r="A166" s="193"/>
      <c r="B166" s="197"/>
      <c r="C166" s="201"/>
      <c r="D166" s="202" t="s">
        <v>443</v>
      </c>
      <c r="E166" s="204">
        <v>598</v>
      </c>
      <c r="F166" s="204">
        <v>655</v>
      </c>
      <c r="G166" s="204"/>
      <c r="H166" s="204"/>
    </row>
    <row r="167" spans="1:8" ht="12.75">
      <c r="A167" s="193"/>
      <c r="B167" s="193"/>
      <c r="C167" s="201" t="s">
        <v>444</v>
      </c>
      <c r="D167" s="205" t="s">
        <v>560</v>
      </c>
      <c r="E167" s="236">
        <f>SUBTOTAL(9,E168:E178)</f>
        <v>9762</v>
      </c>
      <c r="F167" s="236">
        <f>SUBTOTAL(9,F168:F178)</f>
        <v>9910</v>
      </c>
      <c r="G167" s="236">
        <v>9950</v>
      </c>
      <c r="H167" s="236">
        <v>10030</v>
      </c>
    </row>
    <row r="168" spans="1:8" ht="12.75">
      <c r="A168" s="193"/>
      <c r="B168" s="197"/>
      <c r="C168" s="201"/>
      <c r="D168" s="205" t="s">
        <v>446</v>
      </c>
      <c r="E168" s="204">
        <v>2498</v>
      </c>
      <c r="F168" s="204">
        <v>2420</v>
      </c>
      <c r="G168" s="204"/>
      <c r="H168" s="204"/>
    </row>
    <row r="169" spans="1:8" ht="12.75">
      <c r="A169" s="193"/>
      <c r="B169" s="197"/>
      <c r="C169" s="201"/>
      <c r="D169" s="205" t="s">
        <v>561</v>
      </c>
      <c r="E169" s="204"/>
      <c r="F169" s="204">
        <v>0</v>
      </c>
      <c r="G169" s="204"/>
      <c r="H169" s="204"/>
    </row>
    <row r="170" spans="1:8" ht="12.75">
      <c r="A170" s="193"/>
      <c r="B170" s="197"/>
      <c r="C170" s="201"/>
      <c r="D170" s="205" t="s">
        <v>447</v>
      </c>
      <c r="E170" s="204">
        <v>68</v>
      </c>
      <c r="F170" s="204"/>
      <c r="G170" s="204"/>
      <c r="H170" s="204"/>
    </row>
    <row r="171" spans="1:8" ht="12.75">
      <c r="A171" s="193"/>
      <c r="B171" s="197"/>
      <c r="C171" s="201"/>
      <c r="D171" s="205" t="s">
        <v>448</v>
      </c>
      <c r="E171" s="204">
        <f>SUBTOTAL(9,E172:E177)</f>
        <v>5676</v>
      </c>
      <c r="F171" s="204">
        <f>SUBTOTAL(9,F172:F177)</f>
        <v>6038</v>
      </c>
      <c r="G171" s="204">
        <f>SUBTOTAL(9,G172:G177)</f>
        <v>0</v>
      </c>
      <c r="H171" s="204">
        <f>SUBTOTAL(9,H172:H177)</f>
        <v>0</v>
      </c>
    </row>
    <row r="172" spans="1:8" ht="12.75">
      <c r="A172" s="193"/>
      <c r="B172" s="197"/>
      <c r="C172" s="201"/>
      <c r="D172" s="206" t="s">
        <v>449</v>
      </c>
      <c r="E172" s="204">
        <v>330</v>
      </c>
      <c r="F172" s="204">
        <v>339</v>
      </c>
      <c r="G172" s="204"/>
      <c r="H172" s="204"/>
    </row>
    <row r="173" spans="1:8" ht="12.75">
      <c r="A173" s="193"/>
      <c r="B173" s="197"/>
      <c r="C173" s="201"/>
      <c r="D173" s="207" t="s">
        <v>450</v>
      </c>
      <c r="E173" s="204">
        <v>3378</v>
      </c>
      <c r="F173" s="204">
        <v>3388</v>
      </c>
      <c r="G173" s="204"/>
      <c r="H173" s="204"/>
    </row>
    <row r="174" spans="1:8" ht="12.75">
      <c r="A174" s="193"/>
      <c r="B174" s="197"/>
      <c r="C174" s="201"/>
      <c r="D174" s="206" t="s">
        <v>451</v>
      </c>
      <c r="E174" s="204">
        <v>194</v>
      </c>
      <c r="F174" s="204">
        <v>194</v>
      </c>
      <c r="G174" s="204"/>
      <c r="H174" s="204"/>
    </row>
    <row r="175" spans="1:8" ht="12.75">
      <c r="A175" s="193"/>
      <c r="B175" s="197"/>
      <c r="C175" s="201"/>
      <c r="D175" s="206" t="s">
        <v>452</v>
      </c>
      <c r="E175" s="204">
        <v>473</v>
      </c>
      <c r="F175" s="204">
        <v>726</v>
      </c>
      <c r="G175" s="204"/>
      <c r="H175" s="204"/>
    </row>
    <row r="176" spans="1:8" ht="12.75">
      <c r="A176" s="193"/>
      <c r="B176" s="197"/>
      <c r="C176" s="201"/>
      <c r="D176" s="206" t="s">
        <v>453</v>
      </c>
      <c r="E176" s="204">
        <v>157</v>
      </c>
      <c r="F176" s="204">
        <v>242</v>
      </c>
      <c r="G176" s="204"/>
      <c r="H176" s="204"/>
    </row>
    <row r="177" spans="1:8" ht="12.75">
      <c r="A177" s="193"/>
      <c r="B177" s="197"/>
      <c r="C177" s="201"/>
      <c r="D177" s="206" t="s">
        <v>454</v>
      </c>
      <c r="E177" s="204">
        <v>1144</v>
      </c>
      <c r="F177" s="204">
        <v>1149</v>
      </c>
      <c r="G177" s="204"/>
      <c r="H177" s="204"/>
    </row>
    <row r="178" spans="1:8" ht="12.75">
      <c r="A178" s="193"/>
      <c r="B178" s="197"/>
      <c r="C178" s="201"/>
      <c r="D178" s="205" t="s">
        <v>455</v>
      </c>
      <c r="E178" s="204">
        <v>1520</v>
      </c>
      <c r="F178" s="204">
        <v>1452</v>
      </c>
      <c r="G178" s="204"/>
      <c r="H178" s="204"/>
    </row>
    <row r="179" spans="1:8" ht="12.75">
      <c r="A179" s="193"/>
      <c r="B179" s="193"/>
      <c r="C179" s="201" t="s">
        <v>287</v>
      </c>
      <c r="D179" s="205" t="s">
        <v>456</v>
      </c>
      <c r="E179" s="236">
        <f>SUBTOTAL(9,E180:E198)</f>
        <v>4831</v>
      </c>
      <c r="F179" s="236">
        <f>SUBTOTAL(9,F180:F198)</f>
        <v>5798</v>
      </c>
      <c r="G179" s="236">
        <f>SUBTOTAL(9,G180:G198)</f>
        <v>6500</v>
      </c>
      <c r="H179" s="236">
        <f>SUBTOTAL(9,H180:H198)</f>
        <v>6500</v>
      </c>
    </row>
    <row r="180" spans="1:8" ht="12.75">
      <c r="A180" s="193"/>
      <c r="B180" s="193"/>
      <c r="C180" s="193"/>
      <c r="D180" s="205" t="s">
        <v>457</v>
      </c>
      <c r="E180" s="238">
        <f>SUBTOTAL(9,E181)</f>
        <v>0</v>
      </c>
      <c r="F180" s="238">
        <f>SUBTOTAL(9,F181)</f>
        <v>100</v>
      </c>
      <c r="G180" s="238">
        <v>200</v>
      </c>
      <c r="H180" s="238">
        <v>100</v>
      </c>
    </row>
    <row r="181" spans="1:8" ht="12.75">
      <c r="A181" s="193"/>
      <c r="B181" s="193"/>
      <c r="C181" s="193"/>
      <c r="D181" s="206" t="s">
        <v>458</v>
      </c>
      <c r="E181" s="238">
        <v>0</v>
      </c>
      <c r="F181" s="238">
        <v>100</v>
      </c>
      <c r="G181" s="239"/>
      <c r="H181" s="238"/>
    </row>
    <row r="182" spans="1:8" ht="12.75">
      <c r="A182" s="193"/>
      <c r="B182" s="193"/>
      <c r="C182" s="193"/>
      <c r="D182" s="205" t="s">
        <v>479</v>
      </c>
      <c r="E182" s="238">
        <f>SUBTOTAL(9,E183:E185)</f>
        <v>2108</v>
      </c>
      <c r="F182" s="238">
        <f>SUBTOTAL(9,F183:F185)</f>
        <v>2100</v>
      </c>
      <c r="G182" s="238">
        <v>2200</v>
      </c>
      <c r="H182" s="238">
        <v>2200</v>
      </c>
    </row>
    <row r="183" spans="1:8" ht="12.75">
      <c r="A183" s="193"/>
      <c r="B183" s="193"/>
      <c r="C183" s="193"/>
      <c r="D183" s="206" t="s">
        <v>480</v>
      </c>
      <c r="E183" s="238">
        <v>1000</v>
      </c>
      <c r="F183" s="238">
        <v>1000</v>
      </c>
      <c r="G183" s="237"/>
      <c r="H183" s="237"/>
    </row>
    <row r="184" spans="1:8" ht="12.75">
      <c r="A184" s="193"/>
      <c r="B184" s="193"/>
      <c r="C184" s="193"/>
      <c r="D184" s="206" t="s">
        <v>481</v>
      </c>
      <c r="E184" s="238">
        <v>200</v>
      </c>
      <c r="F184" s="238">
        <v>200</v>
      </c>
      <c r="G184" s="239"/>
      <c r="H184" s="238"/>
    </row>
    <row r="185" spans="1:8" ht="12.75">
      <c r="A185" s="193"/>
      <c r="B185" s="193"/>
      <c r="C185" s="193"/>
      <c r="D185" s="206" t="s">
        <v>562</v>
      </c>
      <c r="E185" s="210">
        <v>908</v>
      </c>
      <c r="F185" s="210">
        <v>900</v>
      </c>
      <c r="G185" s="210"/>
      <c r="H185" s="210"/>
    </row>
    <row r="186" spans="1:8" ht="12.75">
      <c r="A186" s="193"/>
      <c r="B186" s="193"/>
      <c r="C186" s="193"/>
      <c r="D186" s="205" t="s">
        <v>563</v>
      </c>
      <c r="E186" s="210">
        <f>SUBTOTAL(9,E187:E190)</f>
        <v>354</v>
      </c>
      <c r="F186" s="210">
        <f>SUBTOTAL(9,F187:F189)</f>
        <v>500</v>
      </c>
      <c r="G186" s="210">
        <v>1000</v>
      </c>
      <c r="H186" s="210">
        <v>1000</v>
      </c>
    </row>
    <row r="187" spans="1:8" ht="12.75">
      <c r="A187" s="193"/>
      <c r="B187" s="193"/>
      <c r="C187" s="193"/>
      <c r="D187" s="206" t="s">
        <v>485</v>
      </c>
      <c r="E187" s="210">
        <v>0</v>
      </c>
      <c r="F187" s="210"/>
      <c r="G187" s="210"/>
      <c r="H187" s="210"/>
    </row>
    <row r="188" spans="1:8" ht="12.75">
      <c r="A188" s="193"/>
      <c r="B188" s="193"/>
      <c r="C188" s="193"/>
      <c r="D188" s="206" t="s">
        <v>487</v>
      </c>
      <c r="E188" s="210">
        <v>0</v>
      </c>
      <c r="F188" s="210"/>
      <c r="G188" s="210"/>
      <c r="H188" s="210"/>
    </row>
    <row r="189" spans="1:8" ht="12.75">
      <c r="A189" s="193"/>
      <c r="B189" s="193"/>
      <c r="C189" s="193"/>
      <c r="D189" s="206" t="s">
        <v>488</v>
      </c>
      <c r="E189" s="210">
        <v>314</v>
      </c>
      <c r="F189" s="210">
        <v>500</v>
      </c>
      <c r="G189" s="210"/>
      <c r="H189" s="210"/>
    </row>
    <row r="190" spans="1:8" ht="12.75">
      <c r="A190" s="193"/>
      <c r="B190" s="193"/>
      <c r="C190" s="193"/>
      <c r="D190" s="206" t="s">
        <v>490</v>
      </c>
      <c r="E190" s="210">
        <v>40</v>
      </c>
      <c r="F190" s="210"/>
      <c r="G190" s="210"/>
      <c r="H190" s="210"/>
    </row>
    <row r="191" spans="1:8" ht="12.75">
      <c r="A191" s="193"/>
      <c r="B191" s="193"/>
      <c r="C191" s="193"/>
      <c r="D191" s="205" t="s">
        <v>499</v>
      </c>
      <c r="E191" s="210">
        <f>SUBTOTAL(9,E192)</f>
        <v>25</v>
      </c>
      <c r="F191" s="210"/>
      <c r="G191" s="210"/>
      <c r="H191" s="210"/>
    </row>
    <row r="192" spans="1:8" ht="12.75">
      <c r="A192" s="193"/>
      <c r="B192" s="193"/>
      <c r="C192" s="193"/>
      <c r="D192" s="206" t="s">
        <v>504</v>
      </c>
      <c r="E192" s="210">
        <v>25</v>
      </c>
      <c r="F192" s="210"/>
      <c r="G192" s="210"/>
      <c r="H192" s="210"/>
    </row>
    <row r="193" spans="1:8" ht="12.75">
      <c r="A193" s="193"/>
      <c r="B193" s="193"/>
      <c r="C193" s="193"/>
      <c r="D193" s="205" t="s">
        <v>464</v>
      </c>
      <c r="E193" s="210">
        <f>SUBTOTAL(9,E194:E198)</f>
        <v>2344</v>
      </c>
      <c r="F193" s="210">
        <f>SUBTOTAL(9,F194:F198)</f>
        <v>3098</v>
      </c>
      <c r="G193" s="210">
        <v>3100</v>
      </c>
      <c r="H193" s="210">
        <v>3200</v>
      </c>
    </row>
    <row r="194" spans="1:8" ht="12.75">
      <c r="A194" s="193"/>
      <c r="B194" s="193"/>
      <c r="C194" s="193"/>
      <c r="D194" s="206" t="s">
        <v>465</v>
      </c>
      <c r="E194" s="210">
        <v>116</v>
      </c>
      <c r="F194" s="210">
        <v>284</v>
      </c>
      <c r="G194" s="210"/>
      <c r="H194" s="210"/>
    </row>
    <row r="195" spans="1:8" ht="12.75">
      <c r="A195" s="193"/>
      <c r="B195" s="193"/>
      <c r="C195" s="193"/>
      <c r="D195" s="206" t="s">
        <v>510</v>
      </c>
      <c r="E195" s="210">
        <v>412</v>
      </c>
      <c r="F195" s="210">
        <v>800</v>
      </c>
      <c r="G195" s="210"/>
      <c r="H195" s="210"/>
    </row>
    <row r="196" spans="1:8" ht="12.75">
      <c r="A196" s="193"/>
      <c r="B196" s="193"/>
      <c r="C196" s="193"/>
      <c r="D196" s="206" t="s">
        <v>564</v>
      </c>
      <c r="E196" s="210">
        <v>309</v>
      </c>
      <c r="F196" s="210">
        <v>297</v>
      </c>
      <c r="G196" s="210"/>
      <c r="H196" s="210"/>
    </row>
    <row r="197" spans="1:8" ht="12.75">
      <c r="A197" s="193"/>
      <c r="B197" s="193"/>
      <c r="C197" s="193"/>
      <c r="D197" s="206" t="s">
        <v>467</v>
      </c>
      <c r="E197" s="210">
        <v>1200</v>
      </c>
      <c r="F197" s="210">
        <v>1354</v>
      </c>
      <c r="G197" s="210"/>
      <c r="H197" s="210"/>
    </row>
    <row r="198" spans="1:8" ht="12.75">
      <c r="A198" s="193"/>
      <c r="B198" s="193"/>
      <c r="C198" s="193"/>
      <c r="D198" s="206" t="s">
        <v>514</v>
      </c>
      <c r="E198" s="210">
        <v>307</v>
      </c>
      <c r="F198" s="210">
        <v>363</v>
      </c>
      <c r="G198" s="210"/>
      <c r="H198" s="210"/>
    </row>
    <row r="199" spans="1:8" ht="12.75">
      <c r="A199" s="193"/>
      <c r="B199" s="193"/>
      <c r="C199" s="201" t="s">
        <v>565</v>
      </c>
      <c r="D199" s="205" t="s">
        <v>469</v>
      </c>
      <c r="E199" s="212">
        <f>SUBTOTAL(9,E200)</f>
        <v>1462</v>
      </c>
      <c r="F199" s="212">
        <f>SUBTOTAL(9,F200)</f>
        <v>94</v>
      </c>
      <c r="G199" s="212">
        <f>SUBTOTAL(9,G200)</f>
        <v>150</v>
      </c>
      <c r="H199" s="212">
        <f>SUBTOTAL(9,H200)</f>
        <v>150</v>
      </c>
    </row>
    <row r="200" spans="1:8" ht="12.75">
      <c r="A200" s="193"/>
      <c r="B200" s="193"/>
      <c r="C200" s="213"/>
      <c r="D200" s="205" t="s">
        <v>470</v>
      </c>
      <c r="E200" s="210">
        <f>SUBTOTAL(9,E201:E202)</f>
        <v>1462</v>
      </c>
      <c r="F200" s="210">
        <f>SUBTOTAL(9,F201:F202)</f>
        <v>94</v>
      </c>
      <c r="G200" s="210">
        <v>150</v>
      </c>
      <c r="H200" s="210">
        <v>150</v>
      </c>
    </row>
    <row r="201" spans="1:8" ht="12.75">
      <c r="A201" s="193"/>
      <c r="B201" s="193"/>
      <c r="C201" s="213"/>
      <c r="D201" s="206" t="s">
        <v>472</v>
      </c>
      <c r="E201" s="210">
        <v>1250</v>
      </c>
      <c r="F201" s="210"/>
      <c r="G201" s="210"/>
      <c r="H201" s="210"/>
    </row>
    <row r="202" spans="1:8" ht="12.75">
      <c r="A202" s="193"/>
      <c r="B202" s="193"/>
      <c r="C202" s="213"/>
      <c r="D202" s="206" t="s">
        <v>525</v>
      </c>
      <c r="E202" s="210">
        <v>212</v>
      </c>
      <c r="F202" s="210">
        <v>94</v>
      </c>
      <c r="G202" s="210"/>
      <c r="H202" s="210"/>
    </row>
    <row r="203" spans="1:8" ht="12.75">
      <c r="A203" s="189" t="s">
        <v>195</v>
      </c>
      <c r="B203" s="189"/>
      <c r="C203" s="191" t="s">
        <v>566</v>
      </c>
      <c r="D203" s="191"/>
      <c r="E203" s="233">
        <f>SUBTOTAL(9,E204:E232)</f>
        <v>80684</v>
      </c>
      <c r="F203" s="233">
        <f>SUBTOTAL(9,F204:F232)</f>
        <v>92752</v>
      </c>
      <c r="G203" s="233">
        <f>SUM(G205)</f>
        <v>0</v>
      </c>
      <c r="H203" s="233">
        <f>SUM(H205)</f>
        <v>0</v>
      </c>
    </row>
    <row r="204" spans="1:8" ht="12.75">
      <c r="A204" s="158"/>
      <c r="B204" s="240" t="s">
        <v>567</v>
      </c>
      <c r="C204" s="225" t="s">
        <v>568</v>
      </c>
      <c r="D204" s="225"/>
      <c r="E204" s="234">
        <f>SUBTOTAL(9,E205:E232)</f>
        <v>80684</v>
      </c>
      <c r="F204" s="234">
        <f>SUBTOTAL(9,F205:F232)</f>
        <v>92752</v>
      </c>
      <c r="G204" s="234"/>
      <c r="H204" s="234"/>
    </row>
    <row r="205" spans="1:8" ht="14.25" customHeight="1">
      <c r="A205" s="158"/>
      <c r="B205" s="158"/>
      <c r="C205" s="198" t="s">
        <v>286</v>
      </c>
      <c r="D205" s="199" t="s">
        <v>439</v>
      </c>
      <c r="E205" s="235">
        <f>SUBTOTAL(9,E206:E232)</f>
        <v>80684</v>
      </c>
      <c r="F205" s="235">
        <f>SUBTOTAL(9,F206:F232)</f>
        <v>92752</v>
      </c>
      <c r="G205" s="235">
        <f>SUBTOTAL(9,G206:G229)</f>
        <v>0</v>
      </c>
      <c r="H205" s="235">
        <f>SUBTOTAL(9,H206:H229)</f>
        <v>0</v>
      </c>
    </row>
    <row r="206" spans="1:8" ht="23.25" customHeight="1">
      <c r="A206" s="158"/>
      <c r="B206" s="158"/>
      <c r="C206" s="201" t="s">
        <v>440</v>
      </c>
      <c r="D206" s="202" t="s">
        <v>441</v>
      </c>
      <c r="E206" s="236">
        <f>SUBTOTAL(9,E207:E210)</f>
        <v>69804</v>
      </c>
      <c r="F206" s="236">
        <f>SUBTOTAL(9,F207)</f>
        <v>62766</v>
      </c>
      <c r="G206" s="238">
        <f>SUBTOTAL(9,G207)</f>
        <v>0</v>
      </c>
      <c r="H206" s="238">
        <f>SUBTOTAL(9,H207)</f>
        <v>0</v>
      </c>
    </row>
    <row r="207" spans="1:8" ht="12.75" customHeight="1">
      <c r="A207" s="158"/>
      <c r="B207" s="158"/>
      <c r="C207" s="201"/>
      <c r="D207" s="202" t="s">
        <v>442</v>
      </c>
      <c r="E207" s="204">
        <v>69113</v>
      </c>
      <c r="F207" s="204">
        <v>62766</v>
      </c>
      <c r="G207" s="204"/>
      <c r="H207" s="204"/>
    </row>
    <row r="208" spans="1:8" ht="12.75" customHeight="1">
      <c r="A208" s="158"/>
      <c r="B208" s="158"/>
      <c r="C208" s="201"/>
      <c r="D208" s="202" t="s">
        <v>474</v>
      </c>
      <c r="E208" s="204">
        <f>SUBTOTAL(9,E209)</f>
        <v>22</v>
      </c>
      <c r="F208" s="204"/>
      <c r="G208" s="204"/>
      <c r="H208" s="204"/>
    </row>
    <row r="209" spans="1:8" ht="12.75" customHeight="1">
      <c r="A209" s="158"/>
      <c r="B209" s="158"/>
      <c r="C209" s="201"/>
      <c r="D209" s="219" t="s">
        <v>475</v>
      </c>
      <c r="E209" s="204">
        <v>22</v>
      </c>
      <c r="F209" s="204"/>
      <c r="G209" s="204"/>
      <c r="H209" s="204"/>
    </row>
    <row r="210" spans="1:8" ht="12.75" customHeight="1">
      <c r="A210" s="158"/>
      <c r="B210" s="158"/>
      <c r="C210" s="201"/>
      <c r="D210" s="202" t="s">
        <v>443</v>
      </c>
      <c r="E210" s="204">
        <v>669</v>
      </c>
      <c r="F210" s="204"/>
      <c r="G210" s="204"/>
      <c r="H210" s="204"/>
    </row>
    <row r="211" spans="1:8" ht="12.75">
      <c r="A211" s="158"/>
      <c r="B211" s="158"/>
      <c r="C211" s="201" t="s">
        <v>444</v>
      </c>
      <c r="D211" s="205" t="s">
        <v>560</v>
      </c>
      <c r="E211" s="236">
        <f>SUBTOTAL(9,E212:E221)</f>
        <v>6804</v>
      </c>
      <c r="F211" s="236">
        <f>SUBTOTAL(9,F212:F221)</f>
        <v>21934</v>
      </c>
      <c r="G211" s="236">
        <f>SUBTOTAL(9,G212:G221)</f>
        <v>0</v>
      </c>
      <c r="H211" s="236">
        <f>SUBTOTAL(9,H212:H221)</f>
        <v>0</v>
      </c>
    </row>
    <row r="212" spans="1:8" ht="12.75">
      <c r="A212" s="158"/>
      <c r="B212" s="158"/>
      <c r="C212" s="158"/>
      <c r="D212" s="205" t="s">
        <v>446</v>
      </c>
      <c r="E212" s="204">
        <v>516</v>
      </c>
      <c r="F212" s="204">
        <v>3277</v>
      </c>
      <c r="G212" s="204"/>
      <c r="H212" s="204"/>
    </row>
    <row r="213" spans="1:8" ht="12.75">
      <c r="A213" s="158"/>
      <c r="B213" s="158"/>
      <c r="C213" s="158"/>
      <c r="D213" s="205" t="s">
        <v>561</v>
      </c>
      <c r="E213" s="204">
        <v>0</v>
      </c>
      <c r="F213" s="204"/>
      <c r="G213" s="204"/>
      <c r="H213" s="204"/>
    </row>
    <row r="214" spans="1:8" ht="12.75">
      <c r="A214" s="158"/>
      <c r="B214" s="158"/>
      <c r="C214" s="158"/>
      <c r="D214" s="205" t="s">
        <v>447</v>
      </c>
      <c r="E214" s="204">
        <v>1348</v>
      </c>
      <c r="F214" s="204">
        <v>3000</v>
      </c>
      <c r="G214" s="204"/>
      <c r="H214" s="204"/>
    </row>
    <row r="215" spans="1:8" ht="12.75">
      <c r="A215" s="158"/>
      <c r="B215" s="158"/>
      <c r="C215" s="158"/>
      <c r="D215" s="205" t="s">
        <v>448</v>
      </c>
      <c r="E215" s="204">
        <f>SUBTOTAL(9,E216:E221)</f>
        <v>4940</v>
      </c>
      <c r="F215" s="204">
        <f>SUBTOTAL(9,F216:F221)</f>
        <v>15657</v>
      </c>
      <c r="G215" s="204"/>
      <c r="H215" s="204"/>
    </row>
    <row r="216" spans="1:8" ht="12.75">
      <c r="A216" s="158"/>
      <c r="B216" s="158"/>
      <c r="C216" s="158"/>
      <c r="D216" s="206" t="s">
        <v>449</v>
      </c>
      <c r="E216" s="204">
        <v>276</v>
      </c>
      <c r="F216" s="204">
        <v>879</v>
      </c>
      <c r="G216" s="204"/>
      <c r="H216" s="204"/>
    </row>
    <row r="217" spans="1:8" ht="12.75">
      <c r="A217" s="158"/>
      <c r="B217" s="158"/>
      <c r="C217" s="158"/>
      <c r="D217" s="207" t="s">
        <v>450</v>
      </c>
      <c r="E217" s="204">
        <v>2780</v>
      </c>
      <c r="F217" s="204">
        <v>8787</v>
      </c>
      <c r="G217" s="204"/>
      <c r="H217" s="204"/>
    </row>
    <row r="218" spans="1:8" ht="12.75">
      <c r="A218" s="158"/>
      <c r="B218" s="158"/>
      <c r="C218" s="158"/>
      <c r="D218" s="206" t="s">
        <v>451</v>
      </c>
      <c r="E218" s="204">
        <v>154</v>
      </c>
      <c r="F218" s="204">
        <v>502</v>
      </c>
      <c r="G218" s="204"/>
      <c r="H218" s="204"/>
    </row>
    <row r="219" spans="1:8" ht="12.75">
      <c r="A219" s="158"/>
      <c r="B219" s="158"/>
      <c r="C219" s="158"/>
      <c r="D219" s="206" t="s">
        <v>452</v>
      </c>
      <c r="E219" s="204">
        <v>593</v>
      </c>
      <c r="F219" s="204">
        <v>1881</v>
      </c>
      <c r="G219" s="204"/>
      <c r="H219" s="204"/>
    </row>
    <row r="220" spans="1:8" ht="12.75">
      <c r="A220" s="158"/>
      <c r="B220" s="158"/>
      <c r="C220" s="158"/>
      <c r="D220" s="206" t="s">
        <v>453</v>
      </c>
      <c r="E220" s="204">
        <v>196</v>
      </c>
      <c r="F220" s="204">
        <v>628</v>
      </c>
      <c r="G220" s="204"/>
      <c r="H220" s="204"/>
    </row>
    <row r="221" spans="1:8" ht="12.75">
      <c r="A221" s="158"/>
      <c r="B221" s="158"/>
      <c r="C221" s="158"/>
      <c r="D221" s="206" t="s">
        <v>454</v>
      </c>
      <c r="E221" s="204">
        <v>941</v>
      </c>
      <c r="F221" s="204">
        <v>2980</v>
      </c>
      <c r="G221" s="204"/>
      <c r="H221" s="204"/>
    </row>
    <row r="222" spans="1:8" ht="12.75">
      <c r="A222" s="158"/>
      <c r="B222" s="158"/>
      <c r="C222" s="201" t="s">
        <v>287</v>
      </c>
      <c r="D222" s="205" t="s">
        <v>456</v>
      </c>
      <c r="E222" s="236">
        <f>SUBTOTAL(9,E223:E229)</f>
        <v>3893</v>
      </c>
      <c r="F222" s="236">
        <f>SUBTOTAL(9,F223:F232)</f>
        <v>8052</v>
      </c>
      <c r="G222" s="236">
        <f>SUBTOTAL(9,G223:G229)</f>
        <v>0</v>
      </c>
      <c r="H222" s="236">
        <f>SUBTOTAL(9,H223:H229)</f>
        <v>0</v>
      </c>
    </row>
    <row r="223" spans="1:8" ht="12.75">
      <c r="A223" s="158"/>
      <c r="B223" s="158"/>
      <c r="C223" s="158"/>
      <c r="D223" s="205" t="s">
        <v>460</v>
      </c>
      <c r="E223" s="210">
        <f>SUBTOTAL(9,E224:E225)</f>
        <v>1568</v>
      </c>
      <c r="F223" s="210">
        <f>SUBTOTAL(9,F224:F225)</f>
        <v>0</v>
      </c>
      <c r="G223" s="210">
        <f>SUBTOTAL(9,G224:G225)</f>
        <v>0</v>
      </c>
      <c r="H223" s="210">
        <f>SUBTOTAL(9,H224:H225)</f>
        <v>0</v>
      </c>
    </row>
    <row r="224" spans="1:8" ht="12.75">
      <c r="A224" s="158"/>
      <c r="B224" s="158"/>
      <c r="C224" s="158"/>
      <c r="D224" s="206" t="s">
        <v>569</v>
      </c>
      <c r="E224" s="210">
        <v>1406</v>
      </c>
      <c r="F224" s="210"/>
      <c r="G224" s="210"/>
      <c r="H224" s="210"/>
    </row>
    <row r="225" spans="1:8" ht="12.75">
      <c r="A225" s="158"/>
      <c r="B225" s="158"/>
      <c r="C225" s="158"/>
      <c r="D225" s="206" t="s">
        <v>491</v>
      </c>
      <c r="E225" s="210">
        <v>162</v>
      </c>
      <c r="F225" s="210"/>
      <c r="G225" s="210"/>
      <c r="H225" s="210"/>
    </row>
    <row r="226" spans="1:8" ht="12.75">
      <c r="A226" s="158"/>
      <c r="B226" s="158"/>
      <c r="C226" s="158"/>
      <c r="D226" s="205" t="s">
        <v>464</v>
      </c>
      <c r="E226" s="210">
        <f>SUBTOTAL(9,E227:E229)</f>
        <v>2325</v>
      </c>
      <c r="F226" s="210">
        <f>SUBTOTAL(9,F227:F229)</f>
        <v>8052</v>
      </c>
      <c r="G226" s="210">
        <f>SUBTOTAL(9,G227:G229)</f>
        <v>0</v>
      </c>
      <c r="H226" s="210">
        <f>SUBTOTAL(9,H227:H229)</f>
        <v>0</v>
      </c>
    </row>
    <row r="227" spans="1:8" ht="12.75">
      <c r="A227" s="158"/>
      <c r="B227" s="158"/>
      <c r="C227" s="158"/>
      <c r="D227" s="206" t="s">
        <v>467</v>
      </c>
      <c r="E227" s="210">
        <v>1822</v>
      </c>
      <c r="F227" s="210">
        <v>7110</v>
      </c>
      <c r="G227" s="210"/>
      <c r="H227" s="210"/>
    </row>
    <row r="228" spans="1:8" ht="12.75">
      <c r="A228" s="158"/>
      <c r="B228" s="158"/>
      <c r="C228" s="158"/>
      <c r="D228" s="206" t="s">
        <v>513</v>
      </c>
      <c r="E228" s="210">
        <v>253</v>
      </c>
      <c r="F228" s="210">
        <v>0</v>
      </c>
      <c r="G228" s="210"/>
      <c r="H228" s="210"/>
    </row>
    <row r="229" spans="1:8" ht="12.75">
      <c r="A229" s="158"/>
      <c r="B229" s="158"/>
      <c r="C229" s="158"/>
      <c r="D229" s="206" t="s">
        <v>514</v>
      </c>
      <c r="E229" s="210">
        <v>250</v>
      </c>
      <c r="F229" s="210">
        <v>942</v>
      </c>
      <c r="G229" s="210"/>
      <c r="H229" s="210"/>
    </row>
    <row r="230" spans="1:8" ht="12.75">
      <c r="A230" s="158"/>
      <c r="B230" s="158"/>
      <c r="C230" s="211">
        <v>640</v>
      </c>
      <c r="D230" s="205" t="s">
        <v>469</v>
      </c>
      <c r="E230" s="212">
        <f>SUBTOTAL(9,E231:E232)</f>
        <v>183</v>
      </c>
      <c r="F230" s="212">
        <f>SUBTOTAL(9,F231:F232)</f>
        <v>0</v>
      </c>
      <c r="G230" s="212"/>
      <c r="H230" s="212"/>
    </row>
    <row r="231" spans="1:8" ht="12.75">
      <c r="A231" s="158"/>
      <c r="B231" s="158"/>
      <c r="C231" s="158"/>
      <c r="D231" s="205" t="s">
        <v>470</v>
      </c>
      <c r="E231" s="210">
        <f>SUBTOTAL(9,E232)</f>
        <v>183</v>
      </c>
      <c r="F231" s="210">
        <f>SUBTOTAL(9,F232)</f>
        <v>0</v>
      </c>
      <c r="G231" s="210"/>
      <c r="H231" s="210"/>
    </row>
    <row r="232" spans="1:8" ht="12.75">
      <c r="A232" s="158"/>
      <c r="B232" s="158"/>
      <c r="C232" s="158"/>
      <c r="D232" s="206" t="s">
        <v>525</v>
      </c>
      <c r="E232" s="210">
        <v>183</v>
      </c>
      <c r="F232" s="210">
        <v>0</v>
      </c>
      <c r="G232" s="210"/>
      <c r="H232" s="210"/>
    </row>
    <row r="233" spans="1:8" ht="12.75">
      <c r="A233" s="189" t="s">
        <v>197</v>
      </c>
      <c r="B233" s="190"/>
      <c r="C233" s="191" t="s">
        <v>570</v>
      </c>
      <c r="D233" s="191"/>
      <c r="E233" s="192">
        <f>SUBTOTAL(9,E234:E261)</f>
        <v>73543</v>
      </c>
      <c r="F233" s="192">
        <f>SUM(F235)</f>
        <v>0</v>
      </c>
      <c r="G233" s="192">
        <f>SUM(G235)</f>
        <v>0</v>
      </c>
      <c r="H233" s="192">
        <f>SUM(H235)</f>
        <v>0</v>
      </c>
    </row>
    <row r="234" spans="1:8" ht="12.75">
      <c r="A234" s="193"/>
      <c r="B234" s="194" t="s">
        <v>571</v>
      </c>
      <c r="C234" s="195" t="s">
        <v>572</v>
      </c>
      <c r="D234" s="195"/>
      <c r="E234" s="196">
        <f>SUBTOTAL(9,E235:E261)</f>
        <v>73543</v>
      </c>
      <c r="F234" s="196"/>
      <c r="G234" s="196"/>
      <c r="H234" s="196">
        <f>SUM(F234-G234)</f>
        <v>0</v>
      </c>
    </row>
    <row r="235" spans="1:8" ht="15" customHeight="1">
      <c r="A235" s="193"/>
      <c r="B235" s="197"/>
      <c r="C235" s="198" t="s">
        <v>286</v>
      </c>
      <c r="D235" s="199" t="s">
        <v>439</v>
      </c>
      <c r="E235" s="200">
        <f>SUBTOTAL(9,E236:E261)</f>
        <v>73543</v>
      </c>
      <c r="F235" s="200">
        <f>SUM(F236+F238+F244)</f>
        <v>0</v>
      </c>
      <c r="G235" s="200">
        <f>SUM(G236+G238+G244)</f>
        <v>0</v>
      </c>
      <c r="H235" s="200">
        <f>SUM(H236+H238+H244)</f>
        <v>0</v>
      </c>
    </row>
    <row r="236" spans="1:8" ht="21.75" customHeight="1">
      <c r="A236" s="193"/>
      <c r="B236" s="197"/>
      <c r="C236" s="201" t="s">
        <v>440</v>
      </c>
      <c r="D236" s="202" t="s">
        <v>441</v>
      </c>
      <c r="E236" s="203">
        <f>SUBTOTAL(9,E237)</f>
        <v>5422</v>
      </c>
      <c r="F236" s="203">
        <f>SUBTOTAL(9,F237)</f>
        <v>0</v>
      </c>
      <c r="G236" s="204">
        <f>SUBTOTAL(9,G237)</f>
        <v>0</v>
      </c>
      <c r="H236" s="204">
        <f>SUBTOTAL(9,H237)</f>
        <v>0</v>
      </c>
    </row>
    <row r="237" spans="1:8" ht="12.75">
      <c r="A237" s="193"/>
      <c r="B237" s="197"/>
      <c r="C237" s="201"/>
      <c r="D237" s="202" t="s">
        <v>443</v>
      </c>
      <c r="E237" s="204">
        <v>5422</v>
      </c>
      <c r="F237" s="204">
        <v>0</v>
      </c>
      <c r="G237" s="204"/>
      <c r="H237" s="204"/>
    </row>
    <row r="238" spans="1:8" ht="12.75">
      <c r="A238" s="193"/>
      <c r="B238" s="197"/>
      <c r="C238" s="201" t="s">
        <v>444</v>
      </c>
      <c r="D238" s="205" t="s">
        <v>445</v>
      </c>
      <c r="E238" s="204">
        <f>SUBTOTAL(9,E239:E243)</f>
        <v>83</v>
      </c>
      <c r="F238" s="204">
        <f>SUBTOTAL(9,F239:F243)</f>
        <v>0</v>
      </c>
      <c r="G238" s="203">
        <f>SUBTOTAL(9,G239:G243)</f>
        <v>0</v>
      </c>
      <c r="H238" s="203">
        <f>SUBTOTAL(9,H239:H243)</f>
        <v>0</v>
      </c>
    </row>
    <row r="239" spans="1:8" ht="12.75">
      <c r="A239" s="193"/>
      <c r="B239" s="197"/>
      <c r="C239" s="201"/>
      <c r="D239" s="205" t="s">
        <v>446</v>
      </c>
      <c r="E239" s="204"/>
      <c r="F239" s="204"/>
      <c r="G239" s="204"/>
      <c r="H239" s="204"/>
    </row>
    <row r="240" spans="1:8" ht="12.75">
      <c r="A240" s="193"/>
      <c r="B240" s="197"/>
      <c r="C240" s="201"/>
      <c r="D240" s="205" t="s">
        <v>561</v>
      </c>
      <c r="E240" s="204"/>
      <c r="F240" s="204"/>
      <c r="G240" s="204"/>
      <c r="H240" s="204"/>
    </row>
    <row r="241" spans="1:8" ht="12.75">
      <c r="A241" s="193"/>
      <c r="B241" s="197"/>
      <c r="C241" s="201"/>
      <c r="D241" s="205" t="s">
        <v>447</v>
      </c>
      <c r="E241" s="204"/>
      <c r="F241" s="204"/>
      <c r="G241" s="204"/>
      <c r="H241" s="204"/>
    </row>
    <row r="242" spans="1:8" ht="12.75">
      <c r="A242" s="193"/>
      <c r="B242" s="197"/>
      <c r="C242" s="201"/>
      <c r="D242" s="205" t="s">
        <v>448</v>
      </c>
      <c r="E242" s="204">
        <f>SUBTOTAL(9,E243:E243)</f>
        <v>83</v>
      </c>
      <c r="F242" s="204">
        <f>SUBTOTAL(9,F243:F243)</f>
        <v>0</v>
      </c>
      <c r="G242" s="204"/>
      <c r="H242" s="204"/>
    </row>
    <row r="243" spans="1:8" ht="12.75">
      <c r="A243" s="193"/>
      <c r="B243" s="197"/>
      <c r="C243" s="201"/>
      <c r="D243" s="206" t="s">
        <v>451</v>
      </c>
      <c r="E243" s="204">
        <v>83</v>
      </c>
      <c r="F243" s="204"/>
      <c r="G243" s="204"/>
      <c r="H243" s="204"/>
    </row>
    <row r="244" spans="1:8" ht="12.75">
      <c r="A244" s="193"/>
      <c r="B244" s="197"/>
      <c r="C244" s="201" t="s">
        <v>287</v>
      </c>
      <c r="D244" s="205" t="s">
        <v>456</v>
      </c>
      <c r="E244" s="203">
        <f>SUBTOTAL(9,E245:E261)</f>
        <v>68038</v>
      </c>
      <c r="F244" s="203">
        <f>SUM(F245+F248+F251+F254+F256)</f>
        <v>0</v>
      </c>
      <c r="G244" s="203">
        <f>SUM(G245+G248+G251+G254+G256)</f>
        <v>0</v>
      </c>
      <c r="H244" s="203">
        <f>SUM(H245+H248+H251+H254+H256)</f>
        <v>0</v>
      </c>
    </row>
    <row r="245" spans="1:8" ht="12.75">
      <c r="A245" s="193"/>
      <c r="B245" s="197"/>
      <c r="C245" s="193"/>
      <c r="D245" s="205" t="s">
        <v>573</v>
      </c>
      <c r="E245" s="204">
        <f>SUBTOTAL(9,E246:E247)</f>
        <v>832</v>
      </c>
      <c r="F245" s="204">
        <f>SUBTOTAL(9,F246:F247)</f>
        <v>0</v>
      </c>
      <c r="G245" s="204">
        <f>SUBTOTAL(9,G246:G247)</f>
        <v>0</v>
      </c>
      <c r="H245" s="204">
        <f>SUBTOTAL(9,H246:H247)</f>
        <v>0</v>
      </c>
    </row>
    <row r="246" spans="1:8" ht="12.75">
      <c r="A246" s="193"/>
      <c r="B246" s="197"/>
      <c r="C246" s="193"/>
      <c r="D246" s="206" t="s">
        <v>574</v>
      </c>
      <c r="E246" s="204"/>
      <c r="F246" s="204"/>
      <c r="G246" s="161"/>
      <c r="H246" s="241"/>
    </row>
    <row r="247" spans="1:8" ht="12.75">
      <c r="A247" s="193"/>
      <c r="B247" s="197"/>
      <c r="C247" s="193"/>
      <c r="D247" s="207" t="s">
        <v>575</v>
      </c>
      <c r="E247" s="204">
        <v>832</v>
      </c>
      <c r="F247" s="204">
        <v>0</v>
      </c>
      <c r="G247" s="161"/>
      <c r="H247" s="241"/>
    </row>
    <row r="248" spans="1:8" ht="12.75">
      <c r="A248" s="193"/>
      <c r="B248" s="197"/>
      <c r="C248" s="193"/>
      <c r="D248" s="205" t="s">
        <v>460</v>
      </c>
      <c r="E248" s="206">
        <f>SUBTOTAL(9,E249:E250)</f>
        <v>3033</v>
      </c>
      <c r="F248" s="206">
        <f>SUM(F249:F250)</f>
        <v>0</v>
      </c>
      <c r="G248" s="206">
        <f>SUM(G249:G250)</f>
        <v>0</v>
      </c>
      <c r="H248" s="206">
        <f>SUM(H249:H250)</f>
        <v>0</v>
      </c>
    </row>
    <row r="249" spans="1:8" ht="12.75">
      <c r="A249" s="193"/>
      <c r="B249" s="197"/>
      <c r="C249" s="193"/>
      <c r="D249" s="206" t="s">
        <v>576</v>
      </c>
      <c r="E249" s="210">
        <v>684</v>
      </c>
      <c r="F249" s="210"/>
      <c r="G249" s="161"/>
      <c r="H249" s="241"/>
    </row>
    <row r="250" spans="1:8" ht="12.75">
      <c r="A250" s="193"/>
      <c r="B250" s="197"/>
      <c r="C250" s="193"/>
      <c r="D250" s="206" t="s">
        <v>461</v>
      </c>
      <c r="E250" s="210">
        <v>2349</v>
      </c>
      <c r="F250" s="210"/>
      <c r="G250" s="161"/>
      <c r="H250" s="241"/>
    </row>
    <row r="251" spans="1:8" ht="12.75">
      <c r="A251" s="193"/>
      <c r="B251" s="197"/>
      <c r="C251" s="193"/>
      <c r="D251" s="205" t="s">
        <v>462</v>
      </c>
      <c r="E251" s="210">
        <f>SUBTOTAL(9,E252:E253)</f>
        <v>570</v>
      </c>
      <c r="F251" s="210">
        <f>SUBTOTAL(9,F252:F253)</f>
        <v>0</v>
      </c>
      <c r="G251" s="210">
        <f>SUBTOTAL(9,G252:G253)</f>
        <v>0</v>
      </c>
      <c r="H251" s="210">
        <f>SUBTOTAL(9,H252:H253)</f>
        <v>0</v>
      </c>
    </row>
    <row r="252" spans="1:8" ht="12.75">
      <c r="A252" s="193"/>
      <c r="B252" s="197"/>
      <c r="C252" s="193"/>
      <c r="D252" s="205" t="s">
        <v>577</v>
      </c>
      <c r="E252" s="210">
        <v>125</v>
      </c>
      <c r="F252" s="210"/>
      <c r="G252" s="161"/>
      <c r="H252" s="241"/>
    </row>
    <row r="253" spans="1:8" ht="12.75">
      <c r="A253" s="193"/>
      <c r="B253" s="197"/>
      <c r="C253" s="193"/>
      <c r="D253" s="206" t="s">
        <v>463</v>
      </c>
      <c r="E253" s="210">
        <v>445</v>
      </c>
      <c r="F253" s="210"/>
      <c r="G253" s="161"/>
      <c r="H253" s="241"/>
    </row>
    <row r="254" spans="1:8" ht="12.75">
      <c r="A254" s="193"/>
      <c r="B254" s="197"/>
      <c r="C254" s="193"/>
      <c r="D254" s="205" t="s">
        <v>578</v>
      </c>
      <c r="E254" s="210">
        <f>SUBTOTAL(9,E255)</f>
        <v>281</v>
      </c>
      <c r="F254" s="210">
        <f>SUBTOTAL(9,F255)</f>
        <v>0</v>
      </c>
      <c r="G254" s="210">
        <f>SUBTOTAL(9,G255)</f>
        <v>0</v>
      </c>
      <c r="H254" s="210">
        <f>SUBTOTAL(9,H255)</f>
        <v>0</v>
      </c>
    </row>
    <row r="255" spans="1:8" ht="12.75">
      <c r="A255" s="193"/>
      <c r="B255" s="197"/>
      <c r="C255" s="193"/>
      <c r="D255" s="206" t="s">
        <v>579</v>
      </c>
      <c r="E255" s="210">
        <v>281</v>
      </c>
      <c r="F255" s="210"/>
      <c r="G255" s="161"/>
      <c r="H255" s="241"/>
    </row>
    <row r="256" spans="1:8" ht="12.75">
      <c r="A256" s="193"/>
      <c r="B256" s="197"/>
      <c r="C256" s="193"/>
      <c r="D256" s="205" t="s">
        <v>464</v>
      </c>
      <c r="E256" s="210">
        <f>SUBTOTAL(9,E257:E261)</f>
        <v>63322</v>
      </c>
      <c r="F256" s="210">
        <f>SUBTOTAL(9,F257:F261)</f>
        <v>0</v>
      </c>
      <c r="G256" s="210">
        <f>SUBTOTAL(9,G257:G261)</f>
        <v>0</v>
      </c>
      <c r="H256" s="210">
        <f>SUBTOTAL(9,H257:H261)</f>
        <v>0</v>
      </c>
    </row>
    <row r="257" spans="1:8" ht="12.75">
      <c r="A257" s="193"/>
      <c r="B257" s="197"/>
      <c r="C257" s="193"/>
      <c r="D257" s="206" t="s">
        <v>510</v>
      </c>
      <c r="E257" s="210">
        <v>448</v>
      </c>
      <c r="F257" s="210"/>
      <c r="G257" s="161"/>
      <c r="H257" s="241"/>
    </row>
    <row r="258" spans="1:8" ht="12.75">
      <c r="A258" s="193"/>
      <c r="B258" s="197"/>
      <c r="C258" s="193"/>
      <c r="D258" s="206" t="s">
        <v>466</v>
      </c>
      <c r="E258" s="210">
        <v>0</v>
      </c>
      <c r="F258" s="210"/>
      <c r="G258" s="161"/>
      <c r="H258" s="241"/>
    </row>
    <row r="259" spans="1:8" ht="12.75">
      <c r="A259" s="193"/>
      <c r="B259" s="197"/>
      <c r="C259" s="193"/>
      <c r="D259" s="206" t="s">
        <v>467</v>
      </c>
      <c r="E259" s="210">
        <v>9803</v>
      </c>
      <c r="F259" s="210"/>
      <c r="G259" s="161"/>
      <c r="H259" s="241"/>
    </row>
    <row r="260" spans="1:8" ht="12.75">
      <c r="A260" s="193"/>
      <c r="B260" s="197"/>
      <c r="C260" s="193"/>
      <c r="D260" s="206" t="s">
        <v>468</v>
      </c>
      <c r="E260" s="210">
        <v>26414</v>
      </c>
      <c r="F260" s="210"/>
      <c r="G260" s="161"/>
      <c r="H260" s="241"/>
    </row>
    <row r="261" spans="1:8" ht="12.75">
      <c r="A261" s="193"/>
      <c r="B261" s="197"/>
      <c r="C261" s="193"/>
      <c r="D261" s="206" t="s">
        <v>580</v>
      </c>
      <c r="E261" s="210">
        <v>26657</v>
      </c>
      <c r="F261" s="210"/>
      <c r="G261" s="161"/>
      <c r="H261" s="241"/>
    </row>
    <row r="262" spans="1:8" ht="12.75" customHeight="1">
      <c r="A262" s="242" t="s">
        <v>581</v>
      </c>
      <c r="B262" s="242"/>
      <c r="C262" s="243">
        <v>600</v>
      </c>
      <c r="D262" s="244" t="s">
        <v>439</v>
      </c>
      <c r="E262" s="245">
        <f>SUM(E235+E205+E160+E145+E137+E43+E9)</f>
        <v>1742869</v>
      </c>
      <c r="F262" s="245">
        <f>SUM(F235+F205+F160+F145+F137+F43+F9)</f>
        <v>1808490</v>
      </c>
      <c r="G262" s="245">
        <f>SUM(G203+G160+G145+G137+G43+G9)</f>
        <v>1741450</v>
      </c>
      <c r="H262" s="245">
        <f>SUM(H203+H160+H145+H137+H43+H9)</f>
        <v>1776610</v>
      </c>
    </row>
    <row r="263" spans="1:8" ht="12.75">
      <c r="A263" s="242"/>
      <c r="B263" s="242"/>
      <c r="C263" s="243">
        <v>700</v>
      </c>
      <c r="D263" s="244" t="s">
        <v>526</v>
      </c>
      <c r="E263" s="245">
        <f>SUM(E122)</f>
        <v>39382</v>
      </c>
      <c r="F263" s="245">
        <f>SUM(F122)</f>
        <v>20328</v>
      </c>
      <c r="G263" s="245">
        <f>SUM(G122)</f>
        <v>57500</v>
      </c>
      <c r="H263" s="245">
        <f>SUM(H122)</f>
        <v>30000</v>
      </c>
    </row>
    <row r="264" spans="1:8" ht="12.75">
      <c r="A264" s="242"/>
      <c r="B264" s="242"/>
      <c r="C264" s="243">
        <v>800</v>
      </c>
      <c r="D264" s="244" t="s">
        <v>549</v>
      </c>
      <c r="E264" s="245">
        <f>SUM(E150)</f>
        <v>220464</v>
      </c>
      <c r="F264" s="245">
        <f>SUM(F150)</f>
        <v>215868</v>
      </c>
      <c r="G264" s="245">
        <f>SUM(G150)</f>
        <v>213000</v>
      </c>
      <c r="H264" s="245">
        <f>SUM(H150)</f>
        <v>213000</v>
      </c>
    </row>
    <row r="265" spans="1:8" ht="12.75">
      <c r="A265" s="242"/>
      <c r="B265" s="242"/>
      <c r="C265" s="244" t="s">
        <v>582</v>
      </c>
      <c r="D265" s="244"/>
      <c r="E265" s="246">
        <f>SUM(E262:E264)</f>
        <v>2002715</v>
      </c>
      <c r="F265" s="246">
        <f>SUM(F262:F264)</f>
        <v>2044686</v>
      </c>
      <c r="G265" s="246">
        <f>SUM(G262:G264)</f>
        <v>2011950</v>
      </c>
      <c r="H265" s="246">
        <f>SUM(H262:H264)</f>
        <v>2019610</v>
      </c>
    </row>
  </sheetData>
  <sheetProtection selectLockedCells="1" selectUnlockedCells="1"/>
  <mergeCells count="60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40"/>
    <mergeCell ref="C8:D8"/>
    <mergeCell ref="B9:B40"/>
    <mergeCell ref="C11:C12"/>
    <mergeCell ref="C14:C23"/>
    <mergeCell ref="C25:C36"/>
    <mergeCell ref="C38:C40"/>
    <mergeCell ref="C41:D41"/>
    <mergeCell ref="A42:A157"/>
    <mergeCell ref="C42:D42"/>
    <mergeCell ref="B43:B135"/>
    <mergeCell ref="C45:C50"/>
    <mergeCell ref="C52:C61"/>
    <mergeCell ref="C63:C112"/>
    <mergeCell ref="C114:C121"/>
    <mergeCell ref="C124:C135"/>
    <mergeCell ref="C136:D136"/>
    <mergeCell ref="B137:B143"/>
    <mergeCell ref="C139:C143"/>
    <mergeCell ref="C144:D144"/>
    <mergeCell ref="B145:B157"/>
    <mergeCell ref="C147:C149"/>
    <mergeCell ref="C152:C153"/>
    <mergeCell ref="C155:C157"/>
    <mergeCell ref="C158:D158"/>
    <mergeCell ref="A159:A202"/>
    <mergeCell ref="C159:D159"/>
    <mergeCell ref="B160:B202"/>
    <mergeCell ref="C162:C166"/>
    <mergeCell ref="C168:C178"/>
    <mergeCell ref="C180:C198"/>
    <mergeCell ref="C200:C202"/>
    <mergeCell ref="C203:D203"/>
    <mergeCell ref="A204:A232"/>
    <mergeCell ref="C204:D204"/>
    <mergeCell ref="B205:B232"/>
    <mergeCell ref="C207:C210"/>
    <mergeCell ref="C212:C221"/>
    <mergeCell ref="C223:C229"/>
    <mergeCell ref="C231:C232"/>
    <mergeCell ref="C233:D233"/>
    <mergeCell ref="A234:A261"/>
    <mergeCell ref="C234:D234"/>
    <mergeCell ref="B235:B261"/>
    <mergeCell ref="C239:C243"/>
    <mergeCell ref="C245:C261"/>
    <mergeCell ref="A262:B265"/>
    <mergeCell ref="C265:D265"/>
  </mergeCells>
  <printOptions horizontalCentered="1"/>
  <pageMargins left="0.7875" right="0.7875" top="0.7875" bottom="1.0527777777777778" header="0.5118055555555555" footer="0.7875"/>
  <pageSetup horizontalDpi="300" verticalDpi="300" orientation="landscape" paperSize="9"/>
  <headerFooter alignWithMargins="0">
    <oddFooter>&amp;C&amp;"Times New Roman,Normálne"&amp;12 64</oddFooter>
  </headerFooter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6">
      <selection activeCell="D74" sqref="D74"/>
    </sheetView>
  </sheetViews>
  <sheetFormatPr defaultColWidth="12.57421875" defaultRowHeight="12.75"/>
  <cols>
    <col min="1" max="1" width="8.57421875" style="0" customWidth="1"/>
    <col min="2" max="2" width="11.57421875" style="0" customWidth="1"/>
    <col min="3" max="3" width="8.421875" style="0" customWidth="1"/>
    <col min="4" max="4" width="44.140625" style="0" customWidth="1"/>
    <col min="5" max="8" width="11.57421875" style="0" customWidth="1"/>
    <col min="9" max="9" width="2.421875" style="0" customWidth="1"/>
    <col min="10" max="16384" width="11.57421875" style="0" customWidth="1"/>
  </cols>
  <sheetData>
    <row r="1" spans="1:9" ht="12.75">
      <c r="A1" s="247"/>
      <c r="B1" s="247"/>
      <c r="C1" s="247"/>
      <c r="D1" s="247"/>
      <c r="E1" s="247"/>
      <c r="F1" s="247"/>
      <c r="G1" s="247"/>
      <c r="H1" s="247"/>
      <c r="I1" s="247"/>
    </row>
    <row r="2" spans="1:9" ht="15">
      <c r="A2" s="248" t="s">
        <v>583</v>
      </c>
      <c r="B2" s="248"/>
      <c r="C2" s="248"/>
      <c r="D2" s="248"/>
      <c r="E2" s="248"/>
      <c r="F2" s="248"/>
      <c r="G2" s="248"/>
      <c r="H2" s="248"/>
      <c r="I2" s="248"/>
    </row>
    <row r="3" spans="1:9" ht="12.75">
      <c r="A3" s="180"/>
      <c r="B3" s="180"/>
      <c r="C3" s="180"/>
      <c r="D3" s="180"/>
      <c r="E3" s="180"/>
      <c r="F3" s="180"/>
      <c r="G3" s="180"/>
      <c r="H3" s="181" t="s">
        <v>1</v>
      </c>
      <c r="I3" s="180"/>
    </row>
    <row r="4" spans="1:9" ht="12.75" customHeight="1">
      <c r="A4" s="249" t="s">
        <v>276</v>
      </c>
      <c r="B4" s="250" t="s">
        <v>584</v>
      </c>
      <c r="C4" s="249" t="s">
        <v>278</v>
      </c>
      <c r="D4" s="249"/>
      <c r="E4" s="249" t="s">
        <v>434</v>
      </c>
      <c r="F4" s="249"/>
      <c r="G4" s="249"/>
      <c r="H4" s="249"/>
      <c r="I4" s="251"/>
    </row>
    <row r="5" spans="1:9" ht="12.75" customHeight="1">
      <c r="A5" s="249"/>
      <c r="B5" s="250"/>
      <c r="C5" s="252" t="s">
        <v>280</v>
      </c>
      <c r="D5" s="253" t="s">
        <v>281</v>
      </c>
      <c r="E5" s="252" t="s">
        <v>585</v>
      </c>
      <c r="F5" s="252" t="s">
        <v>586</v>
      </c>
      <c r="G5" s="252" t="s">
        <v>587</v>
      </c>
      <c r="H5" s="252" t="s">
        <v>588</v>
      </c>
      <c r="I5" s="254"/>
    </row>
    <row r="6" spans="1:9" ht="12.75">
      <c r="A6" s="249"/>
      <c r="B6" s="250"/>
      <c r="C6" s="252"/>
      <c r="D6" s="253"/>
      <c r="E6" s="252"/>
      <c r="F6" s="252"/>
      <c r="G6" s="252"/>
      <c r="H6" s="252"/>
      <c r="I6" s="254"/>
    </row>
    <row r="7" spans="1:9" ht="12.75">
      <c r="A7" s="255" t="s">
        <v>589</v>
      </c>
      <c r="B7" s="255"/>
      <c r="C7" s="255"/>
      <c r="D7" s="255"/>
      <c r="E7" s="256">
        <v>334891</v>
      </c>
      <c r="F7" s="256">
        <v>320000</v>
      </c>
      <c r="G7" s="256">
        <v>347213</v>
      </c>
      <c r="H7" s="256">
        <v>364574</v>
      </c>
      <c r="I7" s="257"/>
    </row>
    <row r="8" spans="1:9" ht="12.75">
      <c r="A8" s="258" t="s">
        <v>201</v>
      </c>
      <c r="B8" s="259" t="s">
        <v>590</v>
      </c>
      <c r="C8" s="260" t="s">
        <v>591</v>
      </c>
      <c r="D8" s="260"/>
      <c r="E8" s="261">
        <v>334891</v>
      </c>
      <c r="F8" s="261">
        <f>F10+F16+F28</f>
        <v>320000</v>
      </c>
      <c r="G8" s="261">
        <v>347213</v>
      </c>
      <c r="H8" s="261">
        <v>364574</v>
      </c>
      <c r="I8" s="262"/>
    </row>
    <row r="9" spans="1:9" ht="12.75">
      <c r="A9" s="263"/>
      <c r="B9" s="264"/>
      <c r="C9" s="265" t="s">
        <v>286</v>
      </c>
      <c r="D9" s="266" t="s">
        <v>6</v>
      </c>
      <c r="E9" s="267">
        <f>E10+E16+E28</f>
        <v>322651</v>
      </c>
      <c r="F9" s="267">
        <f>F10+F16+F28</f>
        <v>320000</v>
      </c>
      <c r="G9" s="268">
        <v>347213</v>
      </c>
      <c r="H9" s="268">
        <v>364574</v>
      </c>
      <c r="I9" s="269"/>
    </row>
    <row r="10" spans="1:9" ht="12.75">
      <c r="A10" s="263"/>
      <c r="B10" s="263"/>
      <c r="C10" s="270" t="s">
        <v>440</v>
      </c>
      <c r="D10" s="271" t="s">
        <v>592</v>
      </c>
      <c r="E10" s="272">
        <f>E11+E12+E15</f>
        <v>194629</v>
      </c>
      <c r="F10" s="272">
        <f>F11+F12+F15</f>
        <v>194629</v>
      </c>
      <c r="G10" s="273">
        <v>207927</v>
      </c>
      <c r="H10" s="274">
        <v>218323</v>
      </c>
      <c r="I10" s="275"/>
    </row>
    <row r="11" spans="1:9" ht="12.75">
      <c r="A11" s="263"/>
      <c r="B11" s="263"/>
      <c r="C11" s="276"/>
      <c r="D11" s="277" t="s">
        <v>593</v>
      </c>
      <c r="E11" s="272">
        <v>162318</v>
      </c>
      <c r="F11" s="272">
        <v>162318</v>
      </c>
      <c r="G11" s="278"/>
      <c r="H11" s="279"/>
      <c r="I11" s="280"/>
    </row>
    <row r="12" spans="1:9" ht="12.75">
      <c r="A12" s="263"/>
      <c r="B12" s="263"/>
      <c r="C12" s="276"/>
      <c r="D12" s="277" t="s">
        <v>594</v>
      </c>
      <c r="E12" s="272">
        <v>32311</v>
      </c>
      <c r="F12" s="272">
        <v>32311</v>
      </c>
      <c r="G12" s="278"/>
      <c r="H12" s="279"/>
      <c r="I12" s="280"/>
    </row>
    <row r="13" spans="1:9" ht="12.75">
      <c r="A13" s="263"/>
      <c r="B13" s="263"/>
      <c r="C13" s="276"/>
      <c r="D13" s="281" t="s">
        <v>595</v>
      </c>
      <c r="E13" s="282">
        <v>10622</v>
      </c>
      <c r="F13" s="282">
        <v>10622</v>
      </c>
      <c r="G13" s="278"/>
      <c r="H13" s="279"/>
      <c r="I13" s="280"/>
    </row>
    <row r="14" spans="1:9" ht="12.75">
      <c r="A14" s="263"/>
      <c r="B14" s="263"/>
      <c r="C14" s="276"/>
      <c r="D14" s="281" t="s">
        <v>596</v>
      </c>
      <c r="E14" s="282">
        <v>21689</v>
      </c>
      <c r="F14" s="282">
        <v>21689</v>
      </c>
      <c r="G14" s="278"/>
      <c r="H14" s="279"/>
      <c r="I14" s="280"/>
    </row>
    <row r="15" spans="1:9" ht="12.75">
      <c r="A15" s="263"/>
      <c r="B15" s="263"/>
      <c r="C15" s="276"/>
      <c r="D15" s="277" t="s">
        <v>597</v>
      </c>
      <c r="E15" s="272">
        <v>0</v>
      </c>
      <c r="F15" s="272">
        <v>0</v>
      </c>
      <c r="G15" s="278"/>
      <c r="H15" s="279"/>
      <c r="I15" s="280"/>
    </row>
    <row r="16" spans="1:9" ht="12.75">
      <c r="A16" s="263"/>
      <c r="B16" s="263"/>
      <c r="C16" s="270" t="s">
        <v>444</v>
      </c>
      <c r="D16" s="271" t="s">
        <v>598</v>
      </c>
      <c r="E16" s="283">
        <v>85176</v>
      </c>
      <c r="F16" s="283">
        <f>F17+F18+F19+F20+F27</f>
        <v>85176</v>
      </c>
      <c r="G16" s="284">
        <v>85176</v>
      </c>
      <c r="H16" s="285">
        <v>89435</v>
      </c>
      <c r="I16" s="275"/>
    </row>
    <row r="17" spans="1:9" ht="12.75">
      <c r="A17" s="263"/>
      <c r="B17" s="263"/>
      <c r="C17" s="276"/>
      <c r="D17" s="277" t="s">
        <v>599</v>
      </c>
      <c r="E17" s="283">
        <v>12282</v>
      </c>
      <c r="F17" s="283">
        <v>18921</v>
      </c>
      <c r="G17" s="286"/>
      <c r="H17" s="287"/>
      <c r="I17" s="280"/>
    </row>
    <row r="18" spans="1:9" ht="12.75">
      <c r="A18" s="263"/>
      <c r="B18" s="263"/>
      <c r="C18" s="276"/>
      <c r="D18" s="288" t="s">
        <v>600</v>
      </c>
      <c r="E18" s="283">
        <v>6639</v>
      </c>
      <c r="F18" s="283">
        <v>0</v>
      </c>
      <c r="G18" s="289"/>
      <c r="H18" s="290"/>
      <c r="I18" s="280"/>
    </row>
    <row r="19" spans="1:9" ht="12.75">
      <c r="A19" s="263"/>
      <c r="B19" s="263"/>
      <c r="C19" s="276"/>
      <c r="D19" s="288" t="s">
        <v>601</v>
      </c>
      <c r="E19" s="283">
        <v>1859</v>
      </c>
      <c r="F19" s="283">
        <v>1859</v>
      </c>
      <c r="G19" s="291"/>
      <c r="H19" s="292"/>
      <c r="I19" s="280"/>
    </row>
    <row r="20" spans="1:9" ht="12.75">
      <c r="A20" s="263"/>
      <c r="B20" s="263"/>
      <c r="C20" s="276"/>
      <c r="D20" s="277" t="s">
        <v>602</v>
      </c>
      <c r="E20" s="283">
        <v>51915</v>
      </c>
      <c r="F20" s="283">
        <v>51915</v>
      </c>
      <c r="G20" s="286"/>
      <c r="H20" s="293"/>
      <c r="I20" s="280"/>
    </row>
    <row r="21" spans="1:9" ht="12.75">
      <c r="A21" s="263"/>
      <c r="B21" s="263"/>
      <c r="C21" s="276"/>
      <c r="D21" s="281" t="s">
        <v>603</v>
      </c>
      <c r="E21" s="293">
        <v>2921</v>
      </c>
      <c r="F21" s="293">
        <v>2921</v>
      </c>
      <c r="G21" s="286"/>
      <c r="H21" s="287"/>
      <c r="I21" s="280"/>
    </row>
    <row r="22" spans="1:9" ht="12.75">
      <c r="A22" s="263"/>
      <c r="B22" s="263"/>
      <c r="C22" s="276"/>
      <c r="D22" s="281" t="s">
        <v>604</v>
      </c>
      <c r="E22" s="293">
        <v>29111</v>
      </c>
      <c r="F22" s="293">
        <v>29111</v>
      </c>
      <c r="G22" s="286"/>
      <c r="H22" s="287"/>
      <c r="I22" s="280"/>
    </row>
    <row r="23" spans="1:9" ht="12.75">
      <c r="A23" s="263"/>
      <c r="B23" s="263"/>
      <c r="C23" s="276"/>
      <c r="D23" s="281" t="s">
        <v>605</v>
      </c>
      <c r="E23" s="293">
        <v>1660</v>
      </c>
      <c r="F23" s="293">
        <v>1660</v>
      </c>
      <c r="G23" s="286"/>
      <c r="H23" s="287"/>
      <c r="I23" s="280"/>
    </row>
    <row r="24" spans="1:9" ht="12.75">
      <c r="A24" s="263"/>
      <c r="B24" s="263"/>
      <c r="C24" s="276"/>
      <c r="D24" s="281" t="s">
        <v>606</v>
      </c>
      <c r="E24" s="293">
        <v>6240</v>
      </c>
      <c r="F24" s="293">
        <v>6240</v>
      </c>
      <c r="G24" s="286"/>
      <c r="H24" s="287"/>
      <c r="I24" s="280"/>
    </row>
    <row r="25" spans="1:9" ht="12.75">
      <c r="A25" s="263"/>
      <c r="B25" s="263"/>
      <c r="C25" s="276"/>
      <c r="D25" s="281" t="s">
        <v>607</v>
      </c>
      <c r="E25" s="293">
        <v>2091</v>
      </c>
      <c r="F25" s="293">
        <v>2091</v>
      </c>
      <c r="G25" s="286"/>
      <c r="H25" s="287"/>
      <c r="I25" s="280"/>
    </row>
    <row r="26" spans="1:9" ht="12.75">
      <c r="A26" s="263"/>
      <c r="B26" s="263"/>
      <c r="C26" s="276"/>
      <c r="D26" s="281" t="s">
        <v>608</v>
      </c>
      <c r="E26" s="293">
        <v>9892</v>
      </c>
      <c r="F26" s="293">
        <v>9892</v>
      </c>
      <c r="G26" s="286"/>
      <c r="H26" s="287"/>
      <c r="I26" s="280"/>
    </row>
    <row r="27" spans="1:9" ht="12.75">
      <c r="A27" s="263"/>
      <c r="B27" s="263"/>
      <c r="C27" s="276"/>
      <c r="D27" s="277" t="s">
        <v>609</v>
      </c>
      <c r="E27" s="283">
        <v>12481</v>
      </c>
      <c r="F27" s="283">
        <v>12481</v>
      </c>
      <c r="G27" s="286"/>
      <c r="H27" s="287"/>
      <c r="I27" s="280"/>
    </row>
    <row r="28" spans="1:9" ht="12.75">
      <c r="A28" s="263"/>
      <c r="B28" s="263"/>
      <c r="C28" s="270" t="s">
        <v>287</v>
      </c>
      <c r="D28" s="271" t="s">
        <v>288</v>
      </c>
      <c r="E28" s="283">
        <f>E29+E31+E35+E45+E50+E57+E59</f>
        <v>42846</v>
      </c>
      <c r="F28" s="283">
        <v>40195</v>
      </c>
      <c r="G28" s="284">
        <v>54110</v>
      </c>
      <c r="H28" s="285">
        <v>56816</v>
      </c>
      <c r="I28" s="275"/>
    </row>
    <row r="29" spans="1:9" ht="12.75">
      <c r="A29" s="263"/>
      <c r="B29" s="263"/>
      <c r="C29" s="294"/>
      <c r="D29" s="295" t="s">
        <v>610</v>
      </c>
      <c r="E29" s="272">
        <v>0</v>
      </c>
      <c r="F29" s="272">
        <v>0</v>
      </c>
      <c r="G29" s="278"/>
      <c r="H29" s="279"/>
      <c r="I29" s="280"/>
    </row>
    <row r="30" spans="1:9" ht="12.75">
      <c r="A30" s="263"/>
      <c r="B30" s="263"/>
      <c r="C30" s="294"/>
      <c r="D30" s="296" t="s">
        <v>611</v>
      </c>
      <c r="E30" s="282">
        <v>0</v>
      </c>
      <c r="F30" s="282">
        <v>0</v>
      </c>
      <c r="G30" s="278"/>
      <c r="H30" s="279"/>
      <c r="I30" s="280"/>
    </row>
    <row r="31" spans="1:9" ht="12.75">
      <c r="A31" s="263"/>
      <c r="B31" s="263"/>
      <c r="C31" s="294"/>
      <c r="D31" s="288" t="s">
        <v>612</v>
      </c>
      <c r="E31" s="272">
        <f>E32+E33+E34</f>
        <v>10955</v>
      </c>
      <c r="F31" s="272">
        <v>9600</v>
      </c>
      <c r="G31" s="273"/>
      <c r="H31" s="274"/>
      <c r="I31" s="275"/>
    </row>
    <row r="32" spans="1:9" ht="12.75">
      <c r="A32" s="263"/>
      <c r="B32" s="263"/>
      <c r="C32" s="294"/>
      <c r="D32" s="296" t="s">
        <v>480</v>
      </c>
      <c r="E32" s="282">
        <v>7635</v>
      </c>
      <c r="F32" s="282">
        <v>6500</v>
      </c>
      <c r="G32" s="278"/>
      <c r="H32" s="279"/>
      <c r="I32" s="280"/>
    </row>
    <row r="33" spans="1:9" ht="12.75">
      <c r="A33" s="263"/>
      <c r="B33" s="263"/>
      <c r="C33" s="294"/>
      <c r="D33" s="296" t="s">
        <v>481</v>
      </c>
      <c r="E33" s="282">
        <v>664</v>
      </c>
      <c r="F33" s="282">
        <v>600</v>
      </c>
      <c r="G33" s="278"/>
      <c r="H33" s="279"/>
      <c r="I33" s="280"/>
    </row>
    <row r="34" spans="1:9" ht="12.75">
      <c r="A34" s="263"/>
      <c r="B34" s="263"/>
      <c r="C34" s="294"/>
      <c r="D34" s="296" t="s">
        <v>613</v>
      </c>
      <c r="E34" s="282">
        <v>2656</v>
      </c>
      <c r="F34" s="282">
        <v>2500</v>
      </c>
      <c r="G34" s="278"/>
      <c r="H34" s="279"/>
      <c r="I34" s="280"/>
    </row>
    <row r="35" spans="1:9" ht="12.75">
      <c r="A35" s="263"/>
      <c r="B35" s="263"/>
      <c r="C35" s="294"/>
      <c r="D35" s="288" t="s">
        <v>614</v>
      </c>
      <c r="E35" s="272">
        <f>E36+E37+E38+E39+E40+E41+E42+E43+E44</f>
        <v>3290</v>
      </c>
      <c r="F35" s="272">
        <v>6883</v>
      </c>
      <c r="G35" s="278"/>
      <c r="H35" s="279"/>
      <c r="I35" s="280"/>
    </row>
    <row r="36" spans="1:9" ht="12.75">
      <c r="A36" s="263"/>
      <c r="B36" s="263"/>
      <c r="C36" s="294"/>
      <c r="D36" s="296" t="s">
        <v>484</v>
      </c>
      <c r="E36" s="282">
        <v>0</v>
      </c>
      <c r="F36" s="282">
        <v>0</v>
      </c>
      <c r="G36" s="278"/>
      <c r="H36" s="279"/>
      <c r="I36" s="280"/>
    </row>
    <row r="37" spans="1:9" ht="12.75">
      <c r="A37" s="263"/>
      <c r="B37" s="263"/>
      <c r="C37" s="294"/>
      <c r="D37" s="296" t="s">
        <v>615</v>
      </c>
      <c r="E37" s="282">
        <v>0</v>
      </c>
      <c r="F37" s="282">
        <v>0</v>
      </c>
      <c r="G37" s="278"/>
      <c r="H37" s="279"/>
      <c r="I37" s="280"/>
    </row>
    <row r="38" spans="1:9" ht="12.75">
      <c r="A38" s="263"/>
      <c r="B38" s="263"/>
      <c r="C38" s="294"/>
      <c r="D38" s="296" t="s">
        <v>616</v>
      </c>
      <c r="E38" s="282">
        <v>0</v>
      </c>
      <c r="F38" s="282">
        <v>0</v>
      </c>
      <c r="G38" s="278"/>
      <c r="H38" s="279"/>
      <c r="I38" s="280"/>
    </row>
    <row r="39" spans="1:9" ht="12.75">
      <c r="A39" s="263"/>
      <c r="B39" s="263"/>
      <c r="C39" s="294"/>
      <c r="D39" s="297" t="s">
        <v>617</v>
      </c>
      <c r="E39" s="292">
        <v>0</v>
      </c>
      <c r="F39" s="292">
        <v>0</v>
      </c>
      <c r="G39" s="298"/>
      <c r="H39" s="299"/>
      <c r="I39" s="280"/>
    </row>
    <row r="40" spans="1:9" ht="12.75">
      <c r="A40" s="263"/>
      <c r="B40" s="263"/>
      <c r="C40" s="294"/>
      <c r="D40" s="300" t="s">
        <v>618</v>
      </c>
      <c r="E40" s="293">
        <v>1300</v>
      </c>
      <c r="F40" s="293">
        <v>1600</v>
      </c>
      <c r="G40" s="286"/>
      <c r="H40" s="293"/>
      <c r="I40" s="280"/>
    </row>
    <row r="41" spans="1:9" ht="12.75">
      <c r="A41" s="263"/>
      <c r="B41" s="263"/>
      <c r="C41" s="294"/>
      <c r="D41" s="300" t="s">
        <v>619</v>
      </c>
      <c r="E41" s="293">
        <v>0</v>
      </c>
      <c r="F41" s="293">
        <v>50</v>
      </c>
      <c r="G41" s="286"/>
      <c r="H41" s="293"/>
      <c r="I41" s="280"/>
    </row>
    <row r="42" spans="1:9" ht="12.75">
      <c r="A42" s="263"/>
      <c r="B42" s="263"/>
      <c r="C42" s="294"/>
      <c r="D42" s="301" t="s">
        <v>620</v>
      </c>
      <c r="E42" s="282">
        <v>0</v>
      </c>
      <c r="F42" s="282">
        <v>0</v>
      </c>
      <c r="G42" s="278"/>
      <c r="H42" s="282"/>
      <c r="I42" s="280"/>
    </row>
    <row r="43" spans="1:9" ht="12.75">
      <c r="A43" s="263"/>
      <c r="B43" s="263"/>
      <c r="C43" s="294"/>
      <c r="D43" s="300" t="s">
        <v>621</v>
      </c>
      <c r="E43" s="293">
        <v>1700</v>
      </c>
      <c r="F43" s="293">
        <v>4983</v>
      </c>
      <c r="G43" s="286"/>
      <c r="H43" s="293"/>
      <c r="I43" s="280"/>
    </row>
    <row r="44" spans="1:9" ht="12.75">
      <c r="A44" s="263"/>
      <c r="B44" s="263"/>
      <c r="C44" s="294"/>
      <c r="D44" s="300" t="s">
        <v>622</v>
      </c>
      <c r="E44" s="293">
        <v>290</v>
      </c>
      <c r="F44" s="293">
        <v>250</v>
      </c>
      <c r="G44" s="286"/>
      <c r="H44" s="293"/>
      <c r="I44" s="280"/>
    </row>
    <row r="45" spans="1:9" ht="12.75">
      <c r="A45" s="263"/>
      <c r="B45" s="263"/>
      <c r="C45" s="294"/>
      <c r="D45" s="302" t="s">
        <v>623</v>
      </c>
      <c r="E45" s="283">
        <f>E46+E47+E48+E49</f>
        <v>9959</v>
      </c>
      <c r="F45" s="283">
        <v>9020</v>
      </c>
      <c r="G45" s="286"/>
      <c r="H45" s="293"/>
      <c r="I45" s="280"/>
    </row>
    <row r="46" spans="1:9" ht="12.75">
      <c r="A46" s="263"/>
      <c r="B46" s="263"/>
      <c r="C46" s="294"/>
      <c r="D46" s="300" t="s">
        <v>624</v>
      </c>
      <c r="E46" s="293">
        <v>6639</v>
      </c>
      <c r="F46" s="293">
        <v>6000</v>
      </c>
      <c r="G46" s="286"/>
      <c r="H46" s="293"/>
      <c r="I46" s="280"/>
    </row>
    <row r="47" spans="1:9" ht="12.75">
      <c r="A47" s="263"/>
      <c r="B47" s="263"/>
      <c r="C47" s="294"/>
      <c r="D47" s="300" t="s">
        <v>625</v>
      </c>
      <c r="E47" s="293">
        <v>1992</v>
      </c>
      <c r="F47" s="293">
        <v>1700</v>
      </c>
      <c r="G47" s="286"/>
      <c r="H47" s="293"/>
      <c r="I47" s="280"/>
    </row>
    <row r="48" spans="1:9" ht="12.75">
      <c r="A48" s="263"/>
      <c r="B48" s="263"/>
      <c r="C48" s="294"/>
      <c r="D48" s="300" t="s">
        <v>626</v>
      </c>
      <c r="E48" s="293">
        <v>1328</v>
      </c>
      <c r="F48" s="293">
        <v>1320</v>
      </c>
      <c r="G48" s="286"/>
      <c r="H48" s="293"/>
      <c r="I48" s="280"/>
    </row>
    <row r="49" spans="1:9" ht="12.75">
      <c r="A49" s="263"/>
      <c r="B49" s="263"/>
      <c r="C49" s="294"/>
      <c r="D49" s="300" t="s">
        <v>627</v>
      </c>
      <c r="E49" s="293">
        <v>0</v>
      </c>
      <c r="F49" s="293">
        <v>0</v>
      </c>
      <c r="G49" s="286"/>
      <c r="H49" s="293"/>
      <c r="I49" s="280"/>
    </row>
    <row r="50" spans="1:9" ht="12.75">
      <c r="A50" s="263"/>
      <c r="B50" s="263"/>
      <c r="C50" s="294"/>
      <c r="D50" s="302" t="s">
        <v>628</v>
      </c>
      <c r="E50" s="283">
        <f>E51+E52+E53+E54+E55+E56</f>
        <v>4400</v>
      </c>
      <c r="F50" s="283">
        <v>1350</v>
      </c>
      <c r="G50" s="286"/>
      <c r="H50" s="293"/>
      <c r="I50" s="280"/>
    </row>
    <row r="51" spans="1:9" ht="12.75">
      <c r="A51" s="263"/>
      <c r="B51" s="263"/>
      <c r="C51" s="294"/>
      <c r="D51" s="300" t="s">
        <v>629</v>
      </c>
      <c r="E51" s="293">
        <v>0</v>
      </c>
      <c r="F51" s="293">
        <v>0</v>
      </c>
      <c r="G51" s="286"/>
      <c r="H51" s="293"/>
      <c r="I51" s="280"/>
    </row>
    <row r="52" spans="1:9" ht="12.75">
      <c r="A52" s="263"/>
      <c r="B52" s="263"/>
      <c r="C52" s="294"/>
      <c r="D52" s="300" t="s">
        <v>630</v>
      </c>
      <c r="E52" s="293">
        <v>700</v>
      </c>
      <c r="F52" s="293">
        <v>400</v>
      </c>
      <c r="G52" s="286"/>
      <c r="H52" s="293"/>
      <c r="I52" s="280"/>
    </row>
    <row r="53" spans="1:9" ht="12.75">
      <c r="A53" s="263"/>
      <c r="B53" s="263"/>
      <c r="C53" s="294"/>
      <c r="D53" s="300" t="s">
        <v>631</v>
      </c>
      <c r="E53" s="293">
        <v>400</v>
      </c>
      <c r="F53" s="293">
        <v>200</v>
      </c>
      <c r="G53" s="286"/>
      <c r="H53" s="293"/>
      <c r="I53" s="280"/>
    </row>
    <row r="54" spans="1:9" ht="12.75">
      <c r="A54" s="263"/>
      <c r="B54" s="263"/>
      <c r="C54" s="294"/>
      <c r="D54" s="300" t="s">
        <v>632</v>
      </c>
      <c r="E54" s="293">
        <v>300</v>
      </c>
      <c r="F54" s="293">
        <v>0</v>
      </c>
      <c r="G54" s="286"/>
      <c r="H54" s="293"/>
      <c r="I54" s="280"/>
    </row>
    <row r="55" spans="1:9" ht="12.75">
      <c r="A55" s="263"/>
      <c r="B55" s="263"/>
      <c r="C55" s="294"/>
      <c r="D55" s="300" t="s">
        <v>633</v>
      </c>
      <c r="E55" s="293">
        <v>1500</v>
      </c>
      <c r="F55" s="293">
        <v>500</v>
      </c>
      <c r="G55" s="286"/>
      <c r="H55" s="293"/>
      <c r="I55" s="280"/>
    </row>
    <row r="56" spans="1:9" ht="12.75">
      <c r="A56" s="263"/>
      <c r="B56" s="263"/>
      <c r="C56" s="294"/>
      <c r="D56" s="300" t="s">
        <v>634</v>
      </c>
      <c r="E56" s="293">
        <v>1500</v>
      </c>
      <c r="F56" s="293">
        <v>250</v>
      </c>
      <c r="G56" s="286"/>
      <c r="H56" s="293"/>
      <c r="I56" s="280"/>
    </row>
    <row r="57" spans="1:9" ht="12.75">
      <c r="A57" s="263"/>
      <c r="B57" s="263"/>
      <c r="C57" s="294"/>
      <c r="D57" s="302" t="s">
        <v>635</v>
      </c>
      <c r="E57" s="283">
        <f>E58</f>
        <v>0</v>
      </c>
      <c r="F57" s="283">
        <v>100</v>
      </c>
      <c r="G57" s="286"/>
      <c r="H57" s="293"/>
      <c r="I57" s="280"/>
    </row>
    <row r="58" spans="1:9" ht="12.75">
      <c r="A58" s="263"/>
      <c r="B58" s="263"/>
      <c r="C58" s="294"/>
      <c r="D58" s="300" t="s">
        <v>636</v>
      </c>
      <c r="E58" s="293">
        <v>0</v>
      </c>
      <c r="F58" s="293">
        <v>100</v>
      </c>
      <c r="G58" s="286"/>
      <c r="H58" s="293"/>
      <c r="I58" s="280"/>
    </row>
    <row r="59" spans="1:9" ht="12.75">
      <c r="A59" s="263"/>
      <c r="B59" s="263"/>
      <c r="C59" s="294"/>
      <c r="D59" s="302" t="s">
        <v>637</v>
      </c>
      <c r="E59" s="283">
        <f>E60+E61+E62+E63+E64+E65</f>
        <v>14242</v>
      </c>
      <c r="F59" s="283">
        <f>SUM(F60:F68)</f>
        <v>13242</v>
      </c>
      <c r="G59" s="286"/>
      <c r="H59" s="293"/>
      <c r="I59" s="280"/>
    </row>
    <row r="60" spans="1:9" ht="12.75">
      <c r="A60" s="263"/>
      <c r="B60" s="263"/>
      <c r="C60" s="294"/>
      <c r="D60" s="300" t="s">
        <v>638</v>
      </c>
      <c r="E60" s="293">
        <v>2000</v>
      </c>
      <c r="F60" s="293">
        <v>0</v>
      </c>
      <c r="G60" s="286"/>
      <c r="H60" s="293"/>
      <c r="I60" s="280"/>
    </row>
    <row r="61" spans="1:9" ht="12.75">
      <c r="A61" s="263"/>
      <c r="B61" s="263"/>
      <c r="C61" s="294"/>
      <c r="D61" s="300" t="s">
        <v>639</v>
      </c>
      <c r="E61" s="293">
        <v>0</v>
      </c>
      <c r="F61" s="293">
        <v>0</v>
      </c>
      <c r="G61" s="286"/>
      <c r="H61" s="293"/>
      <c r="I61" s="280"/>
    </row>
    <row r="62" spans="1:9" ht="12.75">
      <c r="A62" s="263"/>
      <c r="B62" s="263"/>
      <c r="C62" s="294"/>
      <c r="D62" s="300" t="s">
        <v>640</v>
      </c>
      <c r="E62" s="293">
        <v>0</v>
      </c>
      <c r="F62" s="293">
        <v>1000</v>
      </c>
      <c r="G62" s="286"/>
      <c r="H62" s="293"/>
      <c r="I62" s="280"/>
    </row>
    <row r="63" spans="1:9" ht="12.75">
      <c r="A63" s="263"/>
      <c r="B63" s="263"/>
      <c r="C63" s="294"/>
      <c r="D63" s="300" t="s">
        <v>641</v>
      </c>
      <c r="E63" s="293">
        <v>0</v>
      </c>
      <c r="F63" s="293">
        <v>0</v>
      </c>
      <c r="G63" s="286"/>
      <c r="H63" s="293"/>
      <c r="I63" s="280"/>
    </row>
    <row r="64" spans="1:9" ht="12.75">
      <c r="A64" s="263"/>
      <c r="B64" s="263"/>
      <c r="C64" s="294"/>
      <c r="D64" s="300" t="s">
        <v>642</v>
      </c>
      <c r="E64" s="293">
        <v>9122</v>
      </c>
      <c r="F64" s="293">
        <v>9122</v>
      </c>
      <c r="G64" s="286"/>
      <c r="H64" s="293"/>
      <c r="I64" s="280"/>
    </row>
    <row r="65" spans="1:9" ht="12.75">
      <c r="A65" s="263"/>
      <c r="B65" s="263"/>
      <c r="C65" s="294"/>
      <c r="D65" s="300" t="s">
        <v>643</v>
      </c>
      <c r="E65" s="293">
        <v>3120</v>
      </c>
      <c r="F65" s="293">
        <v>3120</v>
      </c>
      <c r="G65" s="286"/>
      <c r="H65" s="293"/>
      <c r="I65" s="280"/>
    </row>
    <row r="66" spans="1:9" ht="12.75">
      <c r="A66" s="263"/>
      <c r="B66" s="263"/>
      <c r="C66" s="222">
        <v>700</v>
      </c>
      <c r="D66" s="223" t="s">
        <v>526</v>
      </c>
      <c r="E66" s="223">
        <f>E68</f>
        <v>12240</v>
      </c>
      <c r="F66" s="223"/>
      <c r="G66" s="223"/>
      <c r="H66" s="223"/>
      <c r="I66" s="280"/>
    </row>
    <row r="67" spans="1:9" ht="12.75">
      <c r="A67" s="263"/>
      <c r="B67" s="263"/>
      <c r="C67" s="211">
        <v>710</v>
      </c>
      <c r="D67" s="205" t="s">
        <v>527</v>
      </c>
      <c r="E67" s="205">
        <f>E68</f>
        <v>12240</v>
      </c>
      <c r="F67" s="205"/>
      <c r="G67" s="205"/>
      <c r="H67" s="205"/>
      <c r="I67" s="280"/>
    </row>
    <row r="68" spans="1:9" ht="12.75">
      <c r="A68" s="263"/>
      <c r="B68" s="263"/>
      <c r="C68" s="158"/>
      <c r="D68" s="303" t="s">
        <v>644</v>
      </c>
      <c r="E68" s="206">
        <v>12240</v>
      </c>
      <c r="F68" s="206"/>
      <c r="G68" s="206"/>
      <c r="H68" s="206"/>
      <c r="I68" s="280"/>
    </row>
    <row r="69" spans="1:9" ht="12.75">
      <c r="A69" s="304" t="s">
        <v>645</v>
      </c>
      <c r="B69" s="304"/>
      <c r="C69" s="304"/>
      <c r="D69" s="176" t="s">
        <v>430</v>
      </c>
      <c r="E69" s="305">
        <f>E10+E16+E28</f>
        <v>322651</v>
      </c>
      <c r="F69" s="305">
        <f>F8</f>
        <v>320000</v>
      </c>
      <c r="G69" s="306">
        <v>347213</v>
      </c>
      <c r="H69" s="305">
        <v>364574</v>
      </c>
      <c r="I69" s="275"/>
    </row>
    <row r="70" spans="1:9" ht="12.75">
      <c r="A70" s="304"/>
      <c r="B70" s="304"/>
      <c r="C70" s="304"/>
      <c r="D70" s="307" t="s">
        <v>431</v>
      </c>
      <c r="E70" s="175">
        <f>E66</f>
        <v>12240</v>
      </c>
      <c r="F70" s="175">
        <v>0</v>
      </c>
      <c r="G70" s="175">
        <v>0</v>
      </c>
      <c r="H70" s="175">
        <v>0</v>
      </c>
      <c r="I70" s="308"/>
    </row>
  </sheetData>
  <sheetProtection selectLockedCells="1" selectUnlockedCells="1"/>
  <mergeCells count="19">
    <mergeCell ref="A2:I2"/>
    <mergeCell ref="A4:A6"/>
    <mergeCell ref="B4:B6"/>
    <mergeCell ref="C4:D4"/>
    <mergeCell ref="E4:H4"/>
    <mergeCell ref="C5:C6"/>
    <mergeCell ref="D5:D6"/>
    <mergeCell ref="E5:E6"/>
    <mergeCell ref="F5:F6"/>
    <mergeCell ref="G5:G6"/>
    <mergeCell ref="H5:H6"/>
    <mergeCell ref="A7:D7"/>
    <mergeCell ref="C8:D8"/>
    <mergeCell ref="A9:A68"/>
    <mergeCell ref="B9:B68"/>
    <mergeCell ref="C11:C15"/>
    <mergeCell ref="C17:C27"/>
    <mergeCell ref="C29:C65"/>
    <mergeCell ref="A69:C70"/>
  </mergeCells>
  <printOptions horizontalCentered="1"/>
  <pageMargins left="0.7875" right="0.7875" top="0.8993055555555556" bottom="0.8430555555555556" header="0.5118055555555555" footer="0.6763888888888889"/>
  <pageSetup firstPageNumber="71" useFirstPageNumber="1" horizontalDpi="300" verticalDpi="300" orientation="landscape" paperSize="9"/>
  <headerFooter alignWithMargins="0">
    <oddFooter>&amp;C&amp;"Times New Roman,Normálne"&amp;12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54">
      <selection activeCell="F76" sqref="F76"/>
    </sheetView>
  </sheetViews>
  <sheetFormatPr defaultColWidth="12.57421875" defaultRowHeight="12.75"/>
  <cols>
    <col min="1" max="3" width="11.57421875" style="0" customWidth="1"/>
    <col min="4" max="4" width="46.7109375" style="0" customWidth="1"/>
    <col min="5" max="16384" width="11.57421875" style="0" customWidth="1"/>
  </cols>
  <sheetData>
    <row r="1" spans="1:3" ht="15">
      <c r="A1" s="309" t="s">
        <v>646</v>
      </c>
      <c r="B1" s="309"/>
      <c r="C1" s="107"/>
    </row>
    <row r="2" spans="1:8" ht="12.75">
      <c r="A2" s="180"/>
      <c r="B2" s="180"/>
      <c r="C2" s="180"/>
      <c r="D2" s="180"/>
      <c r="E2" s="180"/>
      <c r="F2" s="180"/>
      <c r="G2" s="180"/>
      <c r="H2" s="181" t="s">
        <v>1</v>
      </c>
    </row>
    <row r="3" spans="1:8" ht="12.75" customHeight="1">
      <c r="A3" s="112" t="s">
        <v>276</v>
      </c>
      <c r="B3" s="113" t="s">
        <v>433</v>
      </c>
      <c r="C3" s="310" t="s">
        <v>278</v>
      </c>
      <c r="D3" s="310"/>
      <c r="E3" s="311" t="s">
        <v>647</v>
      </c>
      <c r="F3" s="311"/>
      <c r="G3" s="311"/>
      <c r="H3" s="311"/>
    </row>
    <row r="4" spans="1:8" ht="12.75" customHeight="1">
      <c r="A4" s="112"/>
      <c r="B4" s="113"/>
      <c r="C4" s="312" t="s">
        <v>280</v>
      </c>
      <c r="D4" s="313" t="s">
        <v>281</v>
      </c>
      <c r="E4" s="186">
        <v>2010</v>
      </c>
      <c r="F4" s="186">
        <v>2011</v>
      </c>
      <c r="G4" s="314">
        <v>2012</v>
      </c>
      <c r="H4" s="315">
        <v>2013</v>
      </c>
    </row>
    <row r="5" spans="1:8" ht="12.75">
      <c r="A5" s="112"/>
      <c r="B5" s="113"/>
      <c r="C5" s="113"/>
      <c r="D5" s="313"/>
      <c r="E5" s="186"/>
      <c r="F5" s="186"/>
      <c r="G5" s="314"/>
      <c r="H5" s="315"/>
    </row>
    <row r="6" spans="1:8" ht="12.75">
      <c r="A6" s="316" t="s">
        <v>648</v>
      </c>
      <c r="B6" s="316"/>
      <c r="C6" s="316"/>
      <c r="D6" s="316"/>
      <c r="E6" s="317">
        <v>437000</v>
      </c>
      <c r="F6" s="317">
        <v>460523</v>
      </c>
      <c r="G6" s="317">
        <v>451294</v>
      </c>
      <c r="H6" s="317">
        <v>494516</v>
      </c>
    </row>
    <row r="7" spans="1:8" ht="12.75">
      <c r="A7" s="318" t="s">
        <v>205</v>
      </c>
      <c r="B7" s="319" t="s">
        <v>404</v>
      </c>
      <c r="C7" s="320" t="s">
        <v>649</v>
      </c>
      <c r="D7" s="320"/>
      <c r="E7" s="321">
        <v>30500</v>
      </c>
      <c r="F7" s="322">
        <v>31000</v>
      </c>
      <c r="G7" s="323">
        <v>32728</v>
      </c>
      <c r="H7" s="323">
        <v>34382</v>
      </c>
    </row>
    <row r="8" spans="1:8" ht="12.75">
      <c r="A8" s="324"/>
      <c r="B8" s="325"/>
      <c r="C8" s="326" t="s">
        <v>286</v>
      </c>
      <c r="D8" s="327" t="s">
        <v>6</v>
      </c>
      <c r="E8" s="328">
        <v>30500</v>
      </c>
      <c r="F8" s="329">
        <v>31000</v>
      </c>
      <c r="G8" s="330">
        <v>32728</v>
      </c>
      <c r="H8" s="330">
        <v>34382</v>
      </c>
    </row>
    <row r="9" spans="1:8" ht="12.75">
      <c r="A9" s="324"/>
      <c r="B9" s="325"/>
      <c r="C9" s="331" t="s">
        <v>440</v>
      </c>
      <c r="D9" s="271" t="s">
        <v>592</v>
      </c>
      <c r="E9" s="279">
        <v>4191</v>
      </c>
      <c r="F9" s="282">
        <v>4720</v>
      </c>
      <c r="G9" s="278">
        <v>4443</v>
      </c>
      <c r="H9" s="279">
        <v>4713</v>
      </c>
    </row>
    <row r="10" spans="1:8" ht="12.75">
      <c r="A10" s="324"/>
      <c r="B10" s="325"/>
      <c r="C10" s="332"/>
      <c r="D10" s="281" t="s">
        <v>593</v>
      </c>
      <c r="E10" s="279">
        <v>4191</v>
      </c>
      <c r="F10" s="282">
        <v>4720</v>
      </c>
      <c r="G10" s="278"/>
      <c r="H10" s="279"/>
    </row>
    <row r="11" spans="1:8" ht="12.75">
      <c r="A11" s="324"/>
      <c r="B11" s="325"/>
      <c r="C11" s="331" t="s">
        <v>444</v>
      </c>
      <c r="D11" s="271" t="s">
        <v>598</v>
      </c>
      <c r="E11" s="287">
        <v>1305</v>
      </c>
      <c r="F11" s="293">
        <v>1618</v>
      </c>
      <c r="G11" s="286">
        <v>1385</v>
      </c>
      <c r="H11" s="287">
        <v>1469</v>
      </c>
    </row>
    <row r="12" spans="1:8" ht="12.75">
      <c r="A12" s="324"/>
      <c r="B12" s="325"/>
      <c r="C12" s="331"/>
      <c r="D12" s="281" t="s">
        <v>650</v>
      </c>
      <c r="E12" s="287">
        <v>228</v>
      </c>
      <c r="F12" s="293">
        <v>380</v>
      </c>
      <c r="G12" s="286"/>
      <c r="H12" s="287"/>
    </row>
    <row r="13" spans="1:8" ht="12.75">
      <c r="A13" s="324"/>
      <c r="B13" s="325"/>
      <c r="C13" s="331"/>
      <c r="D13" s="281" t="s">
        <v>651</v>
      </c>
      <c r="E13" s="287">
        <v>195</v>
      </c>
      <c r="F13" s="293">
        <v>268</v>
      </c>
      <c r="G13" s="286"/>
      <c r="H13" s="287"/>
    </row>
    <row r="14" spans="1:8" ht="12.75">
      <c r="A14" s="324"/>
      <c r="B14" s="325"/>
      <c r="C14" s="331"/>
      <c r="D14" s="281" t="s">
        <v>652</v>
      </c>
      <c r="E14" s="287">
        <v>55</v>
      </c>
      <c r="F14" s="293">
        <v>65</v>
      </c>
      <c r="G14" s="286"/>
      <c r="H14" s="287"/>
    </row>
    <row r="15" spans="1:8" ht="12.75">
      <c r="A15" s="324"/>
      <c r="B15" s="325"/>
      <c r="C15" s="331"/>
      <c r="D15" s="296" t="s">
        <v>336</v>
      </c>
      <c r="E15" s="293">
        <v>594</v>
      </c>
      <c r="F15" s="293">
        <v>635</v>
      </c>
      <c r="G15" s="289"/>
      <c r="H15" s="293"/>
    </row>
    <row r="16" spans="1:8" ht="12.75">
      <c r="A16" s="324"/>
      <c r="B16" s="325"/>
      <c r="C16" s="331"/>
      <c r="D16" s="281" t="s">
        <v>338</v>
      </c>
      <c r="E16" s="293">
        <v>33</v>
      </c>
      <c r="F16" s="293">
        <v>40</v>
      </c>
      <c r="G16" s="286"/>
      <c r="H16" s="158"/>
    </row>
    <row r="17" spans="1:8" ht="12.75">
      <c r="A17" s="324"/>
      <c r="B17" s="325"/>
      <c r="C17" s="331"/>
      <c r="D17" s="281" t="s">
        <v>653</v>
      </c>
      <c r="E17" s="293">
        <v>200</v>
      </c>
      <c r="F17" s="293">
        <v>230</v>
      </c>
      <c r="G17" s="286"/>
      <c r="H17" s="158"/>
    </row>
    <row r="18" spans="1:8" ht="12.75">
      <c r="A18" s="324"/>
      <c r="B18" s="325"/>
      <c r="C18" s="331" t="s">
        <v>287</v>
      </c>
      <c r="D18" s="271" t="s">
        <v>288</v>
      </c>
      <c r="E18" s="285">
        <v>25004</v>
      </c>
      <c r="F18" s="283">
        <v>24662</v>
      </c>
      <c r="G18" s="284">
        <v>26900</v>
      </c>
      <c r="H18" s="285">
        <v>28200</v>
      </c>
    </row>
    <row r="19" spans="1:8" ht="12.75">
      <c r="A19" s="324"/>
      <c r="B19" s="325"/>
      <c r="C19" s="333"/>
      <c r="D19" s="296" t="s">
        <v>410</v>
      </c>
      <c r="E19" s="279">
        <v>17693</v>
      </c>
      <c r="F19" s="282">
        <v>17400</v>
      </c>
      <c r="G19" s="278"/>
      <c r="H19" s="279"/>
    </row>
    <row r="20" spans="1:8" ht="12.75">
      <c r="A20" s="324"/>
      <c r="B20" s="325"/>
      <c r="C20" s="333"/>
      <c r="D20" s="296" t="s">
        <v>423</v>
      </c>
      <c r="E20" s="279">
        <v>797</v>
      </c>
      <c r="F20" s="282">
        <v>700</v>
      </c>
      <c r="G20" s="278"/>
      <c r="H20" s="279"/>
    </row>
    <row r="21" spans="1:8" ht="12.75">
      <c r="A21" s="324"/>
      <c r="B21" s="325"/>
      <c r="C21" s="333"/>
      <c r="D21" s="296" t="s">
        <v>654</v>
      </c>
      <c r="E21" s="279">
        <v>100</v>
      </c>
      <c r="F21" s="282">
        <v>50</v>
      </c>
      <c r="G21" s="278"/>
      <c r="H21" s="279"/>
    </row>
    <row r="22" spans="1:8" ht="12.75">
      <c r="A22" s="324"/>
      <c r="B22" s="325"/>
      <c r="C22" s="333"/>
      <c r="D22" s="296" t="s">
        <v>400</v>
      </c>
      <c r="E22" s="279">
        <v>1346</v>
      </c>
      <c r="F22" s="282">
        <v>1400</v>
      </c>
      <c r="G22" s="278"/>
      <c r="H22" s="279"/>
    </row>
    <row r="23" spans="1:8" ht="12.75">
      <c r="A23" s="324"/>
      <c r="B23" s="325"/>
      <c r="C23" s="333"/>
      <c r="D23" s="296" t="s">
        <v>655</v>
      </c>
      <c r="E23" s="279">
        <v>33</v>
      </c>
      <c r="F23" s="282">
        <v>40</v>
      </c>
      <c r="G23" s="278"/>
      <c r="H23" s="279"/>
    </row>
    <row r="24" spans="1:8" ht="12.75">
      <c r="A24" s="324"/>
      <c r="B24" s="325"/>
      <c r="C24" s="333"/>
      <c r="D24" s="296" t="s">
        <v>656</v>
      </c>
      <c r="E24" s="279">
        <v>2350</v>
      </c>
      <c r="F24" s="282">
        <v>2412</v>
      </c>
      <c r="G24" s="278"/>
      <c r="H24" s="279"/>
    </row>
    <row r="25" spans="1:8" ht="12.75">
      <c r="A25" s="324"/>
      <c r="B25" s="325"/>
      <c r="C25" s="333"/>
      <c r="D25" s="296" t="s">
        <v>657</v>
      </c>
      <c r="E25" s="279">
        <v>2257</v>
      </c>
      <c r="F25" s="282">
        <v>2300</v>
      </c>
      <c r="G25" s="278"/>
      <c r="H25" s="279"/>
    </row>
    <row r="26" spans="1:8" ht="12.75">
      <c r="A26" s="324"/>
      <c r="B26" s="325"/>
      <c r="C26" s="333"/>
      <c r="D26" s="296" t="s">
        <v>658</v>
      </c>
      <c r="E26" s="279">
        <v>50</v>
      </c>
      <c r="F26" s="282">
        <v>50</v>
      </c>
      <c r="G26" s="278"/>
      <c r="H26" s="279"/>
    </row>
    <row r="27" spans="1:8" ht="12.75">
      <c r="A27" s="324"/>
      <c r="B27" s="325"/>
      <c r="C27" s="333"/>
      <c r="D27" s="296" t="s">
        <v>659</v>
      </c>
      <c r="E27" s="279">
        <v>50</v>
      </c>
      <c r="F27" s="282">
        <v>0</v>
      </c>
      <c r="G27" s="278"/>
      <c r="H27" s="279"/>
    </row>
    <row r="28" spans="1:8" ht="12.75">
      <c r="A28" s="324"/>
      <c r="B28" s="325"/>
      <c r="C28" s="333"/>
      <c r="D28" s="296" t="s">
        <v>302</v>
      </c>
      <c r="E28" s="279">
        <v>133</v>
      </c>
      <c r="F28" s="282">
        <v>170</v>
      </c>
      <c r="G28" s="278"/>
      <c r="H28" s="279"/>
    </row>
    <row r="29" spans="1:8" ht="12.75">
      <c r="A29" s="324"/>
      <c r="B29" s="325"/>
      <c r="C29" s="333"/>
      <c r="D29" s="296" t="s">
        <v>660</v>
      </c>
      <c r="E29" s="279">
        <v>130</v>
      </c>
      <c r="F29" s="282">
        <v>80</v>
      </c>
      <c r="G29" s="278"/>
      <c r="H29" s="279"/>
    </row>
    <row r="30" spans="1:8" ht="12.75">
      <c r="A30" s="324"/>
      <c r="B30" s="325"/>
      <c r="C30" s="333"/>
      <c r="D30" s="296" t="s">
        <v>661</v>
      </c>
      <c r="E30" s="279">
        <v>65</v>
      </c>
      <c r="F30" s="282">
        <v>60</v>
      </c>
      <c r="G30" s="278"/>
      <c r="H30" s="279"/>
    </row>
    <row r="31" spans="1:8" ht="12.75">
      <c r="A31" s="318" t="s">
        <v>207</v>
      </c>
      <c r="B31" s="334" t="s">
        <v>662</v>
      </c>
      <c r="C31" s="335" t="s">
        <v>663</v>
      </c>
      <c r="D31" s="335"/>
      <c r="E31" s="336">
        <v>290080</v>
      </c>
      <c r="F31" s="337">
        <v>292000</v>
      </c>
      <c r="G31" s="338">
        <v>267566</v>
      </c>
      <c r="H31" s="336">
        <v>286134</v>
      </c>
    </row>
    <row r="32" spans="1:8" ht="12.75">
      <c r="A32" s="324"/>
      <c r="B32" s="339"/>
      <c r="C32" s="340" t="s">
        <v>286</v>
      </c>
      <c r="D32" s="341" t="s">
        <v>6</v>
      </c>
      <c r="E32" s="342">
        <v>290080</v>
      </c>
      <c r="F32" s="343">
        <v>292000</v>
      </c>
      <c r="G32" s="344">
        <v>267566</v>
      </c>
      <c r="H32" s="342">
        <v>286134</v>
      </c>
    </row>
    <row r="33" spans="1:8" ht="12.75">
      <c r="A33" s="324"/>
      <c r="B33" s="339"/>
      <c r="C33" s="331" t="s">
        <v>440</v>
      </c>
      <c r="D33" s="302" t="s">
        <v>664</v>
      </c>
      <c r="E33" s="293">
        <v>214917</v>
      </c>
      <c r="F33" s="161">
        <v>216340</v>
      </c>
      <c r="G33" s="158">
        <v>197496</v>
      </c>
      <c r="H33" s="158">
        <v>212744</v>
      </c>
    </row>
    <row r="34" spans="1:8" ht="12.75">
      <c r="A34" s="324"/>
      <c r="B34" s="339"/>
      <c r="C34" s="331"/>
      <c r="D34" s="345" t="s">
        <v>665</v>
      </c>
      <c r="E34" s="161">
        <v>213423</v>
      </c>
      <c r="F34" s="161">
        <v>214840</v>
      </c>
      <c r="G34" s="286"/>
      <c r="H34" s="293"/>
    </row>
    <row r="35" spans="1:8" ht="12.75">
      <c r="A35" s="324"/>
      <c r="B35" s="339"/>
      <c r="C35" s="331"/>
      <c r="D35" s="300" t="s">
        <v>666</v>
      </c>
      <c r="E35" s="161">
        <v>1494</v>
      </c>
      <c r="F35" s="161">
        <v>1500</v>
      </c>
      <c r="G35" s="286"/>
      <c r="H35" s="293"/>
    </row>
    <row r="36" spans="1:8" ht="12.75">
      <c r="A36" s="324"/>
      <c r="B36" s="339"/>
      <c r="C36" s="331" t="s">
        <v>444</v>
      </c>
      <c r="D36" s="346" t="s">
        <v>667</v>
      </c>
      <c r="E36" s="148">
        <v>66134</v>
      </c>
      <c r="F36" s="283">
        <v>67699</v>
      </c>
      <c r="G36" s="347">
        <v>63400</v>
      </c>
      <c r="H36" s="347">
        <v>66200</v>
      </c>
    </row>
    <row r="37" spans="1:8" ht="12.75">
      <c r="A37" s="324"/>
      <c r="B37" s="339"/>
      <c r="C37" s="331"/>
      <c r="D37" s="345" t="s">
        <v>650</v>
      </c>
      <c r="E37" s="348">
        <v>11714</v>
      </c>
      <c r="F37" s="293">
        <v>14100</v>
      </c>
      <c r="G37" s="286"/>
      <c r="H37" s="293"/>
    </row>
    <row r="38" spans="1:8" ht="12.75">
      <c r="A38" s="324"/>
      <c r="B38" s="339"/>
      <c r="C38" s="331"/>
      <c r="D38" s="345" t="s">
        <v>651</v>
      </c>
      <c r="E38" s="293">
        <v>5390</v>
      </c>
      <c r="F38" s="293">
        <v>6334</v>
      </c>
      <c r="G38" s="286"/>
      <c r="H38" s="293"/>
    </row>
    <row r="39" spans="1:8" ht="12.75">
      <c r="A39" s="324"/>
      <c r="B39" s="339"/>
      <c r="C39" s="331"/>
      <c r="D39" s="345" t="s">
        <v>652</v>
      </c>
      <c r="E39" s="293">
        <v>2850</v>
      </c>
      <c r="F39" s="293">
        <v>2765</v>
      </c>
      <c r="G39" s="286"/>
      <c r="H39" s="293"/>
    </row>
    <row r="40" spans="1:8" ht="12.75">
      <c r="A40" s="324"/>
      <c r="B40" s="339"/>
      <c r="C40" s="331"/>
      <c r="D40" s="345" t="s">
        <v>668</v>
      </c>
      <c r="E40" s="293">
        <v>27880</v>
      </c>
      <c r="F40" s="293">
        <v>27200</v>
      </c>
      <c r="G40" s="286"/>
      <c r="H40" s="293"/>
    </row>
    <row r="41" spans="1:8" ht="12.75">
      <c r="A41" s="324"/>
      <c r="B41" s="339"/>
      <c r="C41" s="331"/>
      <c r="D41" s="345" t="s">
        <v>338</v>
      </c>
      <c r="E41" s="293">
        <v>1610</v>
      </c>
      <c r="F41" s="293">
        <v>1500</v>
      </c>
      <c r="G41" s="286"/>
      <c r="H41" s="293"/>
    </row>
    <row r="42" spans="1:8" ht="12.75">
      <c r="A42" s="324"/>
      <c r="B42" s="339"/>
      <c r="C42" s="331"/>
      <c r="D42" s="345" t="s">
        <v>340</v>
      </c>
      <c r="E42" s="293">
        <v>3910</v>
      </c>
      <c r="F42" s="293">
        <v>3500</v>
      </c>
      <c r="G42" s="286"/>
      <c r="H42" s="293"/>
    </row>
    <row r="43" spans="1:8" ht="12.75">
      <c r="A43" s="324"/>
      <c r="B43" s="339"/>
      <c r="C43" s="331"/>
      <c r="D43" s="345" t="s">
        <v>342</v>
      </c>
      <c r="E43" s="293">
        <v>1270</v>
      </c>
      <c r="F43" s="293">
        <v>1200</v>
      </c>
      <c r="G43" s="286"/>
      <c r="H43" s="293"/>
    </row>
    <row r="44" spans="1:8" ht="12.75">
      <c r="A44" s="324"/>
      <c r="B44" s="339"/>
      <c r="C44" s="331"/>
      <c r="D44" s="345" t="s">
        <v>653</v>
      </c>
      <c r="E44" s="293">
        <v>9560</v>
      </c>
      <c r="F44" s="293">
        <v>9000</v>
      </c>
      <c r="G44" s="286"/>
      <c r="H44" s="293"/>
    </row>
    <row r="45" spans="1:8" ht="12.75">
      <c r="A45" s="324"/>
      <c r="B45" s="339"/>
      <c r="C45" s="331"/>
      <c r="D45" s="345" t="s">
        <v>669</v>
      </c>
      <c r="E45" s="293">
        <v>1950</v>
      </c>
      <c r="F45" s="293">
        <v>2100</v>
      </c>
      <c r="G45" s="286"/>
      <c r="H45" s="293"/>
    </row>
    <row r="46" spans="1:8" ht="12.75">
      <c r="A46" s="324"/>
      <c r="B46" s="339"/>
      <c r="C46" s="331" t="s">
        <v>287</v>
      </c>
      <c r="D46" s="346" t="s">
        <v>288</v>
      </c>
      <c r="E46" s="283">
        <v>8879</v>
      </c>
      <c r="F46" s="283">
        <v>7811</v>
      </c>
      <c r="G46" s="284">
        <v>6500</v>
      </c>
      <c r="H46" s="283">
        <v>7000</v>
      </c>
    </row>
    <row r="47" spans="1:8" ht="12.75">
      <c r="A47" s="324"/>
      <c r="B47" s="339"/>
      <c r="C47" s="331"/>
      <c r="D47" s="345" t="s">
        <v>400</v>
      </c>
      <c r="E47" s="293">
        <v>498</v>
      </c>
      <c r="F47" s="293">
        <v>500</v>
      </c>
      <c r="G47" s="286"/>
      <c r="H47" s="286"/>
    </row>
    <row r="48" spans="1:8" ht="12.75">
      <c r="A48" s="324"/>
      <c r="B48" s="339"/>
      <c r="C48" s="331"/>
      <c r="D48" s="345" t="s">
        <v>660</v>
      </c>
      <c r="E48" s="293">
        <v>2600</v>
      </c>
      <c r="F48" s="293">
        <v>2500</v>
      </c>
      <c r="G48" s="286"/>
      <c r="H48" s="293"/>
    </row>
    <row r="49" spans="1:8" ht="12.75">
      <c r="A49" s="324"/>
      <c r="B49" s="339"/>
      <c r="C49" s="331"/>
      <c r="D49" s="300" t="s">
        <v>513</v>
      </c>
      <c r="E49" s="293">
        <v>311</v>
      </c>
      <c r="F49" s="293">
        <v>311</v>
      </c>
      <c r="G49" s="286"/>
      <c r="H49" s="293"/>
    </row>
    <row r="50" spans="1:8" ht="12.75">
      <c r="A50" s="324"/>
      <c r="B50" s="339"/>
      <c r="C50" s="331"/>
      <c r="D50" s="345" t="s">
        <v>661</v>
      </c>
      <c r="E50" s="293">
        <v>2970</v>
      </c>
      <c r="F50" s="293">
        <v>3000</v>
      </c>
      <c r="G50" s="286"/>
      <c r="H50" s="293"/>
    </row>
    <row r="51" spans="1:8" ht="12.75">
      <c r="A51" s="324"/>
      <c r="B51" s="339"/>
      <c r="C51" s="331"/>
      <c r="D51" s="345" t="s">
        <v>670</v>
      </c>
      <c r="E51" s="293">
        <v>2500</v>
      </c>
      <c r="F51" s="293">
        <v>1500</v>
      </c>
      <c r="G51" s="286"/>
      <c r="H51" s="293"/>
    </row>
    <row r="52" spans="1:8" ht="12.75">
      <c r="A52" s="324"/>
      <c r="B52" s="339"/>
      <c r="C52" s="331" t="s">
        <v>671</v>
      </c>
      <c r="D52" s="346" t="s">
        <v>672</v>
      </c>
      <c r="E52" s="283">
        <v>150</v>
      </c>
      <c r="F52" s="283">
        <v>150</v>
      </c>
      <c r="G52" s="284">
        <v>170</v>
      </c>
      <c r="H52" s="284">
        <v>190</v>
      </c>
    </row>
    <row r="53" spans="1:8" ht="12.75">
      <c r="A53" s="324"/>
      <c r="B53" s="339"/>
      <c r="C53" s="332"/>
      <c r="D53" s="345" t="s">
        <v>673</v>
      </c>
      <c r="E53" s="293">
        <v>150</v>
      </c>
      <c r="F53" s="293">
        <v>150</v>
      </c>
      <c r="G53" s="286"/>
      <c r="H53" s="293"/>
    </row>
    <row r="54" spans="1:8" ht="12.75">
      <c r="A54" s="318" t="s">
        <v>209</v>
      </c>
      <c r="B54" s="318" t="s">
        <v>674</v>
      </c>
      <c r="C54" s="349"/>
      <c r="D54" s="350" t="s">
        <v>675</v>
      </c>
      <c r="E54" s="322">
        <v>13300</v>
      </c>
      <c r="F54" s="322">
        <v>14000</v>
      </c>
      <c r="G54" s="323">
        <v>15000</v>
      </c>
      <c r="H54" s="322">
        <v>16000</v>
      </c>
    </row>
    <row r="55" spans="1:8" ht="12.75">
      <c r="A55" s="351"/>
      <c r="B55" s="352"/>
      <c r="C55" s="326" t="s">
        <v>286</v>
      </c>
      <c r="D55" s="353" t="s">
        <v>6</v>
      </c>
      <c r="E55" s="329">
        <v>13300</v>
      </c>
      <c r="F55" s="329">
        <v>14000</v>
      </c>
      <c r="G55" s="330">
        <v>15000</v>
      </c>
      <c r="H55" s="329">
        <v>16000</v>
      </c>
    </row>
    <row r="56" spans="1:8" ht="12.75">
      <c r="A56" s="351"/>
      <c r="B56" s="352"/>
      <c r="C56" s="331" t="s">
        <v>287</v>
      </c>
      <c r="D56" s="346" t="s">
        <v>288</v>
      </c>
      <c r="E56" s="283">
        <v>13300</v>
      </c>
      <c r="F56" s="283">
        <v>14000</v>
      </c>
      <c r="G56" s="284">
        <v>15000</v>
      </c>
      <c r="H56" s="283">
        <v>16000</v>
      </c>
    </row>
    <row r="57" spans="1:8" ht="12.75">
      <c r="A57" s="351"/>
      <c r="B57" s="352"/>
      <c r="C57" s="332"/>
      <c r="D57" s="345" t="s">
        <v>676</v>
      </c>
      <c r="E57" s="293">
        <v>13300</v>
      </c>
      <c r="F57" s="293">
        <v>14000</v>
      </c>
      <c r="G57" s="286"/>
      <c r="H57" s="293"/>
    </row>
    <row r="58" spans="1:8" ht="12.75">
      <c r="A58" s="318" t="s">
        <v>211</v>
      </c>
      <c r="B58" s="318" t="s">
        <v>677</v>
      </c>
      <c r="C58" s="349"/>
      <c r="D58" s="350" t="s">
        <v>678</v>
      </c>
      <c r="E58" s="322">
        <v>38120</v>
      </c>
      <c r="F58" s="322">
        <v>30000</v>
      </c>
      <c r="G58" s="323">
        <v>75000</v>
      </c>
      <c r="H58" s="322">
        <v>96000</v>
      </c>
    </row>
    <row r="59" spans="1:8" ht="12.75">
      <c r="A59" s="351"/>
      <c r="B59" s="352"/>
      <c r="C59" s="326" t="s">
        <v>286</v>
      </c>
      <c r="D59" s="353" t="s">
        <v>6</v>
      </c>
      <c r="E59" s="329">
        <v>38120</v>
      </c>
      <c r="F59" s="329">
        <v>30000</v>
      </c>
      <c r="G59" s="330">
        <v>75000</v>
      </c>
      <c r="H59" s="329">
        <v>96000</v>
      </c>
    </row>
    <row r="60" spans="1:8" ht="12.75">
      <c r="A60" s="351"/>
      <c r="B60" s="352"/>
      <c r="C60" s="331" t="s">
        <v>565</v>
      </c>
      <c r="D60" s="346" t="s">
        <v>672</v>
      </c>
      <c r="E60" s="283">
        <v>38120</v>
      </c>
      <c r="F60" s="283">
        <v>30000</v>
      </c>
      <c r="G60" s="284">
        <v>75000</v>
      </c>
      <c r="H60" s="283">
        <v>96000</v>
      </c>
    </row>
    <row r="61" spans="1:8" ht="12.75">
      <c r="A61" s="351"/>
      <c r="B61" s="352"/>
      <c r="C61" s="354"/>
      <c r="D61" s="345" t="s">
        <v>679</v>
      </c>
      <c r="E61" s="293">
        <v>38120</v>
      </c>
      <c r="F61" s="293">
        <v>30000</v>
      </c>
      <c r="G61" s="286"/>
      <c r="H61" s="293"/>
    </row>
    <row r="62" spans="1:8" ht="11.25" customHeight="1">
      <c r="A62" s="318" t="s">
        <v>213</v>
      </c>
      <c r="B62" s="318" t="s">
        <v>680</v>
      </c>
      <c r="C62" s="318"/>
      <c r="D62" s="350" t="s">
        <v>681</v>
      </c>
      <c r="E62" s="322">
        <v>20900</v>
      </c>
      <c r="F62" s="322">
        <v>14700</v>
      </c>
      <c r="G62" s="323">
        <v>21000</v>
      </c>
      <c r="H62" s="322">
        <v>22000</v>
      </c>
    </row>
    <row r="63" spans="1:8" ht="12.75">
      <c r="A63" s="324"/>
      <c r="B63" s="352"/>
      <c r="C63" s="326" t="s">
        <v>286</v>
      </c>
      <c r="D63" s="353" t="s">
        <v>6</v>
      </c>
      <c r="E63" s="329">
        <v>20900</v>
      </c>
      <c r="F63" s="329">
        <v>14700</v>
      </c>
      <c r="G63" s="330">
        <v>21000</v>
      </c>
      <c r="H63" s="329">
        <v>22000</v>
      </c>
    </row>
    <row r="64" spans="1:8" ht="12.75">
      <c r="A64" s="324"/>
      <c r="B64" s="352"/>
      <c r="C64" s="355" t="s">
        <v>565</v>
      </c>
      <c r="D64" s="346" t="s">
        <v>672</v>
      </c>
      <c r="E64" s="283">
        <v>20900</v>
      </c>
      <c r="F64" s="283">
        <v>14700</v>
      </c>
      <c r="G64" s="284">
        <v>21000</v>
      </c>
      <c r="H64" s="283">
        <v>22000</v>
      </c>
    </row>
    <row r="65" spans="1:8" ht="12.75">
      <c r="A65" s="324"/>
      <c r="B65" s="352"/>
      <c r="C65" s="354"/>
      <c r="D65" s="345" t="s">
        <v>682</v>
      </c>
      <c r="E65" s="293">
        <v>15800</v>
      </c>
      <c r="F65" s="293">
        <v>9600</v>
      </c>
      <c r="G65" s="286"/>
      <c r="H65" s="293"/>
    </row>
    <row r="66" spans="1:8" ht="12.75">
      <c r="A66" s="324"/>
      <c r="B66" s="352"/>
      <c r="C66" s="354"/>
      <c r="D66" s="345" t="s">
        <v>683</v>
      </c>
      <c r="E66" s="293">
        <v>5100</v>
      </c>
      <c r="F66" s="293">
        <v>5100</v>
      </c>
      <c r="G66" s="286"/>
      <c r="H66" s="293"/>
    </row>
    <row r="67" spans="1:8" ht="12.75">
      <c r="A67" s="356">
        <v>40333</v>
      </c>
      <c r="B67" s="318" t="s">
        <v>684</v>
      </c>
      <c r="C67" s="318"/>
      <c r="D67" s="350" t="s">
        <v>685</v>
      </c>
      <c r="E67" s="322">
        <v>8400</v>
      </c>
      <c r="F67" s="322">
        <v>1000</v>
      </c>
      <c r="G67" s="323">
        <v>0</v>
      </c>
      <c r="H67" s="322">
        <v>0</v>
      </c>
    </row>
    <row r="68" spans="1:8" ht="12.75">
      <c r="A68" s="357"/>
      <c r="B68" s="358"/>
      <c r="C68" s="326" t="s">
        <v>286</v>
      </c>
      <c r="D68" s="359" t="s">
        <v>6</v>
      </c>
      <c r="E68" s="329">
        <v>8400</v>
      </c>
      <c r="F68" s="329">
        <v>1000</v>
      </c>
      <c r="G68" s="330">
        <v>0</v>
      </c>
      <c r="H68" s="329">
        <v>0</v>
      </c>
    </row>
    <row r="69" spans="1:8" ht="12.75">
      <c r="A69" s="357"/>
      <c r="B69" s="358"/>
      <c r="C69" s="331" t="s">
        <v>565</v>
      </c>
      <c r="D69" s="300" t="s">
        <v>672</v>
      </c>
      <c r="E69" s="283">
        <v>8400</v>
      </c>
      <c r="F69" s="283">
        <v>1000</v>
      </c>
      <c r="G69" s="284">
        <v>0</v>
      </c>
      <c r="H69" s="283">
        <v>0</v>
      </c>
    </row>
    <row r="70" spans="1:8" ht="12.75">
      <c r="A70" s="357"/>
      <c r="B70" s="358"/>
      <c r="C70" s="354"/>
      <c r="D70" s="300" t="s">
        <v>686</v>
      </c>
      <c r="E70" s="293">
        <v>8400</v>
      </c>
      <c r="F70" s="293">
        <v>1000</v>
      </c>
      <c r="G70" s="286"/>
      <c r="H70" s="293"/>
    </row>
    <row r="71" spans="1:8" ht="12.75">
      <c r="A71" s="360">
        <v>40363</v>
      </c>
      <c r="B71" s="318" t="s">
        <v>404</v>
      </c>
      <c r="C71" s="318"/>
      <c r="D71" s="350" t="s">
        <v>687</v>
      </c>
      <c r="E71" s="322">
        <v>35700</v>
      </c>
      <c r="F71" s="322">
        <v>77823</v>
      </c>
      <c r="G71" s="323">
        <v>40000</v>
      </c>
      <c r="H71" s="322">
        <v>40000</v>
      </c>
    </row>
    <row r="72" spans="1:8" ht="12.75">
      <c r="A72" s="357"/>
      <c r="B72" s="358"/>
      <c r="C72" s="326" t="s">
        <v>286</v>
      </c>
      <c r="D72" s="353" t="s">
        <v>6</v>
      </c>
      <c r="E72" s="361">
        <v>35700</v>
      </c>
      <c r="F72" s="361">
        <v>77823</v>
      </c>
      <c r="G72" s="362">
        <v>40000</v>
      </c>
      <c r="H72" s="361">
        <v>40000</v>
      </c>
    </row>
    <row r="73" spans="1:8" ht="12.75">
      <c r="A73" s="357"/>
      <c r="B73" s="358"/>
      <c r="C73" s="331" t="s">
        <v>565</v>
      </c>
      <c r="D73" s="346" t="s">
        <v>672</v>
      </c>
      <c r="E73" s="293">
        <v>35700</v>
      </c>
      <c r="F73" s="293">
        <v>77823</v>
      </c>
      <c r="G73" s="286">
        <v>40000</v>
      </c>
      <c r="H73" s="293">
        <v>40000</v>
      </c>
    </row>
    <row r="74" spans="1:8" ht="12.75">
      <c r="A74" s="357"/>
      <c r="B74" s="358"/>
      <c r="C74" s="354"/>
      <c r="D74" s="300" t="s">
        <v>686</v>
      </c>
      <c r="E74" s="293">
        <v>35700</v>
      </c>
      <c r="F74" s="293">
        <v>77823</v>
      </c>
      <c r="G74" s="286"/>
      <c r="H74" s="293"/>
    </row>
    <row r="75" spans="1:8" ht="12.75">
      <c r="A75" s="363" t="s">
        <v>688</v>
      </c>
      <c r="B75" s="363"/>
      <c r="C75" s="363"/>
      <c r="D75" s="364" t="s">
        <v>430</v>
      </c>
      <c r="E75" s="175">
        <v>437000</v>
      </c>
      <c r="F75" s="305">
        <v>460523</v>
      </c>
      <c r="G75" s="306">
        <v>451294</v>
      </c>
      <c r="H75" s="305">
        <v>494516</v>
      </c>
    </row>
    <row r="76" ht="12.75">
      <c r="F76" t="s">
        <v>0</v>
      </c>
    </row>
  </sheetData>
  <sheetProtection selectLockedCells="1" selectUnlockedCells="1"/>
  <mergeCells count="31">
    <mergeCell ref="A3:A5"/>
    <mergeCell ref="B3:B5"/>
    <mergeCell ref="C3:D3"/>
    <mergeCell ref="E3:H3"/>
    <mergeCell ref="C4:C5"/>
    <mergeCell ref="D4:D5"/>
    <mergeCell ref="E4:E5"/>
    <mergeCell ref="F4:F5"/>
    <mergeCell ref="G4:G5"/>
    <mergeCell ref="H4:H5"/>
    <mergeCell ref="A6:D6"/>
    <mergeCell ref="C7:D7"/>
    <mergeCell ref="A8:A30"/>
    <mergeCell ref="B8:B30"/>
    <mergeCell ref="C12:C17"/>
    <mergeCell ref="C19:C30"/>
    <mergeCell ref="A32:A53"/>
    <mergeCell ref="B32:B53"/>
    <mergeCell ref="C34:C35"/>
    <mergeCell ref="C37:C45"/>
    <mergeCell ref="C47:C51"/>
    <mergeCell ref="A55:A57"/>
    <mergeCell ref="B55:B57"/>
    <mergeCell ref="A59:A61"/>
    <mergeCell ref="B59:B61"/>
    <mergeCell ref="A63:A66"/>
    <mergeCell ref="B63:B66"/>
    <mergeCell ref="A68:A70"/>
    <mergeCell ref="B68:B70"/>
    <mergeCell ref="A72:A74"/>
    <mergeCell ref="B72:B74"/>
  </mergeCells>
  <printOptions horizontalCentered="1"/>
  <pageMargins left="0.7875" right="0.7875" top="0.7875" bottom="1.0527777777777778" header="0.5118055555555555" footer="0.7875"/>
  <pageSetup horizontalDpi="300" verticalDpi="300" orientation="landscape" paperSize="9" scale="94"/>
  <headerFooter alignWithMargins="0">
    <oddFooter>&amp;C&amp;"Times New Roman,Normálne"&amp;12 68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2011-03-02T06:57:10Z</cp:lastPrinted>
  <dcterms:modified xsi:type="dcterms:W3CDTF">2011-03-23T10:28:25Z</dcterms:modified>
  <cp:category/>
  <cp:version/>
  <cp:contentType/>
  <cp:contentStatus/>
  <cp:revision>87</cp:revision>
</cp:coreProperties>
</file>