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1" activeTab="2"/>
  </bookViews>
  <sheets>
    <sheet name="Programové rozpočtové hospodárenie" sheetId="1" r:id="rId1"/>
    <sheet name="Sumarizácia príjmov" sheetId="2" r:id="rId2"/>
    <sheet name="Príjmy" sheetId="3" r:id="rId3"/>
    <sheet name="Výdavky podľa programov a aktivít" sheetId="4" r:id="rId4"/>
    <sheet name="Program 1" sheetId="5" r:id="rId5"/>
    <sheet name="Program 2" sheetId="6" r:id="rId6"/>
    <sheet name="Program 3" sheetId="7" r:id="rId7"/>
    <sheet name="Program 4" sheetId="8" r:id="rId8"/>
    <sheet name="Program 5" sheetId="9" r:id="rId9"/>
    <sheet name="Program 6" sheetId="10" r:id="rId10"/>
    <sheet name="Program 7" sheetId="11" r:id="rId11"/>
    <sheet name="Program 8" sheetId="12" r:id="rId12"/>
    <sheet name="MsKS" sheetId="13" r:id="rId13"/>
    <sheet name="TS" sheetId="14" r:id="rId14"/>
    <sheet name="SRaSZ" sheetId="15" r:id="rId15"/>
  </sheets>
  <definedNames>
    <definedName name="_xlnm.Print_Area" localSheetId="11">'Program 8'!$A$1:$I$1229</definedName>
  </definedNames>
  <calcPr fullCalcOnLoad="1"/>
</workbook>
</file>

<file path=xl/sharedStrings.xml><?xml version="1.0" encoding="utf-8"?>
<sst xmlns="http://schemas.openxmlformats.org/spreadsheetml/2006/main" count="3728" uniqueCount="1196">
  <si>
    <t>v eurách</t>
  </si>
  <si>
    <t>SUMARIZÁCIA  PROGRAMOV  ROZPOČTU</t>
  </si>
  <si>
    <t>Rozpočet</t>
  </si>
  <si>
    <t>Čerpanie</t>
  </si>
  <si>
    <t>pôvodný</t>
  </si>
  <si>
    <t>upravený</t>
  </si>
  <si>
    <t>31.12.2010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</si>
  <si>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</si>
  <si>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</si>
  <si>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</si>
  <si>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</si>
  <si>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</si>
  <si>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</si>
  <si>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</si>
  <si>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</si>
  <si>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</si>
  <si>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</si>
  <si>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</si>
  <si>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</si>
  <si>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</si>
  <si>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</si>
  <si>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</si>
  <si>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</si>
  <si>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Schodok/prebytok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</si>
  <si>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</si>
  <si>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</si>
  <si>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</si>
  <si>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</si>
  <si>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</si>
  <si>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</si>
  <si>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</si>
  <si>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</si>
  <si>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</si>
  <si>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 xml:space="preserve">/v eurách/ </t>
  </si>
  <si>
    <t>Ukazovateľ</t>
  </si>
  <si>
    <t>Rozpočet 2010</t>
  </si>
  <si>
    <t>Skutočnosť</t>
  </si>
  <si>
    <t xml:space="preserve">  %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</si>
  <si>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</si>
  <si>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</si>
  <si>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</si>
  <si>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</si>
  <si>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</si>
  <si>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</si>
  <si>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kom.odpad a drobný stav.odpad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</si>
  <si>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</si>
  <si>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</si>
  <si>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</si>
  <si>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</si>
  <si>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</si>
  <si>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prenaj.nebyt.priestorov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</si>
  <si>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</si>
  <si>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</si>
  <si>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</si>
  <si>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</si>
  <si>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</si>
  <si>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</si>
  <si>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</si>
  <si>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</si>
  <si>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</si>
  <si>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</si>
  <si>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</si>
  <si>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finanč. hospodár.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</si>
  <si>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</si>
  <si>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</si>
  <si>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/výťažky,poist.plnenie/</t>
  </si>
  <si>
    <t>Finančné operácie</t>
  </si>
  <si>
    <r>
      <t>v tom:</t>
    </r>
    <r>
      <rPr>
        <sz val="10"/>
        <rFont val="Arial"/>
        <family val="2"/>
      </rPr>
      <t xml:space="preserve"> zostatok prostr.z predch.roka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</si>
  <si>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</si>
  <si>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</si>
  <si>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</si>
  <si>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</si>
  <si>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</si>
  <si>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</si>
  <si>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</si>
  <si>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</si>
  <si>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prenes.výkon školstva</t>
  </si>
  <si>
    <t>transfer zo ŠR SR za prenes.výkon /iné/</t>
  </si>
  <si>
    <t>transfer zo ŠR SR za prenes.výkon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</si>
  <si>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</si>
  <si>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</si>
  <si>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</si>
  <si>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</si>
  <si>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</si>
  <si>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</si>
  <si>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 xml:space="preserve">          transfer z MFSR na financovanie bež. výd.</t>
  </si>
  <si>
    <t xml:space="preserve">          dotácia na financovanie bežných výdavkov </t>
  </si>
  <si>
    <t>PRÍJMY CELKOM</t>
  </si>
  <si>
    <t xml:space="preserve">       v eurách</t>
  </si>
  <si>
    <t xml:space="preserve">     Rozpočet </t>
  </si>
  <si>
    <t>%</t>
  </si>
  <si>
    <t>kateg.</t>
  </si>
  <si>
    <t>položka    podpoložka</t>
  </si>
  <si>
    <t xml:space="preserve">U k a z o v a t e ľ </t>
  </si>
  <si>
    <t xml:space="preserve">k </t>
  </si>
  <si>
    <t>DAŇOVÉ  PRÍJMY</t>
  </si>
  <si>
    <t xml:space="preserve">Dane z príjmov fyzickej osoby 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</si>
  <si>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</si>
  <si>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</si>
  <si>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</si>
  <si>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</si>
  <si>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</si>
  <si>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</si>
  <si>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</si>
  <si>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</si>
  <si>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</si>
  <si>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</si>
  <si>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</si>
  <si>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</si>
  <si>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</si>
  <si>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</si>
  <si>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</si>
  <si>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</si>
  <si>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</si>
  <si>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Súdne poplatky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</si>
  <si>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</si>
  <si>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</si>
  <si>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</si>
  <si>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</si>
  <si>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</si>
  <si>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</si>
  <si>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</si>
  <si>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termínovaných vkladov</t>
  </si>
  <si>
    <t>Iné nedaňové príjmy</t>
  </si>
  <si>
    <t>vrátka od príspevkových organizácií</t>
  </si>
  <si>
    <t>z náhrad poistného</t>
  </si>
  <si>
    <t>z výťažkov z lotérií a iných podobných hier</t>
  </si>
  <si>
    <t>z dobropisov</t>
  </si>
  <si>
    <t>vratky</t>
  </si>
  <si>
    <t xml:space="preserve">iné </t>
  </si>
  <si>
    <t>GRANTY A TRANSFERY</t>
  </si>
  <si>
    <t>grant na kultúru a iné</t>
  </si>
  <si>
    <t>transfer zo štrukturálnych fondov</t>
  </si>
  <si>
    <t>transfer na financovanie bežných výdavkov</t>
  </si>
  <si>
    <t>transfer z MŠ SR na prenes. výkon a iné</t>
  </si>
  <si>
    <t xml:space="preserve">transfer na prenes. výkon štát. správy a iné </t>
  </si>
  <si>
    <t>transfer na záškoláctvo</t>
  </si>
  <si>
    <t>transfer na aktivačné práce</t>
  </si>
  <si>
    <t>transfer zo ŠFRB na prenesený výkon</t>
  </si>
  <si>
    <t>transfer na voľby</t>
  </si>
  <si>
    <t>transfer na vojnové hroby</t>
  </si>
  <si>
    <t>Bežné príjmy spolu</t>
  </si>
  <si>
    <t>položka  podpoložka</t>
  </si>
  <si>
    <t>KAPITÁLOVÉ  PRÍJMY</t>
  </si>
  <si>
    <t xml:space="preserve">príjem z predaja kapitálových aktív </t>
  </si>
  <si>
    <t>príjem z predaja pozemkov</t>
  </si>
  <si>
    <t xml:space="preserve">zo štrukturálnych fondov </t>
  </si>
  <si>
    <t>transfery zo štátneho rozpočtu</t>
  </si>
  <si>
    <t>Kapitálové príjmy spolu</t>
  </si>
  <si>
    <t>Z OSTATNÝCH FINANČNÝCH OPERÁCIÍ</t>
  </si>
  <si>
    <t>zostatok prostriedkov z predch. rokov</t>
  </si>
  <si>
    <t>prevod z peňažných fondov</t>
  </si>
  <si>
    <t>Finančné operácie spolu</t>
  </si>
  <si>
    <t>P R Í J M Y  S P O L U</t>
  </si>
  <si>
    <t>Príjmy právnych subjektov RO</t>
  </si>
  <si>
    <t>P R Í J M Y  C E L K O M</t>
  </si>
  <si>
    <t xml:space="preserve">     Rozpočet  </t>
  </si>
  <si>
    <t>Čerpanie k 31.12.2010</t>
  </si>
  <si>
    <t xml:space="preserve">P R Í J M Y  V  Š K O L S T V E  </t>
  </si>
  <si>
    <t xml:space="preserve">Základná škola Dargovských hrdinov </t>
  </si>
  <si>
    <t xml:space="preserve">Základná škola Hrnčiarska </t>
  </si>
  <si>
    <t xml:space="preserve">Základná škola Jána Švermu </t>
  </si>
  <si>
    <t xml:space="preserve">Základná škola Kudlovská </t>
  </si>
  <si>
    <t xml:space="preserve">Základná škola Laborecká </t>
  </si>
  <si>
    <t xml:space="preserve">Základná škola internátna s MŠ Lesná </t>
  </si>
  <si>
    <t>Základná škola s MŠ Podskalka</t>
  </si>
  <si>
    <t xml:space="preserve">Základná škola Pugačevova </t>
  </si>
  <si>
    <t xml:space="preserve">Základná škola SNP </t>
  </si>
  <si>
    <t xml:space="preserve">Základná umelecká škola </t>
  </si>
  <si>
    <t>Centrum voľného času</t>
  </si>
  <si>
    <t>Materská škola Partizánska</t>
  </si>
  <si>
    <t>Príjmy právnych subjektov RO spolu</t>
  </si>
  <si>
    <t>Príjmy MŠ a ŠJ bez právnej subjektivity</t>
  </si>
  <si>
    <t xml:space="preserve">      v eurách</t>
  </si>
  <si>
    <t>Prog.</t>
  </si>
  <si>
    <t xml:space="preserve">                            Názov programu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</si>
  <si>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</si>
  <si>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</si>
  <si>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</si>
  <si>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</si>
  <si>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</si>
  <si>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</si>
  <si>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</si>
  <si>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</si>
  <si>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</si>
  <si>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</si>
  <si>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</si>
  <si>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</si>
  <si>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</si>
  <si>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</si>
  <si>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</si>
  <si>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</si>
  <si>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</si>
  <si>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</si>
  <si>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</si>
  <si>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</si>
  <si>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</si>
  <si>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</si>
  <si>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</si>
  <si>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</si>
  <si>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</si>
  <si>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</si>
  <si>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</si>
  <si>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2.5.</t>
  </si>
  <si>
    <t xml:space="preserve"> Aktivačná činnosť formou menších obecných služieb</t>
  </si>
  <si>
    <t>2.6.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</si>
  <si>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</si>
  <si>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</si>
  <si>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</si>
  <si>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</si>
  <si>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</si>
  <si>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</si>
  <si>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</si>
  <si>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</si>
  <si>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</si>
  <si>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</si>
  <si>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</si>
  <si>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</si>
  <si>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</si>
  <si>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</si>
  <si>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</si>
  <si>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</si>
  <si>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</si>
  <si>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</si>
  <si>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</si>
  <si>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</si>
  <si>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</si>
  <si>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</si>
  <si>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</si>
  <si>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</si>
  <si>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    z toho: príspevok pre Technické služby mesta</t>
  </si>
  <si>
    <r>
      <t xml:space="preserve">   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</si>
  <si>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</si>
  <si>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</si>
  <si>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</si>
  <si>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    </t>
    </r>
    <r>
      <rPr>
        <sz val="9"/>
        <rFont val="Arial"/>
        <family val="2"/>
      </rPr>
      <t xml:space="preserve"> z toho: príspevok na vykrytie straty MHD</t>
    </r>
  </si>
  <si>
    <t xml:space="preserve"> Výstavba mesta – iné 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</si>
  <si>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</si>
  <si>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</si>
  <si>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</si>
  <si>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</si>
  <si>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</si>
  <si>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</si>
  <si>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</si>
  <si>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</si>
  <si>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</si>
  <si>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</si>
  <si>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</si>
  <si>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 xml:space="preserve"> 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</si>
  <si>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</si>
  <si>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</si>
  <si>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</si>
  <si>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</si>
  <si>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</si>
  <si>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</si>
  <si>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</si>
  <si>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</si>
  <si>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</si>
  <si>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</si>
  <si>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</si>
  <si>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</si>
  <si>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</si>
  <si>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</si>
  <si>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</si>
  <si>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</si>
  <si>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</si>
  <si>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</si>
  <si>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</si>
  <si>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</si>
  <si>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</si>
  <si>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</si>
  <si>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PROGRAM  1: Strategické plánovanie, regionálny rozvoj a majetok mesta</t>
  </si>
  <si>
    <t xml:space="preserve">                        Ekonomická klasifikácia</t>
  </si>
  <si>
    <t>R O Z P O Č E T</t>
  </si>
  <si>
    <t>Aktivita</t>
  </si>
  <si>
    <t>Funkčná</t>
  </si>
  <si>
    <t>kategória</t>
  </si>
  <si>
    <t>položka</t>
  </si>
  <si>
    <t>plnenie</t>
  </si>
  <si>
    <t xml:space="preserve">  klasifikácia</t>
  </si>
  <si>
    <t>podpoložka</t>
  </si>
  <si>
    <t>k 31.12.2010</t>
  </si>
  <si>
    <t>PROGRAM  1:     Strategické plánovanie, regionálny rozvoj a majetok mesta</t>
  </si>
  <si>
    <t xml:space="preserve">Implementácia PHSR mesta Humenné </t>
  </si>
  <si>
    <t>01.1.1.6</t>
  </si>
  <si>
    <t xml:space="preserve">Obce </t>
  </si>
  <si>
    <t>600</t>
  </si>
  <si>
    <t>630</t>
  </si>
  <si>
    <t>Tovary a služby</t>
  </si>
  <si>
    <t>637003 –  propagácia, reklama a inzercia</t>
  </si>
  <si>
    <t>636001 – nájomné za nájom budov, objektov ...</t>
  </si>
  <si>
    <t>636002 –  nájomné za nájom prevadzk. strojov ...</t>
  </si>
  <si>
    <t>04.4.3</t>
  </si>
  <si>
    <t xml:space="preserve">Výstavba </t>
  </si>
  <si>
    <t>Obstarávanie kapitálových aktív</t>
  </si>
  <si>
    <t>716 – prípravná a projektová dokumentácia</t>
  </si>
  <si>
    <t>Príprava a podávanie ŽoNFP</t>
  </si>
  <si>
    <t>637005 – špeciálne služby</t>
  </si>
  <si>
    <t>637011 – štúdie, expertízy, posudky</t>
  </si>
  <si>
    <t>637012 – poplatky a odvody</t>
  </si>
  <si>
    <t>Implementácia schválených ŽoNFP</t>
  </si>
  <si>
    <t>637003 – propagácia, reklama a inzercia</t>
  </si>
  <si>
    <t>637004 – všeobecné služby</t>
  </si>
  <si>
    <t>Výstavba</t>
  </si>
  <si>
    <t>717002 – rekonštrukcia a modernizácia</t>
  </si>
  <si>
    <t>05.1.0</t>
  </si>
  <si>
    <t>Nakladanie s odpadmi</t>
  </si>
  <si>
    <t>713004 – prevádzkových strojov, prístrojov, zariadení, ...</t>
  </si>
  <si>
    <t>717001 – realizácia nových stavieb</t>
  </si>
  <si>
    <t>06.2.0</t>
  </si>
  <si>
    <t>Rozvoj obcí</t>
  </si>
  <si>
    <t>714005 – špeciálnych automobilov</t>
  </si>
  <si>
    <t>09.1.2.1</t>
  </si>
  <si>
    <t>Základné vzdelanie s bežnou starostlivosťou</t>
  </si>
  <si>
    <t>Mzdy, platy, služ. príjmy a ost. osobné vyrovn.</t>
  </si>
  <si>
    <t>614 – odmeny</t>
  </si>
  <si>
    <t>Poistné a príspevok do poisťovni</t>
  </si>
  <si>
    <t>621 – poistné do VšZP</t>
  </si>
  <si>
    <t>623 – poistné do ostatných poisťovní</t>
  </si>
  <si>
    <t>625 – poistné do SP</t>
  </si>
  <si>
    <t>625001 – na nemocenské poistenie</t>
  </si>
  <si>
    <t>625002 – na starobné poistenie</t>
  </si>
  <si>
    <t>625003 – na úrazové poistenie</t>
  </si>
  <si>
    <t>625004 – na invalidné poistenie</t>
  </si>
  <si>
    <t>625005 – na poistenie v nezamestnanosti</t>
  </si>
  <si>
    <t>625007 – na poistenie do rezervného fondu solidarity</t>
  </si>
  <si>
    <t>631001– cestovné náhrady tuzemské</t>
  </si>
  <si>
    <t xml:space="preserve">633001– interiérové vybavenie </t>
  </si>
  <si>
    <t>633002 – výpočtová technika</t>
  </si>
  <si>
    <t>633004 – prevádzkové stroje, prístroje, zariadenia, ...</t>
  </si>
  <si>
    <t>633006 – všeobecný materiál</t>
  </si>
  <si>
    <t>633009 – knihy, časopisy, noviny, učebnice ...</t>
  </si>
  <si>
    <t>633013  – softvér a licencie</t>
  </si>
  <si>
    <t>637001 – školenia, kurzy, semináre, porady,...</t>
  </si>
  <si>
    <t>637015 – poistné</t>
  </si>
  <si>
    <t>637027 – odmeny zamestnancov mimopr. pomeru</t>
  </si>
  <si>
    <t>711003 – softvéru</t>
  </si>
  <si>
    <t>713001– interiérového vybavenia</t>
  </si>
  <si>
    <t>713002 – výpočtovej techniky</t>
  </si>
  <si>
    <t>09.5.0.4</t>
  </si>
  <si>
    <t>Zariadenia (inštitúcie) pre celoživotné vzdelávanie</t>
  </si>
  <si>
    <t>625003 – úrazové poistenie</t>
  </si>
  <si>
    <t>637003  –  propagácia, reklama a inzercia</t>
  </si>
  <si>
    <t>Rozvoj cezhraničnej spolupráce</t>
  </si>
  <si>
    <t>631002 – cestovné náhrady zahraničné</t>
  </si>
  <si>
    <t>632001 – energie</t>
  </si>
  <si>
    <t>632002 – vodné, stočné</t>
  </si>
  <si>
    <t>633003 – telekomunikačná technika</t>
  </si>
  <si>
    <t xml:space="preserve">633013  – softvér </t>
  </si>
  <si>
    <t>635006 – údržba budov objektov, ich častí</t>
  </si>
  <si>
    <t>Výstavba infraštruktúry a bytov</t>
  </si>
  <si>
    <t>06.1.0</t>
  </si>
  <si>
    <t>Rozvoj bývania</t>
  </si>
  <si>
    <t>Hospodárska správa a evidencia hnuteľného a nehnuteľného majetku</t>
  </si>
  <si>
    <t>Obce</t>
  </si>
  <si>
    <t>632003 – poštové a telekomunikačné služby</t>
  </si>
  <si>
    <t>636001 - nájomné za nájom pozemkov</t>
  </si>
  <si>
    <t>711001 – pozemkov</t>
  </si>
  <si>
    <t>06.6.0</t>
  </si>
  <si>
    <t xml:space="preserve">Bývanie a obč. vybavenosť inde neklasifikované </t>
  </si>
  <si>
    <t>637017 – provízia za predaj bytov</t>
  </si>
  <si>
    <t>PROGRAM 1:</t>
  </si>
  <si>
    <t>Bežné výdavky spolu</t>
  </si>
  <si>
    <t>Kapitálové výdavky spolu</t>
  </si>
  <si>
    <t>PROGRAM 2: Samospráva mesta a jej výkonný aparát</t>
  </si>
  <si>
    <t>Ekonomická klasifikácia</t>
  </si>
  <si>
    <t xml:space="preserve">   Čerpanie       k 31.12. 2010 </t>
  </si>
  <si>
    <t xml:space="preserve">     %          plnenia</t>
  </si>
  <si>
    <t>Funkčná klasifikácia</t>
  </si>
  <si>
    <t xml:space="preserve">kategória </t>
  </si>
  <si>
    <t xml:space="preserve">pôvodný </t>
  </si>
  <si>
    <t xml:space="preserve">PROGRAM 2:   Samospráva mesta a jej výkonný aparát </t>
  </si>
  <si>
    <t>Samosprávne orgány mesta</t>
  </si>
  <si>
    <t>01.1.1.6.</t>
  </si>
  <si>
    <t xml:space="preserve">Bežné výdavky </t>
  </si>
  <si>
    <t>610</t>
  </si>
  <si>
    <t>Mzdy, platy, služobné príjmy a ostatné osobné vyr.</t>
  </si>
  <si>
    <t>611 Tarifný plat, osobný plat, základný plat, ...</t>
  </si>
  <si>
    <t>614 Odmeny</t>
  </si>
  <si>
    <t>620</t>
  </si>
  <si>
    <t xml:space="preserve">Poistné a príspevok do poisťovní </t>
  </si>
  <si>
    <t xml:space="preserve">621 Poistné do Všeobecnej zdravotnej poisťovne </t>
  </si>
  <si>
    <t xml:space="preserve">625 Poistné do Sociálnej poisťovne </t>
  </si>
  <si>
    <t xml:space="preserve">625001-na nemocenské poistenie </t>
  </si>
  <si>
    <t>625002-na starobné poistenie</t>
  </si>
  <si>
    <t>625003-na úrazové poistenie</t>
  </si>
  <si>
    <t>625004-na invalidné poistenie</t>
  </si>
  <si>
    <t>625005-na poistenie v nezamestnanosti</t>
  </si>
  <si>
    <t xml:space="preserve">625007-na poistenie do rezervného fondu solidarity  </t>
  </si>
  <si>
    <t xml:space="preserve">627 Príspevok do doplnkovej dôchodkovej poisťovne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</si>
  <si>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</si>
  <si>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</si>
  <si>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</si>
  <si>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</si>
  <si>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</si>
  <si>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</si>
  <si>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</si>
  <si>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</si>
  <si>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</si>
  <si>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</si>
  <si>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</si>
  <si>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</si>
  <si>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</si>
  <si>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 xml:space="preserve">Bežné transfery </t>
  </si>
  <si>
    <t xml:space="preserve">642 Transfery jednotl. a nezisk. práv.os. </t>
  </si>
  <si>
    <t xml:space="preserve">642012-na odstupné </t>
  </si>
  <si>
    <t>642015-na nemocenské dávky</t>
  </si>
  <si>
    <t xml:space="preserve">Správa – prevádzka – činnosť mestského úradu </t>
  </si>
  <si>
    <t xml:space="preserve">Mzdy, platy, služobné príjmy a ostatné osobné vyrovnania </t>
  </si>
  <si>
    <t>612 Príplatky</t>
  </si>
  <si>
    <t>612001 – osobný príplatok</t>
  </si>
  <si>
    <t>612002 – ostatné príplatky okrem osobných ...</t>
  </si>
  <si>
    <t>613 Náhrada za pracovnú pohotovosť, ...</t>
  </si>
  <si>
    <t xml:space="preserve">620 </t>
  </si>
  <si>
    <t xml:space="preserve">623 Poistné do ostatných zdravotných poisťovní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</si>
  <si>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</si>
  <si>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</si>
  <si>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</si>
  <si>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</si>
  <si>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</si>
  <si>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</si>
  <si>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</si>
  <si>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>633003-telekomunikačná technika</t>
  </si>
  <si>
    <t xml:space="preserve">633004-prevádzkové stroje, prístroje </t>
  </si>
  <si>
    <t xml:space="preserve">633005-špeciálne stroje, prístroje, zariadenia...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</si>
  <si>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</si>
  <si>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</si>
  <si>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</si>
  <si>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</si>
  <si>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</si>
  <si>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</si>
  <si>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</si>
  <si>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</si>
  <si>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</si>
  <si>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</si>
  <si>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</si>
  <si>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</si>
  <si>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</si>
  <si>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</si>
  <si>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635003-telekomunikačnej techniky</t>
  </si>
  <si>
    <t>635004-prevádzkových strojov, prístrojov...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</si>
  <si>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</si>
  <si>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</si>
  <si>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</si>
  <si>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</si>
  <si>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</si>
  <si>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</si>
  <si>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</si>
  <si>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</si>
  <si>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637012-poplatky a odvody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</si>
  <si>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</si>
  <si>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</si>
  <si>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</si>
  <si>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</si>
  <si>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</si>
  <si>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637031-pokuty a penále</t>
  </si>
  <si>
    <t>637034-zdravotníckym zariadeniam</t>
  </si>
  <si>
    <t>637035-dane</t>
  </si>
  <si>
    <t>641 Transfery v rámci verejnej správy</t>
  </si>
  <si>
    <t xml:space="preserve">641009-obci </t>
  </si>
  <si>
    <t xml:space="preserve">642001-občianskemu združeniu, nadácii a inv. fondu </t>
  </si>
  <si>
    <t>642006-na členské príspevky</t>
  </si>
  <si>
    <t>642013-na odchodné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</si>
  <si>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</si>
  <si>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</si>
  <si>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</si>
  <si>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</si>
  <si>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711004-licencií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</si>
  <si>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</si>
  <si>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</si>
  <si>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</si>
  <si>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</si>
  <si>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</si>
  <si>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>713004-prevádzkových strojov, prístrojov, ...</t>
  </si>
  <si>
    <t>0.1.1.2</t>
  </si>
  <si>
    <t xml:space="preserve">Finančná a rozpočtová oblasť </t>
  </si>
  <si>
    <t>633 005-špeciálne stroje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</si>
  <si>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</si>
  <si>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</si>
  <si>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</si>
  <si>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</si>
  <si>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</si>
  <si>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</si>
  <si>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</si>
  <si>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Úvery, pôžičky a návratné fin. výpomoci</t>
  </si>
  <si>
    <t xml:space="preserve">812 Úvery, pôžičky, návr. fin. výpomoci jednotl. a ... </t>
  </si>
  <si>
    <t xml:space="preserve">812002-neziskovej právnickej osobe 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</si>
  <si>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</si>
  <si>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</si>
  <si>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</si>
  <si>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</si>
  <si>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</si>
  <si>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</si>
  <si>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</si>
  <si>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</si>
  <si>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>630003-poštové a telekomunikačné služby</t>
  </si>
  <si>
    <t>633 Materiál a služby</t>
  </si>
  <si>
    <t>637013-naturálne mzdy</t>
  </si>
  <si>
    <t>640</t>
  </si>
  <si>
    <t>2.4.</t>
  </si>
  <si>
    <t xml:space="preserve">Aktivačná činnosť formou MOS </t>
  </si>
  <si>
    <t>0.4.1.2</t>
  </si>
  <si>
    <t xml:space="preserve">Všeobecná pracovná oblasť </t>
  </si>
  <si>
    <t xml:space="preserve">633004-prevádzkové stroje,prístroje,...                          </t>
  </si>
  <si>
    <t>642033-dávka v nezamestnanosti</t>
  </si>
  <si>
    <t xml:space="preserve">Voľby a referendá </t>
  </si>
  <si>
    <t>0.1.6.0.</t>
  </si>
  <si>
    <t xml:space="preserve">Všeobecné služby inde nekvalifikované </t>
  </si>
  <si>
    <t xml:space="preserve">632 Energie, voda a komunikácie </t>
  </si>
  <si>
    <t>630001-energie</t>
  </si>
  <si>
    <t xml:space="preserve">632003 poštové a telekomunikačné služby </t>
  </si>
  <si>
    <t xml:space="preserve">633006-všeobecný materiál   </t>
  </si>
  <si>
    <r>
      <t>6</t>
    </r>
    <r>
      <rPr>
        <sz val="9"/>
        <rFont val="Arial"/>
        <family val="2"/>
      </rPr>
      <t>34001-palivo, mazivá, oleje, špeciálne kvapaliny</t>
    </r>
  </si>
  <si>
    <t xml:space="preserve">366 Nájomné za prenájom  </t>
  </si>
  <si>
    <t xml:space="preserve">366001-Nájomné za prenájom  </t>
  </si>
  <si>
    <t>637027-odmeny zamestnancov mimo prac. pomeru</t>
  </si>
  <si>
    <t xml:space="preserve">PROGRAM 2:   </t>
  </si>
  <si>
    <t xml:space="preserve">            S p o l u</t>
  </si>
  <si>
    <t>PROGRAM 3 : Verejný poriadok</t>
  </si>
  <si>
    <t>Funkčná 
Klasifikácia</t>
  </si>
  <si>
    <t>Čerpanie 
k 31.12.2010</t>
  </si>
  <si>
    <t>položka, podpoložka</t>
  </si>
  <si>
    <t>03.1.0</t>
  </si>
  <si>
    <t>Policajné služby z toho :</t>
  </si>
  <si>
    <t>Mzdy, platy a ostatné osobné vyrovnania</t>
  </si>
  <si>
    <t xml:space="preserve">611-Tarifný plat </t>
  </si>
  <si>
    <t>612- Príplatky</t>
  </si>
  <si>
    <t>612001-Osobný príplatok</t>
  </si>
  <si>
    <t>612002-Ostatné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</si>
  <si>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</si>
  <si>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</si>
  <si>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poisťovne</t>
  </si>
  <si>
    <t>622-Poistné do Spoločnej zdravotnej poisťovne</t>
  </si>
  <si>
    <t>623-Poistné do ostatných poisťovní</t>
  </si>
  <si>
    <t>625-Poistné do Sociálnej poisťovne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</si>
  <si>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</si>
  <si>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</si>
  <si>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</si>
  <si>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</si>
  <si>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</si>
  <si>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solid.</t>
  </si>
  <si>
    <t>627-Príspevok do doplnkových dôchodkových</t>
  </si>
  <si>
    <t>631-Cestovné náhrady</t>
  </si>
  <si>
    <t>631001-Cestovné náhrady tuzemské</t>
  </si>
  <si>
    <t>632-Energie, voda a komunikácie</t>
  </si>
  <si>
    <t>632001-Energie</t>
  </si>
  <si>
    <t>632002-Vodné, stočné</t>
  </si>
  <si>
    <t>632003-Poštovné a telekomunikačné služby</t>
  </si>
  <si>
    <t>633-Materiál</t>
  </si>
  <si>
    <t>633002-Výpočtová technika</t>
  </si>
  <si>
    <t>633003-Telekomunikačná technika</t>
  </si>
  <si>
    <t>633004-Prevádzkové stroje, prístroje</t>
  </si>
  <si>
    <t>633006-Všeobecný materiál</t>
  </si>
  <si>
    <t>633007-Špeciálny materiál</t>
  </si>
  <si>
    <t>633009-Knihy, časopisy, noviny, učebnice</t>
  </si>
  <si>
    <t>633010-Pracovné odevy, obuv, prac. pomôcky</t>
  </si>
  <si>
    <t>633013-Softvér a licencie</t>
  </si>
  <si>
    <t>634-Dopravné</t>
  </si>
  <si>
    <t>634001-Palivo, mazivá, špeciálne kvapaliny</t>
  </si>
  <si>
    <t xml:space="preserve">634002-Servis, údržba, opravy </t>
  </si>
  <si>
    <t>634003-Poistenie</t>
  </si>
  <si>
    <t>634005-Karty, známky, poplatky</t>
  </si>
  <si>
    <t>635-Rutinná a štandardná údržba</t>
  </si>
  <si>
    <t>635001-Interiérového vybavenia</t>
  </si>
  <si>
    <t>635002-Výpočtovej techniky</t>
  </si>
  <si>
    <t>635003-Telekomunikačnej techniky</t>
  </si>
  <si>
    <t>635004-Prevádzkových strojov, prístrojov</t>
  </si>
  <si>
    <t>635005-Špeciálnych strojov, prístrojov, náradia</t>
  </si>
  <si>
    <t>635006-Budov, objektov alebo ich časti</t>
  </si>
  <si>
    <t>635007-Pracovných odevov, obuvi a pomôcok</t>
  </si>
  <si>
    <t>636-Nájomné za nájom</t>
  </si>
  <si>
    <t>636001-Budov, objektov alebo ich častí</t>
  </si>
  <si>
    <t>637-Služby</t>
  </si>
  <si>
    <t>637001-Školenia, kurzy , semináre, porady</t>
  </si>
  <si>
    <t>637002-Konkurzy a súťaže</t>
  </si>
  <si>
    <t>637004-Všeobecné služby</t>
  </si>
  <si>
    <t>637012-Poplatky a odvody</t>
  </si>
  <si>
    <t>637014-Stravovanie</t>
  </si>
  <si>
    <t>637016-Prídel do sociálneho fondu</t>
  </si>
  <si>
    <t>637027-Odmeny zamestnancov mimo PP</t>
  </si>
  <si>
    <t>Transfery</t>
  </si>
  <si>
    <t>642-Transfery jednotlivcom a iným</t>
  </si>
  <si>
    <t>642015-Na nemocenské dávky</t>
  </si>
  <si>
    <t>700</t>
  </si>
  <si>
    <t>710</t>
  </si>
  <si>
    <t>714001-Obstaranie osobných automobilov</t>
  </si>
  <si>
    <t>717</t>
  </si>
  <si>
    <t>Realizácia stavieb a ich techn.  zhodnotenia</t>
  </si>
  <si>
    <t>717003-Prístavby,nadstavby,stavebné úpravy</t>
  </si>
  <si>
    <t xml:space="preserve">PROGRAM 3 </t>
  </si>
  <si>
    <t>PROGRAM 4: Sociálne služby</t>
  </si>
  <si>
    <t>/v eurách/</t>
  </si>
  <si>
    <t>Čerpanie  
k 31.12.2010</t>
  </si>
  <si>
    <t>%  plnenia</t>
  </si>
  <si>
    <t>klasif.</t>
  </si>
  <si>
    <t xml:space="preserve">PROGRAM 4: Sociálne služby </t>
  </si>
  <si>
    <t>10.2.0.1</t>
  </si>
  <si>
    <t>Zariadenia sociálnych služieb – staroba   z toho:</t>
  </si>
  <si>
    <t xml:space="preserve">611- tarifný plat </t>
  </si>
  <si>
    <t>621 – poistné do Všeobecnej zdravotnej poisť.</t>
  </si>
  <si>
    <t>623 – poistné do ostatných zdravotných poisťovní</t>
  </si>
  <si>
    <t xml:space="preserve">625007 – na poistenie do rezervného fondu </t>
  </si>
  <si>
    <t>633001 – interiérové vybavenie</t>
  </si>
  <si>
    <t>633009 – knihy,časopisy,noviny</t>
  </si>
  <si>
    <t>633011 – potraviny</t>
  </si>
  <si>
    <t>634004 – prepravné a prenájom dopravných prostriedkov</t>
  </si>
  <si>
    <t>635004 – údržba prevádzkových strojov,prístrojov</t>
  </si>
  <si>
    <t>635006 – údržba budov, priestorov a objektov</t>
  </si>
  <si>
    <t>637014 – stravovanie</t>
  </si>
  <si>
    <t>637016 – prídel do sociálneho fondu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</si>
  <si>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</si>
  <si>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</si>
  <si>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</si>
  <si>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</si>
  <si>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614-odmeny</t>
  </si>
  <si>
    <t xml:space="preserve">Poistné a príspevky do poisťovní </t>
  </si>
  <si>
    <t>621 – poistné do Všeobecnej zdravotnej poisťovne</t>
  </si>
  <si>
    <t>622 – poistné do Spoločnej zdravotnej poisťovne</t>
  </si>
  <si>
    <t xml:space="preserve">625002 – na starobné poistenie </t>
  </si>
  <si>
    <t>627-príspevok do doplnkových dôchodkových poisťovní</t>
  </si>
  <si>
    <t xml:space="preserve"> 640</t>
  </si>
  <si>
    <t>Bežné transfery</t>
  </si>
  <si>
    <t>642015 – na nemocenské dávky</t>
  </si>
  <si>
    <t>10.4.0.5</t>
  </si>
  <si>
    <t>Ďalšie dávky soc. zabezpečenia – rodina a deti</t>
  </si>
  <si>
    <t>637006 – náhrady</t>
  </si>
  <si>
    <t>10.7.0.1</t>
  </si>
  <si>
    <t>Dávky sociálnej pomoci</t>
  </si>
  <si>
    <t>642026 – na dávku sociálnej pomoci</t>
  </si>
  <si>
    <t>10.7.0.4</t>
  </si>
  <si>
    <t>Príspevky neštátnym subjektom</t>
  </si>
  <si>
    <t>642002 – neziskovým organizáciám</t>
  </si>
  <si>
    <t>642007 – Cirkvám a cirkevnej charite</t>
  </si>
  <si>
    <t>10.7.0.3.</t>
  </si>
  <si>
    <t>Ďalšie soc. služby – pomoc občanom v hmot. a soc. Núdzi</t>
  </si>
  <si>
    <t>642030 – príplatky a príspevky</t>
  </si>
  <si>
    <t>Zariadenia sociálnych služieb – staroba</t>
  </si>
  <si>
    <t>PROGRAM 4:</t>
  </si>
  <si>
    <t>PROGRAM 5: Verejno-prospešné služby</t>
  </si>
  <si>
    <t>R o z p o č e t</t>
  </si>
  <si>
    <t>klasifikácia</t>
  </si>
  <si>
    <t>k 31.12. 2010</t>
  </si>
  <si>
    <t>plnenia</t>
  </si>
  <si>
    <t xml:space="preserve">PROGRAM 5: Verejno-prospešné služby    </t>
  </si>
  <si>
    <t>5.1.</t>
  </si>
  <si>
    <t>633004-Prevádzkové stroje, prístroje, zariadenia</t>
  </si>
  <si>
    <t>641001-Príspevkovej organizácií TS za KO</t>
  </si>
  <si>
    <t>5.2.</t>
  </si>
  <si>
    <t>Verejná zeleň a pohrebiská</t>
  </si>
  <si>
    <t xml:space="preserve">641001-Príspevkovej organizácií TS </t>
  </si>
  <si>
    <t>720</t>
  </si>
  <si>
    <t>Kapitálové transfery</t>
  </si>
  <si>
    <t>721001-Kapitálové transfery</t>
  </si>
  <si>
    <t>Miestne komunikácie</t>
  </si>
  <si>
    <t>635006-Budov, objektov alebo ich častí</t>
  </si>
  <si>
    <t>Obstaranie kapitálových aktív</t>
  </si>
  <si>
    <t xml:space="preserve">717001-Výstavba záchytného parkoviska Sokolej </t>
  </si>
  <si>
    <t>04.5.1</t>
  </si>
  <si>
    <t>644002-Ostatnej právnickej osobe MHD</t>
  </si>
  <si>
    <t>5.4</t>
  </si>
  <si>
    <t>Verejné osvetlenie</t>
  </si>
  <si>
    <t xml:space="preserve">641001 Príspevkovej organizácií TS </t>
  </si>
  <si>
    <t>5.5.</t>
  </si>
  <si>
    <t>Ostatné služby pre občanov mesta</t>
  </si>
  <si>
    <t>PROGRAM 5:</t>
  </si>
  <si>
    <t>Bežné výdavky spolu:</t>
  </si>
  <si>
    <t>Kapitálové výdavky spolu:</t>
  </si>
  <si>
    <t>Príspevok pre Technické služby</t>
  </si>
  <si>
    <t>PROGRAM  6:  Kultúra a rôzne spoločenské aktivity pre každého</t>
  </si>
  <si>
    <t xml:space="preserve"> </t>
  </si>
  <si>
    <t>Ekonomická  klasifikácia</t>
  </si>
  <si>
    <t xml:space="preserve">R O Z P O Č E T </t>
  </si>
  <si>
    <t xml:space="preserve">Čerpanie  </t>
  </si>
  <si>
    <r>
      <t>pln</t>
    </r>
    <r>
      <rPr>
        <sz val="9"/>
        <rFont val="Arial CE"/>
        <family val="2"/>
      </rPr>
      <t>e</t>
    </r>
    <r>
      <rPr>
        <b/>
        <sz val="9"/>
        <rFont val="Arial CE"/>
        <family val="2"/>
      </rPr>
      <t>nia</t>
    </r>
  </si>
  <si>
    <t xml:space="preserve">podpoložka                    </t>
  </si>
  <si>
    <t xml:space="preserve">        489 338</t>
  </si>
  <si>
    <t>08.2.0.3</t>
  </si>
  <si>
    <t xml:space="preserve">Klubové a špeciálne kultúrne zariadenia  </t>
  </si>
  <si>
    <t>211 000</t>
  </si>
  <si>
    <t>211  000</t>
  </si>
  <si>
    <t>100</t>
  </si>
  <si>
    <t>193 000</t>
  </si>
  <si>
    <t>196 000</t>
  </si>
  <si>
    <t>102</t>
  </si>
  <si>
    <t>641001 – príspevky príspevkovej organizácií</t>
  </si>
  <si>
    <t>18 000</t>
  </si>
  <si>
    <t>15 000</t>
  </si>
  <si>
    <t>83</t>
  </si>
  <si>
    <t xml:space="preserve">Kapitálové transfery </t>
  </si>
  <si>
    <t xml:space="preserve">721001 – príspevkovej organizácii 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</si>
  <si>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</si>
  <si>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</si>
  <si>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</si>
  <si>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>50 000</t>
  </si>
  <si>
    <t>41 535</t>
  </si>
  <si>
    <t>Poistné a príspevok do poisťovní</t>
  </si>
  <si>
    <t>57</t>
  </si>
  <si>
    <t xml:space="preserve">625003 -  na úrazové poistenie </t>
  </si>
  <si>
    <t>42 350</t>
  </si>
  <si>
    <t>42 343</t>
  </si>
  <si>
    <t>35 289</t>
  </si>
  <si>
    <t xml:space="preserve">633006 -  všeobecný materiál </t>
  </si>
  <si>
    <t>5 000</t>
  </si>
  <si>
    <t>5 278</t>
  </si>
  <si>
    <t>633011 -  potraviny</t>
  </si>
  <si>
    <t>172</t>
  </si>
  <si>
    <t>166</t>
  </si>
  <si>
    <t>97</t>
  </si>
  <si>
    <t xml:space="preserve">633016 -  reprezentačné </t>
  </si>
  <si>
    <t>7 000</t>
  </si>
  <si>
    <t>5 428</t>
  </si>
  <si>
    <t>77</t>
  </si>
  <si>
    <t>635004 -  údržba prevádzkových strojov,prístrojov</t>
  </si>
  <si>
    <t>26</t>
  </si>
  <si>
    <t>13</t>
  </si>
  <si>
    <t xml:space="preserve">637002 -  konkurzy a súťaže </t>
  </si>
  <si>
    <t>9 080</t>
  </si>
  <si>
    <t>637003 -  propagácia, reklama inzercia</t>
  </si>
  <si>
    <t>7 200</t>
  </si>
  <si>
    <t>5 101</t>
  </si>
  <si>
    <t>2 476</t>
  </si>
  <si>
    <t>49</t>
  </si>
  <si>
    <t xml:space="preserve">637004 -  všeobecné služby </t>
  </si>
  <si>
    <t>4 500</t>
  </si>
  <si>
    <t>3 478</t>
  </si>
  <si>
    <t>637013 -  naturálne mzdy /ošatenie, úprava zovňajšku/</t>
  </si>
  <si>
    <t>4 700</t>
  </si>
  <si>
    <t>3 789</t>
  </si>
  <si>
    <t>80</t>
  </si>
  <si>
    <t xml:space="preserve">637026  - odmeny a príspevky  /účinkujúcim pri obradoch/ </t>
  </si>
  <si>
    <t>5 300</t>
  </si>
  <si>
    <t>4 556</t>
  </si>
  <si>
    <t>86</t>
  </si>
  <si>
    <t>637027  - odmeny na základe dohôd o vykonaní práce</t>
  </si>
  <si>
    <t>1 000</t>
  </si>
  <si>
    <t>1 012</t>
  </si>
  <si>
    <t>7 600</t>
  </si>
  <si>
    <t>6 189</t>
  </si>
  <si>
    <t>81</t>
  </si>
  <si>
    <t xml:space="preserve">642006 -  na členské príspevky </t>
  </si>
  <si>
    <t xml:space="preserve">642014 - jednotlivcom </t>
  </si>
  <si>
    <t>2 000</t>
  </si>
  <si>
    <t>1 290</t>
  </si>
  <si>
    <t>64</t>
  </si>
  <si>
    <t xml:space="preserve">644001 - štát. právnickým osobám... ceny mesta kolektívom </t>
  </si>
  <si>
    <t>0</t>
  </si>
  <si>
    <t xml:space="preserve">644002 - ostatnej právnickej osobe  </t>
  </si>
  <si>
    <t>4 000</t>
  </si>
  <si>
    <t>3 320</t>
  </si>
  <si>
    <t xml:space="preserve">649002 – jednotl. a právn. osobe inej ako medzinár. organ. </t>
  </si>
  <si>
    <t>6.3</t>
  </si>
  <si>
    <t xml:space="preserve">08.3.0 </t>
  </si>
  <si>
    <t xml:space="preserve">Vysielacie a vydavateľské služby  </t>
  </si>
  <si>
    <t>62 000</t>
  </si>
  <si>
    <t>644001 - právnickej osobe založ. štátom, obcou, … /HNTV/</t>
  </si>
  <si>
    <t>6.4</t>
  </si>
  <si>
    <t>08.1.0</t>
  </si>
  <si>
    <t xml:space="preserve">Príspevky na kultúrny rozvoj a šport  z toho </t>
  </si>
  <si>
    <t>159 838</t>
  </si>
  <si>
    <t>161 338</t>
  </si>
  <si>
    <t>158 706</t>
  </si>
  <si>
    <t>98</t>
  </si>
  <si>
    <t>153 498</t>
  </si>
  <si>
    <t>151 616</t>
  </si>
  <si>
    <t>99</t>
  </si>
  <si>
    <t>641012 -  ostatným  subjektom verejnej správy /SŠ/</t>
  </si>
  <si>
    <t>750</t>
  </si>
  <si>
    <t xml:space="preserve">642001 -  občianskym združeniam,nadáciám, hnutiam </t>
  </si>
  <si>
    <t>33 978</t>
  </si>
  <si>
    <t>26 028</t>
  </si>
  <si>
    <t>23 396</t>
  </si>
  <si>
    <t>93</t>
  </si>
  <si>
    <t xml:space="preserve">642001 - Volejbalový klub CHEMES                                             </t>
  </si>
  <si>
    <t>33 194</t>
  </si>
  <si>
    <t xml:space="preserve">642001 -  Mládežnícky hokejový klub   </t>
  </si>
  <si>
    <t>10 000</t>
  </si>
  <si>
    <t>642007 -  cirkvám,náboženským spoloč. a cirkevnej charite</t>
  </si>
  <si>
    <t>16 000</t>
  </si>
  <si>
    <t>17 250</t>
  </si>
  <si>
    <t>644001 - právnickej osobe založ. štátom, obcou, VÚC</t>
  </si>
  <si>
    <t>200</t>
  </si>
  <si>
    <t xml:space="preserve">644002 - ostatnej právnickej osobe – 1. HFC                   </t>
  </si>
  <si>
    <t>66 666</t>
  </si>
  <si>
    <t xml:space="preserve">644003 – fyzickej osobe – podnikateľovi </t>
  </si>
  <si>
    <t>160</t>
  </si>
  <si>
    <t xml:space="preserve">Klubové špeciálne  kultúrne zariadenia </t>
  </si>
  <si>
    <t>1 150</t>
  </si>
  <si>
    <t xml:space="preserve">641001 – príspevkovej organizácii </t>
  </si>
  <si>
    <t>650</t>
  </si>
  <si>
    <t>500</t>
  </si>
  <si>
    <t>08.2.0.5</t>
  </si>
  <si>
    <t>Knižnice</t>
  </si>
  <si>
    <t xml:space="preserve">641012 – ostatným subjektom verejnej správy </t>
  </si>
  <si>
    <t>08.2.0.6</t>
  </si>
  <si>
    <t xml:space="preserve">Múzeá a galérie </t>
  </si>
  <si>
    <t>450</t>
  </si>
  <si>
    <t xml:space="preserve">641012 – ostatným subjektom verejnej správy  </t>
  </si>
  <si>
    <t>Ostatné kultúrne služby vrátane kultúrnych domov</t>
  </si>
  <si>
    <t>1 530</t>
  </si>
  <si>
    <t>780</t>
  </si>
  <si>
    <t>51</t>
  </si>
  <si>
    <t xml:space="preserve">644002 – ostatnej právnickej osobe </t>
  </si>
  <si>
    <t>08.3.0</t>
  </si>
  <si>
    <t>250</t>
  </si>
  <si>
    <t>644001 – právnickej osobe založ. štátom, obcou alebo VÚC</t>
  </si>
  <si>
    <t>09.1.1.1</t>
  </si>
  <si>
    <t xml:space="preserve">Predškolská výchova a základné vzdelanie </t>
  </si>
  <si>
    <t xml:space="preserve">641006 - rozpočtovej organizácii /MŠ/ </t>
  </si>
  <si>
    <t xml:space="preserve">Základné vzdelanie s bežnou  starostlivosťou </t>
  </si>
  <si>
    <t>3 070</t>
  </si>
  <si>
    <t xml:space="preserve">641006 - rozpočtovej organizácii /ZŠ/ </t>
  </si>
  <si>
    <t>09.5.0.1</t>
  </si>
  <si>
    <t xml:space="preserve">Zariadenia pre záujmové vzdelávanie </t>
  </si>
  <si>
    <t xml:space="preserve">642005 – súkromným školám  </t>
  </si>
  <si>
    <t>09.5.0.2</t>
  </si>
  <si>
    <t xml:space="preserve">Centrá voľného času </t>
  </si>
  <si>
    <t xml:space="preserve">641006 - rozpočtovej organizácii  </t>
  </si>
  <si>
    <t>6.5</t>
  </si>
  <si>
    <t xml:space="preserve">Ostatné kultúrne služby – Jarmoky </t>
  </si>
  <si>
    <t>2 841</t>
  </si>
  <si>
    <t>400</t>
  </si>
  <si>
    <t>170</t>
  </si>
  <si>
    <t xml:space="preserve">633016 -  reprezentačné                                                                  </t>
  </si>
  <si>
    <t>753</t>
  </si>
  <si>
    <t>38</t>
  </si>
  <si>
    <t xml:space="preserve">637003 -  propagácia, reklama inzercia                                        </t>
  </si>
  <si>
    <t>1 600</t>
  </si>
  <si>
    <t>829</t>
  </si>
  <si>
    <t>52</t>
  </si>
  <si>
    <t xml:space="preserve">637014 – stravovanie                                                                        </t>
  </si>
  <si>
    <t>1 165</t>
  </si>
  <si>
    <t>859</t>
  </si>
  <si>
    <t>74</t>
  </si>
  <si>
    <t>PROGRAM  6</t>
  </si>
  <si>
    <t xml:space="preserve">Bežné výdavky spolu </t>
  </si>
  <si>
    <t>487 838</t>
  </si>
  <si>
    <t>471 338</t>
  </si>
  <si>
    <t>461 082</t>
  </si>
  <si>
    <t xml:space="preserve">Kapitálové  výdavky spolu </t>
  </si>
  <si>
    <t xml:space="preserve">PROGRAM 7: Šport    </t>
  </si>
  <si>
    <t xml:space="preserve">Funkčná </t>
  </si>
  <si>
    <t>K 31.12.2010</t>
  </si>
  <si>
    <t>7.1.</t>
  </si>
  <si>
    <t xml:space="preserve">Ski servis a požičovňa lyžiarskeho výstroja </t>
  </si>
  <si>
    <t>Rekreačné a športové služby</t>
  </si>
  <si>
    <t xml:space="preserve">641001 Príspevkovej organizácii SRaŠZ </t>
  </si>
  <si>
    <t>7.2.</t>
  </si>
  <si>
    <t>Rekreačná oblasť Laborec</t>
  </si>
  <si>
    <t>7.3.</t>
  </si>
  <si>
    <t>Správa</t>
  </si>
  <si>
    <t>721001 Príspevkovej organizácii SRaŠZ</t>
  </si>
  <si>
    <t>7.4.</t>
  </si>
  <si>
    <t>Ihriská, pieskoviská, rekreačná oblasť Hubkova</t>
  </si>
  <si>
    <t>7.5.</t>
  </si>
  <si>
    <t>Kúpalisko</t>
  </si>
  <si>
    <t>7.6.</t>
  </si>
  <si>
    <t>Zimný štadión</t>
  </si>
  <si>
    <t>7.7.</t>
  </si>
  <si>
    <t>Zákaznícke informačné centrum</t>
  </si>
  <si>
    <t>7.8.</t>
  </si>
  <si>
    <t>Mestská športová hala</t>
  </si>
  <si>
    <t>Futbalový štadión</t>
  </si>
  <si>
    <t xml:space="preserve">PROGRAM 7    </t>
  </si>
  <si>
    <t>PROGRAM 8:</t>
  </si>
  <si>
    <t>Vzdelávanie</t>
  </si>
  <si>
    <t xml:space="preserve">položka </t>
  </si>
  <si>
    <t xml:space="preserve">upravený </t>
  </si>
  <si>
    <t xml:space="preserve"> plnenia</t>
  </si>
  <si>
    <t xml:space="preserve">PROGRAM : 8 Vzdelávanie   </t>
  </si>
  <si>
    <t xml:space="preserve">Materské školy </t>
  </si>
  <si>
    <t>1. Materské  školy bez právnej subjektivity</t>
  </si>
  <si>
    <t xml:space="preserve">611-tarifný plat </t>
  </si>
  <si>
    <t>612-príplatky zákonné (za: riad.,zmennosť,  triedn.)</t>
  </si>
  <si>
    <t>621-poistné do Všeobecnej zdravotnej poisťovne</t>
  </si>
  <si>
    <t>623-poistné do poisťovne Union</t>
  </si>
  <si>
    <t>625-poistné do Sociálnej poisťovne</t>
  </si>
  <si>
    <t>627-príspevok do DDP</t>
  </si>
  <si>
    <t>631001 – cestovné náhrady</t>
  </si>
  <si>
    <t>632002-vodné</t>
  </si>
  <si>
    <t>633004-prevádzkové stroje</t>
  </si>
  <si>
    <t>633009-učebné pomôcky,knihy,časopisy,noviny</t>
  </si>
  <si>
    <t>633010-pracovné odevy, obuv a prac. pomôcky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</si>
  <si>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</si>
  <si>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</si>
  <si>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</si>
  <si>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</si>
  <si>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>637001-školenie,kurzy,semináre,porady</t>
  </si>
  <si>
    <t>637009-náhrada mzdy a platu</t>
  </si>
  <si>
    <t>637012-poplatky, odvody, dane a cla</t>
  </si>
  <si>
    <t xml:space="preserve">637027-odmeny na základe dohôd  </t>
  </si>
  <si>
    <t>642012-bežné transfery- odstupné</t>
  </si>
  <si>
    <t>642013-bežné transfery – odchodné</t>
  </si>
  <si>
    <t>642017-bežné transfery na úrazové dávky</t>
  </si>
  <si>
    <t>2. Neštátne materské školy</t>
  </si>
  <si>
    <t>642005-SMŠ Duchnovičova</t>
  </si>
  <si>
    <t>642005-SMŠ AURA</t>
  </si>
  <si>
    <t>642005-SMŠ Proalergo</t>
  </si>
  <si>
    <t>3. Materská škola Partizánska 22</t>
  </si>
  <si>
    <t>612-príplatky</t>
  </si>
  <si>
    <t>621-poistné do Všeobecnej zdravotnej poisť</t>
  </si>
  <si>
    <t>623-poistné do ostatných zdravotných poisťovní</t>
  </si>
  <si>
    <r>
      <t>631001</t>
    </r>
    <r>
      <rPr>
        <b/>
        <sz val="9"/>
        <rFont val="Arial CE"/>
        <family val="2"/>
      </rPr>
      <t>-</t>
    </r>
    <r>
      <rPr>
        <sz val="9"/>
        <rFont val="Arial CE"/>
        <family val="2"/>
      </rPr>
      <t>cestovné náhrady</t>
    </r>
  </si>
  <si>
    <t>633013-nehmotný majetok</t>
  </si>
  <si>
    <t>633015-paliva ako zdroj energie</t>
  </si>
  <si>
    <t>635003-údržba telekomunikačnej techniky</t>
  </si>
  <si>
    <t>635008-údržba učebných pomôcok</t>
  </si>
  <si>
    <t>637030-preddavky,pokladňa</t>
  </si>
  <si>
    <t>642012-bežné transfery-odstupné</t>
  </si>
  <si>
    <t>642013-bežné transfery—odchodné</t>
  </si>
  <si>
    <t xml:space="preserve">4. Materská škola pri ZŠI lesná 28 </t>
  </si>
  <si>
    <t>5. Materská škola pri ZŠ Podskalka</t>
  </si>
  <si>
    <t>631001-cestovné náhrady tuzemsko</t>
  </si>
  <si>
    <t>635004-oprava prevádzk. strojov, prístrojov a zar.</t>
  </si>
  <si>
    <t>8.2.</t>
  </si>
  <si>
    <t>Základné školy</t>
  </si>
  <si>
    <t>1. Základná škola Dargovských hrdinov 19</t>
  </si>
  <si>
    <t>631001 - cestovné</t>
  </si>
  <si>
    <t>634004-dopravné projekt</t>
  </si>
  <si>
    <t>636001-nájomné</t>
  </si>
  <si>
    <t xml:space="preserve">636002-nájom priečinok </t>
  </si>
  <si>
    <t xml:space="preserve">637011-štúdie,expertízy </t>
  </si>
  <si>
    <t>642013-odchodné</t>
  </si>
  <si>
    <t>642014-cestovne žiakom</t>
  </si>
  <si>
    <t>2. Základná škola, Hrnčiarska 13</t>
  </si>
  <si>
    <t>631001-náhrady cestovného</t>
  </si>
  <si>
    <t>634004-prepravné</t>
  </si>
  <si>
    <t xml:space="preserve">635001-údržba interiérového vybavenia </t>
  </si>
  <si>
    <t xml:space="preserve">636-nájom strojov, </t>
  </si>
  <si>
    <t>642012-bežné transfery – odstupné</t>
  </si>
  <si>
    <t>642014-bežné transfery – cestovné žiakom</t>
  </si>
  <si>
    <t>3. Základná škola Jána Švermu</t>
  </si>
  <si>
    <t xml:space="preserve">631001-cestovné </t>
  </si>
  <si>
    <t xml:space="preserve">636002-nájom strojov-priečinok na pošte </t>
  </si>
  <si>
    <t xml:space="preserve">4. Základná škola Kudlovská 11 </t>
  </si>
  <si>
    <t>631001-cestovné náhrady</t>
  </si>
  <si>
    <t xml:space="preserve">637002-výdavky na projekty </t>
  </si>
  <si>
    <t>642012-Odstupné</t>
  </si>
  <si>
    <t>5. Základná škola, Laborecká 66</t>
  </si>
  <si>
    <t>635004-údržba prevádzkových strojov, prístrojov</t>
  </si>
  <si>
    <t xml:space="preserve">6. Základná škola intern. s vyuč. jaz. ukr., ul. Lesná 28  </t>
  </si>
  <si>
    <t>631001-cestovné</t>
  </si>
  <si>
    <t>633011-potraviny</t>
  </si>
  <si>
    <t xml:space="preserve">635004-údržba prevádzkových strojov, prístrojov </t>
  </si>
  <si>
    <t>642013-bežné transfery- odchodné</t>
  </si>
  <si>
    <t xml:space="preserve">7. Základná škola s MŠ Poskalka 58 </t>
  </si>
  <si>
    <t>621-poistné do VZP</t>
  </si>
  <si>
    <t>635004-údržba prevádzk. strojov a prístrojov</t>
  </si>
  <si>
    <t>636-nájom strojov, priečinku</t>
  </si>
  <si>
    <t>637002-konkurzy,súťaže,kultúrna činnosť</t>
  </si>
  <si>
    <t>8. Základná škola Pugačevova 7</t>
  </si>
  <si>
    <t>631001-Cestovné</t>
  </si>
  <si>
    <t>9. Základná škola  SNP 1</t>
  </si>
  <si>
    <t xml:space="preserve">713-nákup  strojov a  prístrojov </t>
  </si>
  <si>
    <t>09.6.0.1</t>
  </si>
  <si>
    <t>Školské jedálne</t>
  </si>
  <si>
    <t>1. Školské jedálne pri MŠ bez právnej subjektivity</t>
  </si>
  <si>
    <t>637006-náhrady</t>
  </si>
  <si>
    <t>6370034-zdravotníckym zariadeniam</t>
  </si>
  <si>
    <t>2. Neštátne školské zariadenia – Školská jedáleň</t>
  </si>
  <si>
    <t>642004-ŠJ pri Cirkevnej spojenej  škole</t>
  </si>
  <si>
    <t>3. Školská jedáleň pri MŠ Partizánska22</t>
  </si>
  <si>
    <t>4. Školská jedáleň pri ZŠ Dargovských hrdinov</t>
  </si>
  <si>
    <t>631001 – cestovné</t>
  </si>
  <si>
    <t>633010-pracovné odevy, obuv</t>
  </si>
  <si>
    <t>5. Školská jedáleň pri ZŠ, Hrnčiarska 13</t>
  </si>
  <si>
    <r>
      <t>Poistné a príspevky do poisťovní</t>
    </r>
    <r>
      <rPr>
        <sz val="9"/>
        <rFont val="Arial CE"/>
        <family val="2"/>
      </rPr>
      <t xml:space="preserve"> </t>
    </r>
  </si>
  <si>
    <t>622-poistné do Spoločnej zdrav .poisťovne</t>
  </si>
  <si>
    <t xml:space="preserve">6. Školská jedáleň pri ZŠ Jána Švermu </t>
  </si>
  <si>
    <t>7. Školská jedáleň pri ZŠ Kudlovská</t>
  </si>
  <si>
    <t>642013-bežné transfery-odchodné</t>
  </si>
  <si>
    <t>Kapitály</t>
  </si>
  <si>
    <t xml:space="preserve">713004-prevádzkové stroje </t>
  </si>
  <si>
    <t>8. Školská jedáleň pri ZŠ Laborecká 66</t>
  </si>
  <si>
    <t xml:space="preserve">9. Školská jedáleň pri ZŠI Lesná 28 </t>
  </si>
  <si>
    <t>10. Školská jedáleň pri ZŠ Pugačevova 7</t>
  </si>
  <si>
    <t>11. Školská jedáleň pri ZŠ SNP</t>
  </si>
  <si>
    <t>8.4.</t>
  </si>
  <si>
    <t>09.6.0.4.</t>
  </si>
  <si>
    <t>Školský internát</t>
  </si>
  <si>
    <t xml:space="preserve">1. Školský internát pri ZŠ Lesná 28 </t>
  </si>
  <si>
    <t>Voľno časové aktivity</t>
  </si>
  <si>
    <t>09.5.0.1.</t>
  </si>
  <si>
    <t xml:space="preserve">Školské kluby detí </t>
  </si>
  <si>
    <t xml:space="preserve">1. Školský klub detí  pri  ZŠ Dargovských hrdinov </t>
  </si>
  <si>
    <t>2. Školský klub detí pri ZŠ, Hrnčiarska 13</t>
  </si>
  <si>
    <t xml:space="preserve">3. Školský klub detí  pri  ZŠ Jána Švermu </t>
  </si>
  <si>
    <t>4. Školský klub detí  pri  ZŠ Kudlovská</t>
  </si>
  <si>
    <t>5. Školský klub detí  pri  ZŠ Laborecká 66</t>
  </si>
  <si>
    <t xml:space="preserve">6. Školský klub pri ZŠI Lesná 28 </t>
  </si>
  <si>
    <t>7. Školský klub detí  pri  ZŠ s MŠ Podskalka 58</t>
  </si>
  <si>
    <t>8. Školský klub detí  pri  ZŠ Pugačevova 7</t>
  </si>
  <si>
    <t>9. Školský klub detí  pri  ZŠ  SNP</t>
  </si>
  <si>
    <t>10. Neštátne školské zariadenia – Školský klub</t>
  </si>
  <si>
    <t>6420004-ŠKD pri Cirkevnej spojenej  škole</t>
  </si>
  <si>
    <t>Školské strediská záujmovej činností – ŠSZČ</t>
  </si>
  <si>
    <t xml:space="preserve">1. ŠSZČ  pri  ZŠ Dargovských hrdinov </t>
  </si>
  <si>
    <t xml:space="preserve">636001-nájom strojov, alebo ich časti </t>
  </si>
  <si>
    <t>637002-súťaže</t>
  </si>
  <si>
    <t>1. ŠSZČ  pri  ZŠ Laborecká 66</t>
  </si>
  <si>
    <t>Základné umelecké školy</t>
  </si>
  <si>
    <t xml:space="preserve">1. Základná umelecká škola, Mierová </t>
  </si>
  <si>
    <t>631001 Cestovné náhrady</t>
  </si>
  <si>
    <t>633004-prevádzkové stroje, prístroje a zariadenia</t>
  </si>
  <si>
    <t>2. Neštátne školské zariadenia – Súkromná ZUŠ</t>
  </si>
  <si>
    <t>642005-SZUŠ  Havriľáková</t>
  </si>
  <si>
    <t>642005-SZUŠ  SEKO</t>
  </si>
  <si>
    <t>Centrá voľného času</t>
  </si>
  <si>
    <t>1. Centrum voľného času DÚHA</t>
  </si>
  <si>
    <t>631001 cestovné náhrady</t>
  </si>
  <si>
    <t>637007-cestovné náhrady</t>
  </si>
  <si>
    <t>2. Neštátne školské zariadenia -Súkromné CVČ LAURA</t>
  </si>
  <si>
    <t>642005-SCVČ LAURA</t>
  </si>
  <si>
    <t>Ihrisko pri ZŠ, Hrnčiarska 13</t>
  </si>
  <si>
    <t>642</t>
  </si>
  <si>
    <t xml:space="preserve">Podpora detí zo sociálne slabých rodín </t>
  </si>
  <si>
    <t>Hmotná núdza – dotácia na stravu a školské potreby</t>
  </si>
  <si>
    <t>642026- školské potreby</t>
  </si>
  <si>
    <t>642026- strava</t>
  </si>
  <si>
    <t xml:space="preserve">           PROGRAM 8</t>
  </si>
  <si>
    <t>HODNOTENIE PLNENIA ROZPOČTU (v eurách)</t>
  </si>
  <si>
    <t>Podnik. Činnosť</t>
  </si>
  <si>
    <t>SPOLU</t>
  </si>
  <si>
    <t xml:space="preserve">Účet </t>
  </si>
  <si>
    <t xml:space="preserve">PROGRAM 6 , Aktivita 6.1 - Podpora kultúrno-spoločenských podujatí v meste   </t>
  </si>
  <si>
    <t>Náklady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</si>
  <si>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</si>
  <si>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</si>
  <si>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</si>
  <si>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</si>
  <si>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</si>
  <si>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</si>
  <si>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</si>
  <si>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</si>
  <si>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</si>
  <si>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</si>
  <si>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Daň z motorových vozidiel</t>
  </si>
  <si>
    <t>Ostatné dane a poplatky</t>
  </si>
  <si>
    <t>Ostatné náklady na prevádzkovú činnosť</t>
  </si>
  <si>
    <t>Manká a škody</t>
  </si>
  <si>
    <t>Odpisy DDHM</t>
  </si>
  <si>
    <t>552/557</t>
  </si>
  <si>
    <t>Tvorba ostatných rezerv</t>
  </si>
  <si>
    <t>Tvorba ost. Opr. Položiek</t>
  </si>
  <si>
    <t>Tvorba ostat. Opravných položiek</t>
  </si>
  <si>
    <t>Kurzové straty</t>
  </si>
  <si>
    <t>Ostatné finančné náklady</t>
  </si>
  <si>
    <t>Daň z príjmu PO</t>
  </si>
  <si>
    <t xml:space="preserve">Náklady spolu </t>
  </si>
  <si>
    <t>Výnosy</t>
  </si>
  <si>
    <t>Tržby z predaja vlastných výrobkov</t>
  </si>
  <si>
    <t>Tržby za vlastné služby</t>
  </si>
  <si>
    <t>Zmena stavu výrobkov</t>
  </si>
  <si>
    <t>Aktivácia materiálu</t>
  </si>
  <si>
    <t>Ostatné prevádzkové výnosy</t>
  </si>
  <si>
    <t>652/657</t>
  </si>
  <si>
    <t>Zúčtovanie rezerv</t>
  </si>
  <si>
    <t>Úroky</t>
  </si>
  <si>
    <t>Náhrady škôd</t>
  </si>
  <si>
    <t>692/698</t>
  </si>
  <si>
    <t>výnosy z kapitálových transferov (vo výške odpisov)</t>
  </si>
  <si>
    <t>Výnosy z bež. Transferu zo ŠR</t>
  </si>
  <si>
    <t>Výnosy spolu</t>
  </si>
  <si>
    <t xml:space="preserve"> Aktivita 6.1. spolu                                       prevádzkový príspevok</t>
  </si>
  <si>
    <t>z toho účelový na celomestské podujatia</t>
  </si>
  <si>
    <t xml:space="preserve">  kapitálový príspevok</t>
  </si>
  <si>
    <t>Výsledok hospodárenia</t>
  </si>
  <si>
    <t>R o z p o č e t  2010</t>
  </si>
  <si>
    <t>Skutočnosť k 31.12.2010</t>
  </si>
  <si>
    <t>% 
Plnenia</t>
  </si>
  <si>
    <t>Podnikat. 
Činnosť</t>
  </si>
  <si>
    <t>Hospodárenie 
Spolu</t>
  </si>
  <si>
    <t>spotreba materiálu</t>
  </si>
  <si>
    <t>spotreba energie</t>
  </si>
  <si>
    <t>Predaný tovar</t>
  </si>
  <si>
    <t>opravy a udržiavanie - bežné opravy</t>
  </si>
  <si>
    <t>cestovné</t>
  </si>
  <si>
    <t>náklady na reprezentáciu</t>
  </si>
  <si>
    <t>ostatné služby</t>
  </si>
  <si>
    <t>mzdové náklady,OON</t>
  </si>
  <si>
    <t>zákonné sociálne poistenie</t>
  </si>
  <si>
    <t>ostatné sociálne poistenie</t>
  </si>
  <si>
    <t>zákonné sociálne náklady</t>
  </si>
  <si>
    <t>dane a poplatky</t>
  </si>
  <si>
    <t>Odpis pohľadávky</t>
  </si>
  <si>
    <t>odpisy</t>
  </si>
  <si>
    <t>Tvorba rezerv z prevádzkovej činnosti</t>
  </si>
  <si>
    <t>tvorba rezerv, opravných položiek</t>
  </si>
  <si>
    <t>tvorba ostatných opravných položiek</t>
  </si>
  <si>
    <t>ostatné finančné náklady</t>
  </si>
  <si>
    <t>Splatná daň z príjmov - z úrokov</t>
  </si>
  <si>
    <t>tržby za predané služby</t>
  </si>
  <si>
    <t>tržby za predaný tovar</t>
  </si>
  <si>
    <t>aktivácia materiálu</t>
  </si>
  <si>
    <t>ostatné výnosy z prevádzkovej činnosti</t>
  </si>
  <si>
    <t>Zúčtovanie zákonných rezerv</t>
  </si>
  <si>
    <t>zúčtovanie ostatných rezerv z pr.čin.</t>
  </si>
  <si>
    <t>zúčtovanie ostatných opravných položiek z pr.čin.</t>
  </si>
  <si>
    <t>úroky</t>
  </si>
  <si>
    <t>výnosy z kapitalových transferov</t>
  </si>
  <si>
    <t>výnosy samosprávy zo ŠR</t>
  </si>
  <si>
    <t>Výnosy spolu / bez prev.transferu /</t>
  </si>
  <si>
    <t>Verejno-prosp.sl. - spolu - prevádzkový príspevok</t>
  </si>
  <si>
    <t xml:space="preserve">            - kapitalový príspevok</t>
  </si>
  <si>
    <t xml:space="preserve">Výsledok hospodárenia </t>
  </si>
  <si>
    <t>Pôvodný 
Rozpočet</t>
  </si>
  <si>
    <t>Upravený 
Rozpočet</t>
  </si>
  <si>
    <t>spotreba energií</t>
  </si>
  <si>
    <t>oprava a údržba</t>
  </si>
  <si>
    <t>mzdové náklady</t>
  </si>
  <si>
    <t>doplnkové dôchodkové poistenie</t>
  </si>
  <si>
    <t>ostatné dane a poplatky</t>
  </si>
  <si>
    <t>tvorba ostatných rezerv z prev.činnosti</t>
  </si>
  <si>
    <t>tržby z predaja služieb</t>
  </si>
  <si>
    <t>zúčtovanie ostatných rezerv z prev.činnostu</t>
  </si>
  <si>
    <t>transfer:</t>
  </si>
  <si>
    <t xml:space="preserve"> - prevádzkový</t>
  </si>
  <si>
    <t xml:space="preserve"> - kapitálový transfer</t>
  </si>
  <si>
    <t xml:space="preserve">Prevádzkový transfer spolu </t>
  </si>
  <si>
    <t>Doplnkové služby</t>
  </si>
  <si>
    <t>zúčtovanie ostatných rezerv z prev.činnosti</t>
  </si>
  <si>
    <t>Transfer</t>
  </si>
  <si>
    <t>Strážna služba</t>
  </si>
  <si>
    <t>Prevádzkový transfer spolu</t>
  </si>
  <si>
    <t>Trhoviska,WC,Hubková</t>
  </si>
  <si>
    <t>tržby za predané služby-obce</t>
  </si>
  <si>
    <t>zúčtovanie ostatných  rezerv z prev.čin.</t>
  </si>
  <si>
    <t>zúčtovanie ostatných opravných položiek</t>
  </si>
  <si>
    <t>Príspevok:</t>
  </si>
  <si>
    <t xml:space="preserve">Prevádzkový príspevok spolu </t>
  </si>
  <si>
    <t>Odvoz TKO</t>
  </si>
  <si>
    <t>odpis pohľadávky</t>
  </si>
  <si>
    <t>tvorba ostatných opravných položiek z prev.činn.</t>
  </si>
  <si>
    <t>zúčtovanie ostatných rezerv z prev.čin.</t>
  </si>
  <si>
    <t>opravy a údržba</t>
  </si>
  <si>
    <t>zákonné zdravotné a sociálne poistenie</t>
  </si>
  <si>
    <t>tržby za vlastné služby</t>
  </si>
  <si>
    <t>Ost.výnosy z prev.čin. / vátená elektrika/</t>
  </si>
  <si>
    <t xml:space="preserve"> - kapitálový</t>
  </si>
  <si>
    <t>Pohrebisko</t>
  </si>
  <si>
    <t>ostatné výnosy z prevádzkových činosti</t>
  </si>
  <si>
    <t>zúčtovanieostatných rezerv z prev.činnosti</t>
  </si>
  <si>
    <t>Prevádzkový príspevok spolu</t>
  </si>
  <si>
    <t xml:space="preserve">Verejná zeleň </t>
  </si>
  <si>
    <t>opravy a udržiavanie</t>
  </si>
  <si>
    <t>ostatné výnosy z preádzkovej činností</t>
  </si>
  <si>
    <t>zúčtovanie ostatných rezerv z prev.činností</t>
  </si>
  <si>
    <t>zúčtovanieostatných opravných položiek</t>
  </si>
  <si>
    <t>ostatné náklady na prevádzkovú činnosť</t>
  </si>
  <si>
    <t>tvorba ostatných rezerv z prev.činn.</t>
  </si>
  <si>
    <t>tvorba opravných položiek</t>
  </si>
  <si>
    <t>tržby za ostatné služby</t>
  </si>
  <si>
    <t>ostatné výnosy z prevádzkovej činosti</t>
  </si>
  <si>
    <t>Služby školám</t>
  </si>
  <si>
    <t xml:space="preserve">Transfery spolu </t>
  </si>
  <si>
    <t>Guttmanovo</t>
  </si>
  <si>
    <t xml:space="preserve">Skutočnosť k </t>
  </si>
  <si>
    <t>% plnenia</t>
  </si>
  <si>
    <t>Pôvodný</t>
  </si>
  <si>
    <t>Upravený</t>
  </si>
  <si>
    <t xml:space="preserve"> 31. 12. 2010</t>
  </si>
  <si>
    <t xml:space="preserve">PROGRAM 7:  Šport   </t>
  </si>
  <si>
    <t>predaný tovar</t>
  </si>
  <si>
    <t xml:space="preserve">opravy a udržiavanie </t>
  </si>
  <si>
    <t>ostatné osobné náklady</t>
  </si>
  <si>
    <t>ostané dane a poplatky</t>
  </si>
  <si>
    <t>ostatné pokuty, penále</t>
  </si>
  <si>
    <t>splatná daň z príjmov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</si>
  <si>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</si>
  <si>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</si>
  <si>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</si>
  <si>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</si>
  <si>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</si>
  <si>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</si>
  <si>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</si>
  <si>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prevádzkový príspevok</t>
  </si>
  <si>
    <t xml:space="preserve"> - kapitálový príspevok</t>
  </si>
  <si>
    <t xml:space="preserve"> - príspevok spolu</t>
  </si>
  <si>
    <t xml:space="preserve"> 7.1</t>
  </si>
  <si>
    <t>Ski servis a požičovňa lyžiarskeho výstroja</t>
  </si>
  <si>
    <t xml:space="preserve">Príspevok spolu </t>
  </si>
  <si>
    <t xml:space="preserve"> 7.2</t>
  </si>
  <si>
    <t xml:space="preserve"> 7.3</t>
  </si>
  <si>
    <t xml:space="preserve"> 7.4</t>
  </si>
  <si>
    <t>Ihriská, pieskoviská, rekreačná oblasť Hubková, miniihrisko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</si>
  <si>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</si>
  <si>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</si>
  <si>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</si>
  <si>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</si>
  <si>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</si>
  <si>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>DOPLŇUJÚCE ÚDAJE</t>
  </si>
  <si>
    <t>Skutoč.</t>
  </si>
  <si>
    <t>poskytnutý príspevok od zriaď. spolu:</t>
  </si>
  <si>
    <t xml:space="preserve"> - bežný</t>
  </si>
  <si>
    <t xml:space="preserve">obstaranie dlhodobého majetku spolu: </t>
  </si>
  <si>
    <t xml:space="preserve"> - z príspevku od zriaďovateľa</t>
  </si>
  <si>
    <t xml:space="preserve"> - z vlastných zdrojov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</si>
</sst>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#,##0"/>
    <numFmt numFmtId="167" formatCode="0.00%"/>
    <numFmt numFmtId="168" formatCode="0"/>
    <numFmt numFmtId="169" formatCode="#,##0;\-#,##0"/>
    <numFmt numFmtId="170" formatCode="MMM\ DD"/>
    <numFmt numFmtId="171" formatCode="&quot;4.6.&quot;"/>
    <numFmt numFmtId="172" formatCode="&quot;4.1.&quot;"/>
    <numFmt numFmtId="173" formatCode="&quot;4.7.&quot;"/>
    <numFmt numFmtId="174" formatCode="DD/MM/YYYY"/>
    <numFmt numFmtId="175" formatCode="0.00"/>
    <numFmt numFmtId="176" formatCode="0.000"/>
    <numFmt numFmtId="177" formatCode="_-* #,##0.00\ _S_k_-;\-* #,##0.00\ _S_k_-;_-* \-??\ _S_k_-;_-@_-"/>
    <numFmt numFmtId="178" formatCode="#,##0.00"/>
  </numFmts>
  <fonts count="38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color indexed="8"/>
      <name val="Arial CE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9"/>
      <color indexed="9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00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1" xfId="0" applyFont="1" applyFill="1" applyBorder="1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center"/>
      <protection locked="0"/>
    </xf>
    <xf numFmtId="164" fontId="2" fillId="2" borderId="2" xfId="0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4" fontId="2" fillId="3" borderId="1" xfId="0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hidden="1"/>
    </xf>
    <xf numFmtId="164" fontId="0" fillId="0" borderId="1" xfId="0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4" fontId="2" fillId="0" borderId="1" xfId="0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hidden="1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/>
      <protection hidden="1"/>
    </xf>
    <xf numFmtId="166" fontId="0" fillId="2" borderId="1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hidden="1"/>
    </xf>
    <xf numFmtId="164" fontId="2" fillId="2" borderId="4" xfId="0" applyFont="1" applyFill="1" applyBorder="1" applyAlignment="1" applyProtection="1">
      <alignment horizontal="center"/>
      <protection locked="0"/>
    </xf>
    <xf numFmtId="164" fontId="2" fillId="2" borderId="2" xfId="0" applyFont="1" applyFill="1" applyBorder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 locked="0"/>
    </xf>
    <xf numFmtId="164" fontId="0" fillId="2" borderId="1" xfId="0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5" xfId="0" applyFont="1" applyFill="1" applyBorder="1" applyAlignment="1" applyProtection="1">
      <alignment horizontal="center"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4" borderId="6" xfId="0" applyFont="1" applyFill="1" applyBorder="1" applyAlignment="1">
      <alignment/>
    </xf>
    <xf numFmtId="164" fontId="2" fillId="4" borderId="1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7" fillId="4" borderId="5" xfId="0" applyFont="1" applyFill="1" applyBorder="1" applyAlignment="1">
      <alignment/>
    </xf>
    <xf numFmtId="164" fontId="7" fillId="4" borderId="0" xfId="0" applyFont="1" applyFill="1" applyBorder="1" applyAlignment="1">
      <alignment horizontal="center"/>
    </xf>
    <xf numFmtId="164" fontId="7" fillId="4" borderId="5" xfId="0" applyFont="1" applyFill="1" applyBorder="1" applyAlignment="1">
      <alignment wrapText="1"/>
    </xf>
    <xf numFmtId="164" fontId="8" fillId="4" borderId="0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right"/>
    </xf>
    <xf numFmtId="164" fontId="9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right"/>
    </xf>
    <xf numFmtId="164" fontId="9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/>
    </xf>
    <xf numFmtId="164" fontId="2" fillId="4" borderId="1" xfId="0" applyFont="1" applyFill="1" applyBorder="1" applyAlignment="1">
      <alignment/>
    </xf>
    <xf numFmtId="166" fontId="8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/>
    </xf>
    <xf numFmtId="164" fontId="6" fillId="4" borderId="1" xfId="0" applyFont="1" applyFill="1" applyBorder="1" applyAlignment="1">
      <alignment/>
    </xf>
    <xf numFmtId="166" fontId="2" fillId="4" borderId="1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7" fillId="4" borderId="2" xfId="0" applyFont="1" applyFill="1" applyBorder="1" applyAlignment="1">
      <alignment wrapText="1"/>
    </xf>
    <xf numFmtId="165" fontId="2" fillId="4" borderId="8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/>
    </xf>
    <xf numFmtId="166" fontId="0" fillId="4" borderId="9" xfId="0" applyNumberFormat="1" applyFill="1" applyBorder="1" applyAlignment="1">
      <alignment/>
    </xf>
    <xf numFmtId="166" fontId="9" fillId="4" borderId="10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0" fillId="4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ill="1" applyBorder="1" applyAlignment="1">
      <alignment/>
    </xf>
    <xf numFmtId="164" fontId="8" fillId="4" borderId="14" xfId="0" applyFont="1" applyFill="1" applyBorder="1" applyAlignment="1">
      <alignment horizontal="center"/>
    </xf>
    <xf numFmtId="164" fontId="8" fillId="4" borderId="14" xfId="0" applyFont="1" applyFill="1" applyBorder="1" applyAlignment="1">
      <alignment horizontal="center" wrapText="1"/>
    </xf>
    <xf numFmtId="164" fontId="9" fillId="4" borderId="14" xfId="0" applyFont="1" applyFill="1" applyBorder="1" applyAlignment="1">
      <alignment horizontal="center"/>
    </xf>
    <xf numFmtId="164" fontId="2" fillId="4" borderId="15" xfId="0" applyFont="1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8" fillId="4" borderId="18" xfId="0" applyFont="1" applyFill="1" applyBorder="1" applyAlignment="1">
      <alignment horizontal="center"/>
    </xf>
    <xf numFmtId="164" fontId="8" fillId="4" borderId="19" xfId="0" applyFont="1" applyFill="1" applyBorder="1" applyAlignment="1">
      <alignment horizontal="center"/>
    </xf>
    <xf numFmtId="164" fontId="8" fillId="4" borderId="17" xfId="0" applyFont="1" applyFill="1" applyBorder="1" applyAlignment="1">
      <alignment horizontal="center"/>
    </xf>
    <xf numFmtId="164" fontId="9" fillId="0" borderId="18" xfId="0" applyFont="1" applyBorder="1" applyAlignment="1">
      <alignment/>
    </xf>
    <xf numFmtId="164" fontId="9" fillId="0" borderId="20" xfId="0" applyFont="1" applyBorder="1" applyAlignment="1">
      <alignment/>
    </xf>
    <xf numFmtId="164" fontId="9" fillId="0" borderId="19" xfId="0" applyFont="1" applyBorder="1" applyAlignment="1">
      <alignment horizontal="right"/>
    </xf>
    <xf numFmtId="166" fontId="9" fillId="0" borderId="21" xfId="0" applyNumberFormat="1" applyFont="1" applyBorder="1" applyAlignment="1">
      <alignment/>
    </xf>
    <xf numFmtId="168" fontId="9" fillId="0" borderId="21" xfId="0" applyNumberFormat="1" applyFont="1" applyBorder="1" applyAlignment="1">
      <alignment/>
    </xf>
    <xf numFmtId="164" fontId="9" fillId="0" borderId="19" xfId="0" applyFont="1" applyBorder="1" applyAlignment="1">
      <alignment/>
    </xf>
    <xf numFmtId="164" fontId="8" fillId="3" borderId="21" xfId="0" applyFont="1" applyFill="1" applyBorder="1" applyAlignment="1">
      <alignment/>
    </xf>
    <xf numFmtId="166" fontId="8" fillId="3" borderId="21" xfId="0" applyNumberFormat="1" applyFont="1" applyFill="1" applyBorder="1" applyAlignment="1">
      <alignment/>
    </xf>
    <xf numFmtId="168" fontId="8" fillId="3" borderId="21" xfId="0" applyNumberFormat="1" applyFont="1" applyFill="1" applyBorder="1" applyAlignment="1">
      <alignment/>
    </xf>
    <xf numFmtId="164" fontId="3" fillId="2" borderId="21" xfId="0" applyFont="1" applyFill="1" applyBorder="1" applyAlignment="1">
      <alignment/>
    </xf>
    <xf numFmtId="166" fontId="2" fillId="2" borderId="21" xfId="0" applyNumberFormat="1" applyFont="1" applyFill="1" applyBorder="1" applyAlignment="1">
      <alignment/>
    </xf>
    <xf numFmtId="164" fontId="8" fillId="2" borderId="2" xfId="0" applyFont="1" applyFill="1" applyBorder="1" applyAlignment="1" applyProtection="1">
      <alignment/>
      <protection locked="0"/>
    </xf>
    <xf numFmtId="164" fontId="8" fillId="2" borderId="22" xfId="0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 horizontal="center"/>
      <protection locked="0"/>
    </xf>
    <xf numFmtId="164" fontId="8" fillId="2" borderId="4" xfId="0" applyFont="1" applyFill="1" applyBorder="1" applyAlignment="1" applyProtection="1">
      <alignment horizontal="center"/>
      <protection locked="0"/>
    </xf>
    <xf numFmtId="166" fontId="8" fillId="2" borderId="2" xfId="0" applyNumberFormat="1" applyFont="1" applyFill="1" applyBorder="1" applyAlignment="1" applyProtection="1">
      <alignment horizontal="center"/>
      <protection locked="0"/>
    </xf>
    <xf numFmtId="164" fontId="8" fillId="2" borderId="8" xfId="0" applyFont="1" applyFill="1" applyBorder="1" applyAlignment="1" applyProtection="1">
      <alignment/>
      <protection locked="0"/>
    </xf>
    <xf numFmtId="164" fontId="9" fillId="2" borderId="23" xfId="0" applyFont="1" applyFill="1" applyBorder="1" applyAlignment="1" applyProtection="1">
      <alignment/>
      <protection locked="0"/>
    </xf>
    <xf numFmtId="164" fontId="9" fillId="2" borderId="1" xfId="0" applyFont="1" applyFill="1" applyBorder="1" applyAlignment="1" applyProtection="1">
      <alignment horizontal="center"/>
      <protection locked="0"/>
    </xf>
    <xf numFmtId="165" fontId="9" fillId="2" borderId="7" xfId="0" applyNumberFormat="1" applyFont="1" applyFill="1" applyBorder="1" applyAlignment="1" applyProtection="1">
      <alignment horizontal="center"/>
      <protection locked="0"/>
    </xf>
    <xf numFmtId="166" fontId="8" fillId="2" borderId="8" xfId="0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left"/>
      <protection locked="0"/>
    </xf>
    <xf numFmtId="164" fontId="8" fillId="3" borderId="1" xfId="0" applyFont="1" applyFill="1" applyBorder="1" applyAlignment="1" applyProtection="1">
      <alignment/>
      <protection locked="0"/>
    </xf>
    <xf numFmtId="166" fontId="8" fillId="3" borderId="1" xfId="0" applyNumberFormat="1" applyFont="1" applyFill="1" applyBorder="1" applyAlignment="1" applyProtection="1">
      <alignment horizontal="right"/>
      <protection locked="0"/>
    </xf>
    <xf numFmtId="166" fontId="8" fillId="3" borderId="1" xfId="0" applyNumberFormat="1" applyFont="1" applyFill="1" applyBorder="1" applyAlignment="1" applyProtection="1">
      <alignment horizontal="right"/>
      <protection hidden="1"/>
    </xf>
    <xf numFmtId="166" fontId="9" fillId="3" borderId="1" xfId="0" applyNumberFormat="1" applyFont="1" applyFill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164" fontId="9" fillId="0" borderId="1" xfId="0" applyFont="1" applyBorder="1" applyAlignment="1" applyProtection="1">
      <alignment/>
      <protection locked="0"/>
    </xf>
    <xf numFmtId="166" fontId="9" fillId="0" borderId="1" xfId="0" applyNumberFormat="1" applyFont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5" fontId="8" fillId="3" borderId="1" xfId="0" applyNumberFormat="1" applyFont="1" applyFill="1" applyBorder="1" applyAlignment="1" applyProtection="1">
      <alignment/>
      <protection locked="0"/>
    </xf>
    <xf numFmtId="164" fontId="10" fillId="0" borderId="1" xfId="0" applyFont="1" applyBorder="1" applyAlignment="1" applyProtection="1">
      <alignment/>
      <protection locked="0"/>
    </xf>
    <xf numFmtId="166" fontId="9" fillId="0" borderId="0" xfId="0" applyNumberFormat="1" applyFont="1" applyAlignment="1" applyProtection="1">
      <alignment/>
      <protection locked="0"/>
    </xf>
    <xf numFmtId="164" fontId="9" fillId="0" borderId="3" xfId="0" applyFont="1" applyBorder="1" applyAlignment="1" applyProtection="1">
      <alignment/>
      <protection locked="0"/>
    </xf>
    <xf numFmtId="164" fontId="11" fillId="0" borderId="1" xfId="0" applyFont="1" applyBorder="1" applyAlignment="1" applyProtection="1">
      <alignment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/>
      <protection locked="0"/>
    </xf>
    <xf numFmtId="165" fontId="9" fillId="2" borderId="1" xfId="0" applyNumberFormat="1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hidden="1"/>
    </xf>
    <xf numFmtId="166" fontId="8" fillId="2" borderId="1" xfId="0" applyNumberFormat="1" applyFont="1" applyFill="1" applyBorder="1" applyAlignment="1" applyProtection="1">
      <alignment horizontal="right"/>
      <protection locked="0"/>
    </xf>
    <xf numFmtId="164" fontId="9" fillId="2" borderId="1" xfId="0" applyFont="1" applyFill="1" applyBorder="1" applyAlignment="1" applyProtection="1">
      <alignment/>
      <protection locked="0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164" fontId="8" fillId="4" borderId="14" xfId="0" applyFont="1" applyFill="1" applyBorder="1" applyAlignment="1">
      <alignment/>
    </xf>
    <xf numFmtId="164" fontId="8" fillId="4" borderId="18" xfId="0" applyFont="1" applyFill="1" applyBorder="1" applyAlignment="1">
      <alignment/>
    </xf>
    <xf numFmtId="164" fontId="8" fillId="4" borderId="19" xfId="0" applyFont="1" applyFill="1" applyBorder="1" applyAlignment="1">
      <alignment horizontal="left"/>
    </xf>
    <xf numFmtId="164" fontId="8" fillId="4" borderId="21" xfId="0" applyFont="1" applyFill="1" applyBorder="1" applyAlignment="1">
      <alignment horizontal="center"/>
    </xf>
    <xf numFmtId="164" fontId="8" fillId="4" borderId="14" xfId="0" applyFont="1" applyFill="1" applyBorder="1" applyAlignment="1">
      <alignment horizontal="center" vertical="center"/>
    </xf>
    <xf numFmtId="164" fontId="8" fillId="4" borderId="24" xfId="0" applyFont="1" applyFill="1" applyBorder="1" applyAlignment="1">
      <alignment horizontal="center" vertical="top"/>
    </xf>
    <xf numFmtId="165" fontId="8" fillId="4" borderId="25" xfId="0" applyNumberFormat="1" applyFont="1" applyFill="1" applyBorder="1" applyAlignment="1">
      <alignment horizontal="center"/>
    </xf>
    <xf numFmtId="165" fontId="8" fillId="4" borderId="14" xfId="0" applyNumberFormat="1" applyFont="1" applyFill="1" applyBorder="1" applyAlignment="1">
      <alignment horizontal="center" vertical="top"/>
    </xf>
    <xf numFmtId="164" fontId="8" fillId="4" borderId="14" xfId="0" applyFont="1" applyFill="1" applyBorder="1" applyAlignment="1">
      <alignment horizontal="left" vertical="top"/>
    </xf>
    <xf numFmtId="164" fontId="8" fillId="4" borderId="21" xfId="0" applyFont="1" applyFill="1" applyBorder="1" applyAlignment="1">
      <alignment horizontal="center" vertical="center"/>
    </xf>
    <xf numFmtId="164" fontId="8" fillId="4" borderId="25" xfId="0" applyFont="1" applyFill="1" applyBorder="1" applyAlignment="1">
      <alignment horizontal="center" vertical="center"/>
    </xf>
    <xf numFmtId="165" fontId="8" fillId="4" borderId="24" xfId="0" applyNumberFormat="1" applyFont="1" applyFill="1" applyBorder="1" applyAlignment="1">
      <alignment/>
    </xf>
    <xf numFmtId="165" fontId="8" fillId="4" borderId="26" xfId="0" applyNumberFormat="1" applyFont="1" applyFill="1" applyBorder="1" applyAlignment="1">
      <alignment horizontal="center" vertical="top"/>
    </xf>
    <xf numFmtId="164" fontId="8" fillId="4" borderId="24" xfId="0" applyFont="1" applyFill="1" applyBorder="1" applyAlignment="1">
      <alignment horizontal="left" vertical="top"/>
    </xf>
    <xf numFmtId="164" fontId="8" fillId="4" borderId="24" xfId="0" applyFont="1" applyFill="1" applyBorder="1" applyAlignment="1">
      <alignment horizontal="center" vertical="center"/>
    </xf>
    <xf numFmtId="164" fontId="8" fillId="6" borderId="27" xfId="0" applyFont="1" applyFill="1" applyBorder="1" applyAlignment="1">
      <alignment horizontal="left" vertical="center"/>
    </xf>
    <xf numFmtId="164" fontId="8" fillId="6" borderId="28" xfId="0" applyFont="1" applyFill="1" applyBorder="1" applyAlignment="1">
      <alignment vertical="center"/>
    </xf>
    <xf numFmtId="164" fontId="9" fillId="6" borderId="28" xfId="0" applyFont="1" applyFill="1" applyBorder="1" applyAlignment="1">
      <alignment/>
    </xf>
    <xf numFmtId="164" fontId="9" fillId="6" borderId="29" xfId="0" applyFont="1" applyFill="1" applyBorder="1" applyAlignment="1">
      <alignment/>
    </xf>
    <xf numFmtId="166" fontId="8" fillId="6" borderId="30" xfId="0" applyNumberFormat="1" applyFont="1" applyFill="1" applyBorder="1" applyAlignment="1">
      <alignment/>
    </xf>
    <xf numFmtId="169" fontId="8" fillId="6" borderId="30" xfId="0" applyNumberFormat="1" applyFont="1" applyFill="1" applyBorder="1" applyAlignment="1">
      <alignment/>
    </xf>
    <xf numFmtId="166" fontId="8" fillId="6" borderId="30" xfId="0" applyNumberFormat="1" applyFont="1" applyFill="1" applyBorder="1" applyAlignment="1">
      <alignment/>
    </xf>
    <xf numFmtId="165" fontId="8" fillId="7" borderId="21" xfId="0" applyNumberFormat="1" applyFont="1" applyFill="1" applyBorder="1" applyAlignment="1">
      <alignment horizontal="center"/>
    </xf>
    <xf numFmtId="164" fontId="8" fillId="7" borderId="21" xfId="0" applyFont="1" applyFill="1" applyBorder="1" applyAlignment="1">
      <alignment/>
    </xf>
    <xf numFmtId="166" fontId="8" fillId="7" borderId="21" xfId="0" applyNumberFormat="1" applyFont="1" applyFill="1" applyBorder="1" applyAlignment="1">
      <alignment/>
    </xf>
    <xf numFmtId="166" fontId="8" fillId="7" borderId="21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 horizontal="center"/>
    </xf>
    <xf numFmtId="164" fontId="8" fillId="8" borderId="21" xfId="0" applyFont="1" applyFill="1" applyBorder="1" applyAlignment="1">
      <alignment/>
    </xf>
    <xf numFmtId="164" fontId="8" fillId="8" borderId="21" xfId="0" applyFont="1" applyFill="1" applyBorder="1" applyAlignment="1">
      <alignment/>
    </xf>
    <xf numFmtId="166" fontId="8" fillId="8" borderId="21" xfId="0" applyNumberFormat="1" applyFont="1" applyFill="1" applyBorder="1" applyAlignment="1">
      <alignment/>
    </xf>
    <xf numFmtId="164" fontId="8" fillId="0" borderId="21" xfId="0" applyFont="1" applyFill="1" applyBorder="1" applyAlignment="1">
      <alignment/>
    </xf>
    <xf numFmtId="165" fontId="8" fillId="3" borderId="21" xfId="0" applyNumberFormat="1" applyFont="1" applyFill="1" applyBorder="1" applyAlignment="1">
      <alignment horizontal="left"/>
    </xf>
    <xf numFmtId="166" fontId="8" fillId="3" borderId="21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 horizontal="left"/>
    </xf>
    <xf numFmtId="164" fontId="8" fillId="0" borderId="21" xfId="0" applyFont="1" applyFill="1" applyBorder="1" applyAlignment="1">
      <alignment/>
    </xf>
    <xf numFmtId="166" fontId="8" fillId="5" borderId="21" xfId="0" applyNumberFormat="1" applyFont="1" applyFill="1" applyBorder="1" applyAlignment="1">
      <alignment/>
    </xf>
    <xf numFmtId="164" fontId="8" fillId="0" borderId="21" xfId="0" applyFont="1" applyBorder="1" applyAlignment="1">
      <alignment/>
    </xf>
    <xf numFmtId="164" fontId="8" fillId="5" borderId="21" xfId="0" applyFont="1" applyFill="1" applyBorder="1" applyAlignment="1">
      <alignment/>
    </xf>
    <xf numFmtId="164" fontId="9" fillId="5" borderId="21" xfId="0" applyFont="1" applyFill="1" applyBorder="1" applyAlignment="1">
      <alignment horizontal="left"/>
    </xf>
    <xf numFmtId="166" fontId="9" fillId="5" borderId="21" xfId="0" applyNumberFormat="1" applyFont="1" applyFill="1" applyBorder="1" applyAlignment="1">
      <alignment/>
    </xf>
    <xf numFmtId="164" fontId="9" fillId="0" borderId="21" xfId="0" applyFont="1" applyBorder="1" applyAlignment="1">
      <alignment/>
    </xf>
    <xf numFmtId="164" fontId="9" fillId="5" borderId="21" xfId="0" applyFont="1" applyFill="1" applyBorder="1" applyAlignment="1">
      <alignment/>
    </xf>
    <xf numFmtId="165" fontId="8" fillId="8" borderId="21" xfId="0" applyNumberFormat="1" applyFont="1" applyFill="1" applyBorder="1" applyAlignment="1">
      <alignment horizontal="left"/>
    </xf>
    <xf numFmtId="166" fontId="8" fillId="8" borderId="21" xfId="0" applyNumberFormat="1" applyFont="1" applyFill="1" applyBorder="1" applyAlignment="1">
      <alignment/>
    </xf>
    <xf numFmtId="164" fontId="8" fillId="3" borderId="21" xfId="0" applyFont="1" applyFill="1" applyBorder="1" applyAlignment="1">
      <alignment horizontal="left"/>
    </xf>
    <xf numFmtId="169" fontId="8" fillId="3" borderId="21" xfId="0" applyNumberFormat="1" applyFont="1" applyFill="1" applyBorder="1" applyAlignment="1">
      <alignment/>
    </xf>
    <xf numFmtId="164" fontId="8" fillId="0" borderId="21" xfId="0" applyFont="1" applyBorder="1" applyAlignment="1">
      <alignment horizontal="left"/>
    </xf>
    <xf numFmtId="166" fontId="8" fillId="0" borderId="21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4" fontId="9" fillId="0" borderId="21" xfId="0" applyFont="1" applyBorder="1" applyAlignment="1">
      <alignment/>
    </xf>
    <xf numFmtId="164" fontId="8" fillId="8" borderId="21" xfId="0" applyFont="1" applyFill="1" applyBorder="1" applyAlignment="1">
      <alignment horizontal="left"/>
    </xf>
    <xf numFmtId="164" fontId="9" fillId="0" borderId="21" xfId="0" applyFont="1" applyBorder="1" applyAlignment="1">
      <alignment horizontal="left"/>
    </xf>
    <xf numFmtId="165" fontId="8" fillId="0" borderId="21" xfId="0" applyNumberFormat="1" applyFont="1" applyFill="1" applyBorder="1" applyAlignment="1">
      <alignment horizontal="justify"/>
    </xf>
    <xf numFmtId="164" fontId="8" fillId="0" borderId="21" xfId="0" applyFont="1" applyFill="1" applyBorder="1" applyAlignment="1">
      <alignment horizontal="left"/>
    </xf>
    <xf numFmtId="165" fontId="8" fillId="5" borderId="21" xfId="0" applyNumberFormat="1" applyFont="1" applyFill="1" applyBorder="1" applyAlignment="1">
      <alignment horizontal="left"/>
    </xf>
    <xf numFmtId="164" fontId="8" fillId="5" borderId="21" xfId="0" applyFont="1" applyFill="1" applyBorder="1" applyAlignment="1">
      <alignment/>
    </xf>
    <xf numFmtId="164" fontId="9" fillId="0" borderId="21" xfId="0" applyFont="1" applyFill="1" applyBorder="1" applyAlignment="1">
      <alignment horizontal="left"/>
    </xf>
    <xf numFmtId="166" fontId="9" fillId="5" borderId="21" xfId="0" applyNumberFormat="1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164" fontId="8" fillId="5" borderId="21" xfId="0" applyFont="1" applyFill="1" applyBorder="1" applyAlignment="1">
      <alignment horizontal="left"/>
    </xf>
    <xf numFmtId="164" fontId="0" fillId="0" borderId="21" xfId="0" applyBorder="1" applyAlignment="1">
      <alignment/>
    </xf>
    <xf numFmtId="166" fontId="9" fillId="0" borderId="21" xfId="0" applyNumberFormat="1" applyFont="1" applyFill="1" applyBorder="1" applyAlignment="1">
      <alignment/>
    </xf>
    <xf numFmtId="164" fontId="9" fillId="5" borderId="21" xfId="0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166" fontId="9" fillId="0" borderId="21" xfId="0" applyNumberFormat="1" applyFont="1" applyFill="1" applyBorder="1" applyAlignment="1">
      <alignment/>
    </xf>
    <xf numFmtId="169" fontId="8" fillId="0" borderId="21" xfId="0" applyNumberFormat="1" applyFont="1" applyBorder="1" applyAlignment="1">
      <alignment/>
    </xf>
    <xf numFmtId="169" fontId="9" fillId="0" borderId="21" xfId="0" applyNumberFormat="1" applyFont="1" applyBorder="1" applyAlignment="1">
      <alignment/>
    </xf>
    <xf numFmtId="164" fontId="9" fillId="0" borderId="21" xfId="0" applyFont="1" applyFill="1" applyBorder="1" applyAlignment="1">
      <alignment/>
    </xf>
    <xf numFmtId="166" fontId="8" fillId="7" borderId="21" xfId="0" applyNumberFormat="1" applyFont="1" applyFill="1" applyBorder="1" applyAlignment="1">
      <alignment vertical="center"/>
    </xf>
    <xf numFmtId="166" fontId="8" fillId="3" borderId="21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66" fontId="9" fillId="0" borderId="21" xfId="0" applyNumberFormat="1" applyFont="1" applyFill="1" applyBorder="1" applyAlignment="1">
      <alignment horizontal="right"/>
    </xf>
    <xf numFmtId="166" fontId="8" fillId="8" borderId="21" xfId="0" applyNumberFormat="1" applyFont="1" applyFill="1" applyBorder="1" applyAlignment="1">
      <alignment horizontal="right"/>
    </xf>
    <xf numFmtId="165" fontId="13" fillId="0" borderId="21" xfId="0" applyNumberFormat="1" applyFont="1" applyFill="1" applyBorder="1" applyAlignment="1">
      <alignment horizontal="left"/>
    </xf>
    <xf numFmtId="165" fontId="13" fillId="0" borderId="21" xfId="0" applyNumberFormat="1" applyFont="1" applyFill="1" applyBorder="1" applyAlignment="1">
      <alignment horizontal="center"/>
    </xf>
    <xf numFmtId="164" fontId="8" fillId="6" borderId="21" xfId="0" applyFont="1" applyFill="1" applyBorder="1" applyAlignment="1">
      <alignment horizontal="center" vertical="top"/>
    </xf>
    <xf numFmtId="164" fontId="8" fillId="6" borderId="21" xfId="0" applyFont="1" applyFill="1" applyBorder="1" applyAlignment="1">
      <alignment horizontal="left"/>
    </xf>
    <xf numFmtId="166" fontId="8" fillId="6" borderId="21" xfId="0" applyNumberFormat="1" applyFont="1" applyFill="1" applyBorder="1" applyAlignment="1">
      <alignment horizontal="right"/>
    </xf>
    <xf numFmtId="166" fontId="8" fillId="6" borderId="21" xfId="0" applyNumberFormat="1" applyFont="1" applyFill="1" applyBorder="1" applyAlignment="1">
      <alignment/>
    </xf>
    <xf numFmtId="164" fontId="8" fillId="6" borderId="21" xfId="0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4" borderId="2" xfId="0" applyFont="1" applyFill="1" applyBorder="1" applyAlignment="1">
      <alignment/>
    </xf>
    <xf numFmtId="164" fontId="8" fillId="4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 wrapText="1"/>
    </xf>
    <xf numFmtId="164" fontId="16" fillId="4" borderId="8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wrapText="1"/>
    </xf>
    <xf numFmtId="165" fontId="16" fillId="4" borderId="1" xfId="0" applyNumberFormat="1" applyFont="1" applyFill="1" applyBorder="1" applyAlignment="1">
      <alignment horizontal="center" vertical="center"/>
    </xf>
    <xf numFmtId="164" fontId="16" fillId="4" borderId="2" xfId="0" applyFont="1" applyFill="1" applyBorder="1" applyAlignment="1">
      <alignment horizontal="left" vertical="center"/>
    </xf>
    <xf numFmtId="164" fontId="16" fillId="4" borderId="1" xfId="0" applyFont="1" applyFill="1" applyBorder="1" applyAlignment="1">
      <alignment horizontal="center" vertical="center"/>
    </xf>
    <xf numFmtId="164" fontId="16" fillId="4" borderId="8" xfId="0" applyFont="1" applyFill="1" applyBorder="1" applyAlignment="1">
      <alignment horizontal="left" vertical="center"/>
    </xf>
    <xf numFmtId="164" fontId="8" fillId="6" borderId="6" xfId="0" applyFont="1" applyFill="1" applyBorder="1" applyAlignment="1">
      <alignment horizontal="left" vertical="center"/>
    </xf>
    <xf numFmtId="166" fontId="8" fillId="6" borderId="9" xfId="0" applyNumberFormat="1" applyFont="1" applyFill="1" applyBorder="1" applyAlignment="1">
      <alignment/>
    </xf>
    <xf numFmtId="166" fontId="8" fillId="6" borderId="10" xfId="0" applyNumberFormat="1" applyFont="1" applyFill="1" applyBorder="1" applyAlignment="1">
      <alignment/>
    </xf>
    <xf numFmtId="165" fontId="8" fillId="7" borderId="1" xfId="0" applyNumberFormat="1" applyFont="1" applyFill="1" applyBorder="1" applyAlignment="1">
      <alignment horizontal="center"/>
    </xf>
    <xf numFmtId="164" fontId="9" fillId="7" borderId="0" xfId="0" applyFont="1" applyFill="1" applyAlignment="1">
      <alignment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6" fontId="8" fillId="7" borderId="10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164" fontId="8" fillId="8" borderId="1" xfId="0" applyFont="1" applyFill="1" applyBorder="1" applyAlignment="1">
      <alignment/>
    </xf>
    <xf numFmtId="166" fontId="8" fillId="8" borderId="1" xfId="0" applyNumberFormat="1" applyFont="1" applyFill="1" applyBorder="1" applyAlignment="1">
      <alignment/>
    </xf>
    <xf numFmtId="166" fontId="8" fillId="8" borderId="10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/>
    </xf>
    <xf numFmtId="166" fontId="8" fillId="3" borderId="10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left"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Border="1" applyAlignment="1">
      <alignment/>
    </xf>
    <xf numFmtId="164" fontId="0" fillId="0" borderId="5" xfId="0" applyBorder="1" applyAlignment="1">
      <alignment/>
    </xf>
    <xf numFmtId="164" fontId="8" fillId="0" borderId="1" xfId="0" applyFont="1" applyBorder="1" applyAlignment="1">
      <alignment horizontal="left"/>
    </xf>
    <xf numFmtId="169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center"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left"/>
    </xf>
    <xf numFmtId="166" fontId="8" fillId="8" borderId="1" xfId="0" applyNumberFormat="1" applyFont="1" applyFill="1" applyBorder="1" applyAlignment="1">
      <alignment horizontal="right"/>
    </xf>
    <xf numFmtId="166" fontId="9" fillId="0" borderId="1" xfId="0" applyNumberFormat="1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4" fontId="8" fillId="3" borderId="1" xfId="0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9" fontId="8" fillId="3" borderId="1" xfId="0" applyNumberFormat="1" applyFont="1" applyFill="1" applyBorder="1" applyAlignment="1">
      <alignment/>
    </xf>
    <xf numFmtId="166" fontId="9" fillId="5" borderId="10" xfId="0" applyNumberFormat="1" applyFont="1" applyFill="1" applyBorder="1" applyAlignment="1">
      <alignment/>
    </xf>
    <xf numFmtId="164" fontId="8" fillId="8" borderId="1" xfId="0" applyFont="1" applyFill="1" applyBorder="1" applyAlignment="1">
      <alignment/>
    </xf>
    <xf numFmtId="169" fontId="8" fillId="8" borderId="1" xfId="0" applyNumberFormat="1" applyFont="1" applyFill="1" applyBorder="1" applyAlignment="1">
      <alignment/>
    </xf>
    <xf numFmtId="166" fontId="8" fillId="8" borderId="1" xfId="0" applyNumberFormat="1" applyFont="1" applyFill="1" applyBorder="1" applyAlignment="1">
      <alignment/>
    </xf>
    <xf numFmtId="164" fontId="0" fillId="0" borderId="31" xfId="0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0" xfId="0" applyFont="1" applyAlignment="1">
      <alignment/>
    </xf>
    <xf numFmtId="169" fontId="17" fillId="3" borderId="1" xfId="0" applyNumberFormat="1" applyFont="1" applyFill="1" applyBorder="1" applyAlignment="1">
      <alignment/>
    </xf>
    <xf numFmtId="166" fontId="17" fillId="3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/>
    </xf>
    <xf numFmtId="169" fontId="17" fillId="0" borderId="1" xfId="0" applyNumberFormat="1" applyFont="1" applyFill="1" applyBorder="1" applyAlignment="1">
      <alignment/>
    </xf>
    <xf numFmtId="166" fontId="17" fillId="0" borderId="1" xfId="0" applyNumberFormat="1" applyFont="1" applyFill="1" applyBorder="1" applyAlignment="1">
      <alignment/>
    </xf>
    <xf numFmtId="169" fontId="18" fillId="0" borderId="1" xfId="0" applyNumberFormat="1" applyFont="1" applyFill="1" applyBorder="1" applyAlignment="1">
      <alignment/>
    </xf>
    <xf numFmtId="166" fontId="18" fillId="0" borderId="1" xfId="0" applyNumberFormat="1" applyFont="1" applyFill="1" applyBorder="1" applyAlignment="1">
      <alignment/>
    </xf>
    <xf numFmtId="169" fontId="8" fillId="7" borderId="1" xfId="0" applyNumberFormat="1" applyFont="1" applyFill="1" applyBorder="1" applyAlignment="1">
      <alignment/>
    </xf>
    <xf numFmtId="169" fontId="8" fillId="8" borderId="1" xfId="0" applyNumberFormat="1" applyFont="1" applyFill="1" applyBorder="1" applyAlignment="1">
      <alignment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 horizontal="right"/>
    </xf>
    <xf numFmtId="164" fontId="0" fillId="0" borderId="1" xfId="0" applyBorder="1" applyAlignment="1">
      <alignment/>
    </xf>
    <xf numFmtId="165" fontId="13" fillId="8" borderId="1" xfId="0" applyNumberFormat="1" applyFont="1" applyFill="1" applyBorder="1" applyAlignment="1">
      <alignment horizontal="center"/>
    </xf>
    <xf numFmtId="164" fontId="0" fillId="0" borderId="7" xfId="0" applyBorder="1" applyAlignment="1">
      <alignment/>
    </xf>
    <xf numFmtId="164" fontId="9" fillId="7" borderId="9" xfId="0" applyFont="1" applyFill="1" applyBorder="1" applyAlignment="1">
      <alignment/>
    </xf>
    <xf numFmtId="166" fontId="9" fillId="0" borderId="1" xfId="0" applyNumberFormat="1" applyFont="1" applyBorder="1" applyAlignment="1">
      <alignment/>
    </xf>
    <xf numFmtId="164" fontId="8" fillId="6" borderId="1" xfId="0" applyFont="1" applyFill="1" applyBorder="1" applyAlignment="1">
      <alignment horizontal="center" vertical="center" wrapText="1"/>
    </xf>
    <xf numFmtId="164" fontId="8" fillId="6" borderId="1" xfId="0" applyFont="1" applyFill="1" applyBorder="1" applyAlignment="1">
      <alignment horizontal="left"/>
    </xf>
    <xf numFmtId="164" fontId="8" fillId="6" borderId="1" xfId="0" applyFont="1" applyFill="1" applyBorder="1" applyAlignment="1">
      <alignment/>
    </xf>
    <xf numFmtId="169" fontId="8" fillId="6" borderId="1" xfId="0" applyNumberFormat="1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4" fontId="14" fillId="5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8" fillId="4" borderId="32" xfId="0" applyFont="1" applyFill="1" applyBorder="1" applyAlignment="1">
      <alignment horizontal="left" vertical="top"/>
    </xf>
    <xf numFmtId="164" fontId="8" fillId="4" borderId="33" xfId="0" applyFont="1" applyFill="1" applyBorder="1" applyAlignment="1">
      <alignment vertical="top" wrapText="1"/>
    </xf>
    <xf numFmtId="164" fontId="8" fillId="4" borderId="33" xfId="0" applyFont="1" applyFill="1" applyBorder="1" applyAlignment="1">
      <alignment horizontal="center"/>
    </xf>
    <xf numFmtId="164" fontId="16" fillId="4" borderId="34" xfId="0" applyFont="1" applyFill="1" applyBorder="1" applyAlignment="1">
      <alignment horizontal="center" vertical="center" wrapText="1"/>
    </xf>
    <xf numFmtId="164" fontId="8" fillId="4" borderId="35" xfId="0" applyFont="1" applyFill="1" applyBorder="1" applyAlignment="1">
      <alignment/>
    </xf>
    <xf numFmtId="165" fontId="16" fillId="4" borderId="2" xfId="0" applyNumberFormat="1" applyFont="1" applyFill="1" applyBorder="1" applyAlignment="1">
      <alignment horizontal="center"/>
    </xf>
    <xf numFmtId="164" fontId="16" fillId="4" borderId="2" xfId="0" applyFont="1" applyFill="1" applyBorder="1" applyAlignment="1">
      <alignment horizontal="center"/>
    </xf>
    <xf numFmtId="164" fontId="16" fillId="4" borderId="36" xfId="0" applyFont="1" applyFill="1" applyBorder="1" applyAlignment="1">
      <alignment horizontal="center" vertical="center"/>
    </xf>
    <xf numFmtId="164" fontId="8" fillId="4" borderId="37" xfId="0" applyFont="1" applyFill="1" applyBorder="1" applyAlignment="1">
      <alignment horizontal="center"/>
    </xf>
    <xf numFmtId="165" fontId="16" fillId="4" borderId="38" xfId="0" applyNumberFormat="1" applyFont="1" applyFill="1" applyBorder="1" applyAlignment="1">
      <alignment horizontal="center"/>
    </xf>
    <xf numFmtId="164" fontId="16" fillId="4" borderId="8" xfId="0" applyFont="1" applyFill="1" applyBorder="1" applyAlignment="1">
      <alignment/>
    </xf>
    <xf numFmtId="164" fontId="8" fillId="4" borderId="39" xfId="0" applyFont="1" applyFill="1" applyBorder="1" applyAlignment="1">
      <alignment horizontal="center"/>
    </xf>
    <xf numFmtId="164" fontId="19" fillId="9" borderId="40" xfId="0" applyFont="1" applyFill="1" applyBorder="1" applyAlignment="1">
      <alignment horizontal="left" vertical="center"/>
    </xf>
    <xf numFmtId="166" fontId="16" fillId="9" borderId="41" xfId="0" applyNumberFormat="1" applyFont="1" applyFill="1" applyBorder="1" applyAlignment="1">
      <alignment/>
    </xf>
    <xf numFmtId="166" fontId="16" fillId="9" borderId="42" xfId="0" applyNumberFormat="1" applyFont="1" applyFill="1" applyBorder="1" applyAlignment="1">
      <alignment horizontal="right"/>
    </xf>
    <xf numFmtId="170" fontId="20" fillId="10" borderId="43" xfId="0" applyNumberFormat="1" applyFont="1" applyFill="1" applyBorder="1" applyAlignment="1">
      <alignment horizontal="center"/>
    </xf>
    <xf numFmtId="165" fontId="20" fillId="10" borderId="33" xfId="0" applyNumberFormat="1" applyFont="1" applyFill="1" applyBorder="1" applyAlignment="1">
      <alignment horizontal="center"/>
    </xf>
    <xf numFmtId="164" fontId="19" fillId="10" borderId="44" xfId="0" applyFont="1" applyFill="1" applyBorder="1" applyAlignment="1">
      <alignment/>
    </xf>
    <xf numFmtId="166" fontId="16" fillId="10" borderId="5" xfId="0" applyNumberFormat="1" applyFont="1" applyFill="1" applyBorder="1" applyAlignment="1">
      <alignment/>
    </xf>
    <xf numFmtId="166" fontId="16" fillId="7" borderId="21" xfId="0" applyNumberFormat="1" applyFont="1" applyFill="1" applyBorder="1" applyAlignment="1">
      <alignment horizontal="right"/>
    </xf>
    <xf numFmtId="164" fontId="21" fillId="0" borderId="14" xfId="0" applyFont="1" applyFill="1" applyBorder="1" applyAlignment="1">
      <alignment horizontal="center"/>
    </xf>
    <xf numFmtId="165" fontId="20" fillId="0" borderId="14" xfId="0" applyNumberFormat="1" applyFont="1" applyFill="1" applyBorder="1" applyAlignment="1">
      <alignment horizontal="center"/>
    </xf>
    <xf numFmtId="165" fontId="16" fillId="3" borderId="21" xfId="0" applyNumberFormat="1" applyFont="1" applyFill="1" applyBorder="1" applyAlignment="1">
      <alignment horizontal="left"/>
    </xf>
    <xf numFmtId="164" fontId="16" fillId="3" borderId="21" xfId="0" applyFont="1" applyFill="1" applyBorder="1" applyAlignment="1">
      <alignment/>
    </xf>
    <xf numFmtId="166" fontId="16" fillId="3" borderId="21" xfId="0" applyNumberFormat="1" applyFont="1" applyFill="1" applyBorder="1" applyAlignment="1">
      <alignment horizontal="right"/>
    </xf>
    <xf numFmtId="166" fontId="16" fillId="3" borderId="21" xfId="0" applyNumberFormat="1" applyFont="1" applyFill="1" applyBorder="1" applyAlignment="1">
      <alignment/>
    </xf>
    <xf numFmtId="164" fontId="0" fillId="0" borderId="25" xfId="0" applyFill="1" applyBorder="1" applyAlignment="1">
      <alignment horizontal="center"/>
    </xf>
    <xf numFmtId="165" fontId="16" fillId="0" borderId="21" xfId="0" applyNumberFormat="1" applyFont="1" applyFill="1" applyBorder="1" applyAlignment="1">
      <alignment horizontal="left"/>
    </xf>
    <xf numFmtId="164" fontId="16" fillId="0" borderId="21" xfId="0" applyFont="1" applyFill="1" applyBorder="1" applyAlignment="1">
      <alignment/>
    </xf>
    <xf numFmtId="166" fontId="16" fillId="0" borderId="21" xfId="0" applyNumberFormat="1" applyFont="1" applyFill="1" applyBorder="1" applyAlignment="1">
      <alignment horizontal="right"/>
    </xf>
    <xf numFmtId="166" fontId="16" fillId="0" borderId="21" xfId="0" applyNumberFormat="1" applyFont="1" applyFill="1" applyBorder="1" applyAlignment="1">
      <alignment/>
    </xf>
    <xf numFmtId="166" fontId="16" fillId="5" borderId="21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center"/>
    </xf>
    <xf numFmtId="164" fontId="16" fillId="0" borderId="21" xfId="0" applyFont="1" applyFill="1" applyBorder="1" applyAlignment="1">
      <alignment horizontal="left"/>
    </xf>
    <xf numFmtId="164" fontId="11" fillId="0" borderId="21" xfId="0" applyFont="1" applyFill="1" applyBorder="1" applyAlignment="1">
      <alignment horizontal="left"/>
    </xf>
    <xf numFmtId="166" fontId="11" fillId="0" borderId="21" xfId="0" applyNumberFormat="1" applyFont="1" applyFill="1" applyBorder="1" applyAlignment="1">
      <alignment horizontal="right"/>
    </xf>
    <xf numFmtId="166" fontId="11" fillId="0" borderId="21" xfId="0" applyNumberFormat="1" applyFont="1" applyFill="1" applyBorder="1" applyAlignment="1">
      <alignment/>
    </xf>
    <xf numFmtId="166" fontId="11" fillId="5" borderId="21" xfId="0" applyNumberFormat="1" applyFont="1" applyFill="1" applyBorder="1" applyAlignment="1">
      <alignment horizontal="right"/>
    </xf>
    <xf numFmtId="164" fontId="0" fillId="0" borderId="24" xfId="0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1" fillId="0" borderId="21" xfId="0" applyFont="1" applyFill="1" applyBorder="1" applyAlignment="1">
      <alignment/>
    </xf>
    <xf numFmtId="166" fontId="11" fillId="0" borderId="19" xfId="0" applyNumberFormat="1" applyFont="1" applyFill="1" applyBorder="1" applyAlignment="1">
      <alignment horizontal="right"/>
    </xf>
    <xf numFmtId="164" fontId="21" fillId="8" borderId="21" xfId="0" applyFont="1" applyFill="1" applyBorder="1" applyAlignment="1">
      <alignment horizontal="center"/>
    </xf>
    <xf numFmtId="164" fontId="9" fillId="8" borderId="0" xfId="0" applyFont="1" applyFill="1" applyBorder="1" applyAlignment="1">
      <alignment/>
    </xf>
    <xf numFmtId="166" fontId="16" fillId="8" borderId="21" xfId="0" applyNumberFormat="1" applyFont="1" applyFill="1" applyBorder="1" applyAlignment="1">
      <alignment horizontal="right"/>
    </xf>
    <xf numFmtId="166" fontId="16" fillId="8" borderId="24" xfId="0" applyNumberFormat="1" applyFont="1" applyFill="1" applyBorder="1" applyAlignment="1">
      <alignment horizontal="right"/>
    </xf>
    <xf numFmtId="166" fontId="16" fillId="8" borderId="24" xfId="0" applyNumberFormat="1" applyFont="1" applyFill="1" applyBorder="1" applyAlignment="1">
      <alignment/>
    </xf>
    <xf numFmtId="164" fontId="0" fillId="8" borderId="20" xfId="0" applyFont="1" applyFill="1" applyBorder="1" applyAlignment="1">
      <alignment/>
    </xf>
    <xf numFmtId="164" fontId="9" fillId="8" borderId="21" xfId="0" applyFont="1" applyFill="1" applyBorder="1" applyAlignment="1">
      <alignment/>
    </xf>
    <xf numFmtId="166" fontId="8" fillId="8" borderId="45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16" fillId="4" borderId="19" xfId="0" applyFont="1" applyFill="1" applyBorder="1" applyAlignment="1">
      <alignment horizontal="center"/>
    </xf>
    <xf numFmtId="164" fontId="8" fillId="4" borderId="14" xfId="0" applyFont="1" applyFill="1" applyBorder="1" applyAlignment="1">
      <alignment horizontal="center" vertical="center" wrapText="1"/>
    </xf>
    <xf numFmtId="164" fontId="16" fillId="4" borderId="25" xfId="0" applyFont="1" applyFill="1" applyBorder="1" applyAlignment="1">
      <alignment horizontal="center"/>
    </xf>
    <xf numFmtId="165" fontId="16" fillId="4" borderId="25" xfId="0" applyNumberFormat="1" applyFont="1" applyFill="1" applyBorder="1" applyAlignment="1">
      <alignment horizontal="center"/>
    </xf>
    <xf numFmtId="165" fontId="16" fillId="4" borderId="37" xfId="0" applyNumberFormat="1" applyFont="1" applyFill="1" applyBorder="1" applyAlignment="1">
      <alignment horizontal="center"/>
    </xf>
    <xf numFmtId="164" fontId="16" fillId="4" borderId="14" xfId="0" applyFont="1" applyFill="1" applyBorder="1" applyAlignment="1">
      <alignment/>
    </xf>
    <xf numFmtId="164" fontId="16" fillId="4" borderId="21" xfId="0" applyFont="1" applyFill="1" applyBorder="1" applyAlignment="1">
      <alignment horizontal="center" vertical="center"/>
    </xf>
    <xf numFmtId="164" fontId="16" fillId="4" borderId="24" xfId="0" applyFont="1" applyFill="1" applyBorder="1" applyAlignment="1">
      <alignment horizontal="center"/>
    </xf>
    <xf numFmtId="165" fontId="16" fillId="4" borderId="24" xfId="0" applyNumberFormat="1" applyFont="1" applyFill="1" applyBorder="1" applyAlignment="1">
      <alignment horizontal="center"/>
    </xf>
    <xf numFmtId="164" fontId="16" fillId="4" borderId="24" xfId="0" applyFont="1" applyFill="1" applyBorder="1" applyAlignment="1">
      <alignment/>
    </xf>
    <xf numFmtId="164" fontId="19" fillId="6" borderId="46" xfId="0" applyFont="1" applyFill="1" applyBorder="1" applyAlignment="1">
      <alignment horizontal="left" vertical="center"/>
    </xf>
    <xf numFmtId="166" fontId="16" fillId="6" borderId="30" xfId="0" applyNumberFormat="1" applyFont="1" applyFill="1" applyBorder="1" applyAlignment="1">
      <alignment/>
    </xf>
    <xf numFmtId="166" fontId="16" fillId="6" borderId="47" xfId="0" applyNumberFormat="1" applyFont="1" applyFill="1" applyBorder="1" applyAlignment="1">
      <alignment/>
    </xf>
    <xf numFmtId="165" fontId="16" fillId="7" borderId="21" xfId="0" applyNumberFormat="1" applyFont="1" applyFill="1" applyBorder="1" applyAlignment="1">
      <alignment horizontal="center"/>
    </xf>
    <xf numFmtId="165" fontId="16" fillId="7" borderId="19" xfId="0" applyNumberFormat="1" applyFont="1" applyFill="1" applyBorder="1" applyAlignment="1">
      <alignment horizontal="center"/>
    </xf>
    <xf numFmtId="165" fontId="16" fillId="7" borderId="21" xfId="0" applyNumberFormat="1" applyFont="1" applyFill="1" applyBorder="1" applyAlignment="1">
      <alignment horizontal="left"/>
    </xf>
    <xf numFmtId="166" fontId="16" fillId="7" borderId="19" xfId="0" applyNumberFormat="1" applyFont="1" applyFill="1" applyBorder="1" applyAlignment="1">
      <alignment horizontal="right"/>
    </xf>
    <xf numFmtId="166" fontId="16" fillId="7" borderId="21" xfId="0" applyNumberFormat="1" applyFont="1" applyFill="1" applyBorder="1" applyAlignment="1">
      <alignment/>
    </xf>
    <xf numFmtId="164" fontId="21" fillId="5" borderId="21" xfId="0" applyFont="1" applyFill="1" applyBorder="1" applyAlignment="1">
      <alignment horizontal="center"/>
    </xf>
    <xf numFmtId="165" fontId="20" fillId="5" borderId="19" xfId="0" applyNumberFormat="1" applyFont="1" applyFill="1" applyBorder="1" applyAlignment="1">
      <alignment horizontal="center"/>
    </xf>
    <xf numFmtId="164" fontId="16" fillId="3" borderId="19" xfId="0" applyFont="1" applyFill="1" applyBorder="1" applyAlignment="1">
      <alignment/>
    </xf>
    <xf numFmtId="166" fontId="16" fillId="3" borderId="19" xfId="0" applyNumberFormat="1" applyFont="1" applyFill="1" applyBorder="1" applyAlignment="1">
      <alignment horizontal="right"/>
    </xf>
    <xf numFmtId="164" fontId="16" fillId="0" borderId="19" xfId="0" applyFont="1" applyFill="1" applyBorder="1" applyAlignment="1">
      <alignment/>
    </xf>
    <xf numFmtId="166" fontId="11" fillId="0" borderId="17" xfId="0" applyNumberFormat="1" applyFont="1" applyFill="1" applyBorder="1" applyAlignment="1">
      <alignment horizontal="right"/>
    </xf>
    <xf numFmtId="166" fontId="11" fillId="0" borderId="24" xfId="0" applyNumberFormat="1" applyFont="1" applyFill="1" applyBorder="1" applyAlignment="1">
      <alignment horizontal="right"/>
    </xf>
    <xf numFmtId="166" fontId="11" fillId="0" borderId="24" xfId="0" applyNumberFormat="1" applyFont="1" applyFill="1" applyBorder="1" applyAlignment="1">
      <alignment/>
    </xf>
    <xf numFmtId="164" fontId="11" fillId="0" borderId="19" xfId="0" applyFont="1" applyFill="1" applyBorder="1" applyAlignment="1">
      <alignment horizontal="left"/>
    </xf>
    <xf numFmtId="164" fontId="11" fillId="0" borderId="17" xfId="0" applyFont="1" applyFill="1" applyBorder="1" applyAlignment="1">
      <alignment horizontal="left"/>
    </xf>
    <xf numFmtId="166" fontId="11" fillId="0" borderId="35" xfId="0" applyNumberFormat="1" applyFont="1" applyFill="1" applyBorder="1" applyAlignment="1">
      <alignment/>
    </xf>
    <xf numFmtId="166" fontId="16" fillId="0" borderId="19" xfId="0" applyNumberFormat="1" applyFont="1" applyFill="1" applyBorder="1" applyAlignment="1">
      <alignment horizontal="right"/>
    </xf>
    <xf numFmtId="165" fontId="11" fillId="0" borderId="24" xfId="0" applyNumberFormat="1" applyFont="1" applyFill="1" applyBorder="1" applyAlignment="1">
      <alignment horizontal="center"/>
    </xf>
    <xf numFmtId="165" fontId="16" fillId="7" borderId="17" xfId="0" applyNumberFormat="1" applyFont="1" applyFill="1" applyBorder="1" applyAlignment="1">
      <alignment horizontal="center"/>
    </xf>
    <xf numFmtId="165" fontId="16" fillId="7" borderId="24" xfId="0" applyNumberFormat="1" applyFont="1" applyFill="1" applyBorder="1" applyAlignment="1">
      <alignment horizontal="left"/>
    </xf>
    <xf numFmtId="166" fontId="11" fillId="7" borderId="17" xfId="0" applyNumberFormat="1" applyFont="1" applyFill="1" applyBorder="1" applyAlignment="1">
      <alignment horizontal="right"/>
    </xf>
    <xf numFmtId="166" fontId="11" fillId="7" borderId="24" xfId="0" applyNumberFormat="1" applyFont="1" applyFill="1" applyBorder="1" applyAlignment="1">
      <alignment horizontal="right"/>
    </xf>
    <xf numFmtId="166" fontId="11" fillId="7" borderId="24" xfId="0" applyNumberFormat="1" applyFont="1" applyFill="1" applyBorder="1" applyAlignment="1">
      <alignment/>
    </xf>
    <xf numFmtId="165" fontId="20" fillId="5" borderId="17" xfId="0" applyNumberFormat="1" applyFont="1" applyFill="1" applyBorder="1" applyAlignment="1">
      <alignment horizontal="center"/>
    </xf>
    <xf numFmtId="165" fontId="16" fillId="3" borderId="24" xfId="0" applyNumberFormat="1" applyFont="1" applyFill="1" applyBorder="1" applyAlignment="1">
      <alignment horizontal="left"/>
    </xf>
    <xf numFmtId="164" fontId="16" fillId="3" borderId="17" xfId="0" applyFont="1" applyFill="1" applyBorder="1" applyAlignment="1">
      <alignment horizontal="left"/>
    </xf>
    <xf numFmtId="166" fontId="16" fillId="3" borderId="17" xfId="0" applyNumberFormat="1" applyFont="1" applyFill="1" applyBorder="1" applyAlignment="1">
      <alignment horizontal="right"/>
    </xf>
    <xf numFmtId="166" fontId="16" fillId="3" borderId="24" xfId="0" applyNumberFormat="1" applyFont="1" applyFill="1" applyBorder="1" applyAlignment="1">
      <alignment horizontal="right"/>
    </xf>
    <xf numFmtId="166" fontId="16" fillId="3" borderId="24" xfId="0" applyNumberFormat="1" applyFont="1" applyFill="1" applyBorder="1" applyAlignment="1">
      <alignment/>
    </xf>
    <xf numFmtId="165" fontId="11" fillId="7" borderId="21" xfId="0" applyNumberFormat="1" applyFont="1" applyFill="1" applyBorder="1" applyAlignment="1">
      <alignment horizontal="center"/>
    </xf>
    <xf numFmtId="164" fontId="16" fillId="7" borderId="21" xfId="0" applyFont="1" applyFill="1" applyBorder="1" applyAlignment="1">
      <alignment/>
    </xf>
    <xf numFmtId="166" fontId="11" fillId="7" borderId="21" xfId="0" applyNumberFormat="1" applyFont="1" applyFill="1" applyBorder="1" applyAlignment="1">
      <alignment horizontal="right"/>
    </xf>
    <xf numFmtId="166" fontId="11" fillId="7" borderId="21" xfId="0" applyNumberFormat="1" applyFont="1" applyFill="1" applyBorder="1" applyAlignment="1">
      <alignment/>
    </xf>
    <xf numFmtId="164" fontId="21" fillId="5" borderId="21" xfId="0" applyNumberFormat="1" applyFont="1" applyFill="1" applyBorder="1" applyAlignment="1">
      <alignment horizontal="center"/>
    </xf>
    <xf numFmtId="165" fontId="20" fillId="5" borderId="21" xfId="0" applyNumberFormat="1" applyFont="1" applyFill="1" applyBorder="1" applyAlignment="1">
      <alignment horizontal="center"/>
    </xf>
    <xf numFmtId="165" fontId="16" fillId="0" borderId="21" xfId="0" applyNumberFormat="1" applyFont="1" applyFill="1" applyBorder="1" applyAlignment="1">
      <alignment horizontal="center"/>
    </xf>
    <xf numFmtId="165" fontId="16" fillId="0" borderId="21" xfId="0" applyNumberFormat="1" applyFont="1" applyFill="1" applyBorder="1" applyAlignment="1">
      <alignment/>
    </xf>
    <xf numFmtId="171" fontId="16" fillId="7" borderId="21" xfId="0" applyNumberFormat="1" applyFont="1" applyFill="1" applyBorder="1" applyAlignment="1">
      <alignment horizontal="center"/>
    </xf>
    <xf numFmtId="172" fontId="21" fillId="5" borderId="21" xfId="0" applyNumberFormat="1" applyFont="1" applyFill="1" applyBorder="1" applyAlignment="1">
      <alignment horizontal="center"/>
    </xf>
    <xf numFmtId="165" fontId="16" fillId="5" borderId="21" xfId="0" applyNumberFormat="1" applyFont="1" applyFill="1" applyBorder="1" applyAlignment="1">
      <alignment horizontal="center"/>
    </xf>
    <xf numFmtId="164" fontId="11" fillId="3" borderId="21" xfId="0" applyFont="1" applyFill="1" applyBorder="1" applyAlignment="1">
      <alignment/>
    </xf>
    <xf numFmtId="173" fontId="22" fillId="7" borderId="21" xfId="0" applyNumberFormat="1" applyFont="1" applyFill="1" applyBorder="1" applyAlignment="1">
      <alignment horizontal="center"/>
    </xf>
    <xf numFmtId="166" fontId="11" fillId="3" borderId="21" xfId="0" applyNumberFormat="1" applyFont="1" applyFill="1" applyBorder="1" applyAlignment="1">
      <alignment horizontal="right"/>
    </xf>
    <xf numFmtId="166" fontId="11" fillId="3" borderId="21" xfId="0" applyNumberFormat="1" applyFont="1" applyFill="1" applyBorder="1" applyAlignment="1">
      <alignment/>
    </xf>
    <xf numFmtId="164" fontId="16" fillId="6" borderId="21" xfId="0" applyNumberFormat="1" applyFont="1" applyFill="1" applyBorder="1" applyAlignment="1">
      <alignment horizontal="center"/>
    </xf>
    <xf numFmtId="164" fontId="23" fillId="6" borderId="21" xfId="0" applyFont="1" applyFill="1" applyBorder="1" applyAlignment="1">
      <alignment/>
    </xf>
    <xf numFmtId="166" fontId="16" fillId="6" borderId="21" xfId="0" applyNumberFormat="1" applyFont="1" applyFill="1" applyBorder="1" applyAlignment="1">
      <alignment horizontal="right"/>
    </xf>
    <xf numFmtId="166" fontId="16" fillId="6" borderId="2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8" fillId="4" borderId="2" xfId="0" applyFont="1" applyFill="1" applyBorder="1" applyAlignment="1">
      <alignment horizontal="left"/>
    </xf>
    <xf numFmtId="164" fontId="8" fillId="4" borderId="2" xfId="0" applyFont="1" applyFill="1" applyBorder="1" applyAlignment="1">
      <alignment/>
    </xf>
    <xf numFmtId="164" fontId="8" fillId="4" borderId="2" xfId="0" applyFont="1" applyFill="1" applyBorder="1" applyAlignment="1">
      <alignment horizontal="center"/>
    </xf>
    <xf numFmtId="164" fontId="16" fillId="4" borderId="5" xfId="0" applyFont="1" applyFill="1" applyBorder="1" applyAlignment="1">
      <alignment horizontal="left"/>
    </xf>
    <xf numFmtId="165" fontId="16" fillId="4" borderId="5" xfId="0" applyNumberFormat="1" applyFont="1" applyFill="1" applyBorder="1" applyAlignment="1">
      <alignment horizontal="left"/>
    </xf>
    <xf numFmtId="164" fontId="16" fillId="4" borderId="5" xfId="0" applyFont="1" applyFill="1" applyBorder="1" applyAlignment="1">
      <alignment horizontal="center" vertical="center"/>
    </xf>
    <xf numFmtId="164" fontId="16" fillId="4" borderId="5" xfId="0" applyFont="1" applyFill="1" applyBorder="1" applyAlignment="1">
      <alignment horizontal="center"/>
    </xf>
    <xf numFmtId="165" fontId="16" fillId="4" borderId="8" xfId="0" applyNumberFormat="1" applyFont="1" applyFill="1" applyBorder="1" applyAlignment="1">
      <alignment horizontal="left"/>
    </xf>
    <xf numFmtId="165" fontId="16" fillId="4" borderId="8" xfId="0" applyNumberFormat="1" applyFont="1" applyFill="1" applyBorder="1" applyAlignment="1">
      <alignment horizontal="center"/>
    </xf>
    <xf numFmtId="164" fontId="19" fillId="6" borderId="1" xfId="0" applyFont="1" applyFill="1" applyBorder="1" applyAlignment="1">
      <alignment horizontal="left" vertical="center"/>
    </xf>
    <xf numFmtId="166" fontId="16" fillId="6" borderId="1" xfId="0" applyNumberFormat="1" applyFont="1" applyFill="1" applyBorder="1" applyAlignment="1">
      <alignment/>
    </xf>
    <xf numFmtId="165" fontId="16" fillId="7" borderId="1" xfId="0" applyNumberFormat="1" applyFont="1" applyFill="1" applyBorder="1" applyAlignment="1">
      <alignment horizontal="left"/>
    </xf>
    <xf numFmtId="164" fontId="2" fillId="7" borderId="7" xfId="0" applyFont="1" applyFill="1" applyBorder="1" applyAlignment="1">
      <alignment/>
    </xf>
    <xf numFmtId="166" fontId="16" fillId="7" borderId="1" xfId="0" applyNumberFormat="1" applyFont="1" applyFill="1" applyBorder="1" applyAlignment="1">
      <alignment horizontal="right"/>
    </xf>
    <xf numFmtId="166" fontId="16" fillId="7" borderId="1" xfId="0" applyNumberFormat="1" applyFont="1" applyFill="1" applyBorder="1" applyAlignment="1">
      <alignment/>
    </xf>
    <xf numFmtId="164" fontId="21" fillId="0" borderId="1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left"/>
    </xf>
    <xf numFmtId="165" fontId="16" fillId="3" borderId="1" xfId="0" applyNumberFormat="1" applyFont="1" applyFill="1" applyBorder="1" applyAlignment="1">
      <alignment horizontal="left"/>
    </xf>
    <xf numFmtId="164" fontId="16" fillId="3" borderId="1" xfId="0" applyFont="1" applyFill="1" applyBorder="1" applyAlignment="1">
      <alignment/>
    </xf>
    <xf numFmtId="166" fontId="11" fillId="3" borderId="1" xfId="0" applyNumberFormat="1" applyFont="1" applyFill="1" applyBorder="1" applyAlignment="1">
      <alignment horizontal="right"/>
    </xf>
    <xf numFmtId="166" fontId="16" fillId="3" borderId="1" xfId="0" applyNumberFormat="1" applyFont="1" applyFill="1" applyBorder="1" applyAlignment="1">
      <alignment horizontal="right"/>
    </xf>
    <xf numFmtId="166" fontId="16" fillId="3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/>
    </xf>
    <xf numFmtId="166" fontId="11" fillId="0" borderId="1" xfId="0" applyNumberFormat="1" applyFont="1" applyFill="1" applyBorder="1" applyAlignment="1">
      <alignment horizontal="right"/>
    </xf>
    <xf numFmtId="166" fontId="16" fillId="0" borderId="1" xfId="0" applyNumberFormat="1" applyFont="1" applyFill="1" applyBorder="1" applyAlignment="1">
      <alignment horizontal="right"/>
    </xf>
    <xf numFmtId="166" fontId="16" fillId="0" borderId="1" xfId="0" applyNumberFormat="1" applyFont="1" applyFill="1" applyBorder="1" applyAlignment="1">
      <alignment/>
    </xf>
    <xf numFmtId="166" fontId="16" fillId="5" borderId="1" xfId="0" applyNumberFormat="1" applyFont="1" applyFill="1" applyBorder="1" applyAlignment="1">
      <alignment horizontal="right"/>
    </xf>
    <xf numFmtId="164" fontId="11" fillId="0" borderId="1" xfId="0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166" fontId="11" fillId="5" borderId="1" xfId="0" applyNumberFormat="1" applyFont="1" applyFill="1" applyBorder="1" applyAlignment="1">
      <alignment horizontal="right"/>
    </xf>
    <xf numFmtId="165" fontId="16" fillId="7" borderId="48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/>
    </xf>
    <xf numFmtId="164" fontId="16" fillId="3" borderId="1" xfId="0" applyFont="1" applyFill="1" applyBorder="1" applyAlignment="1">
      <alignment horizontal="left"/>
    </xf>
    <xf numFmtId="164" fontId="16" fillId="0" borderId="1" xfId="0" applyFont="1" applyFill="1" applyBorder="1" applyAlignment="1">
      <alignment horizontal="left"/>
    </xf>
    <xf numFmtId="164" fontId="11" fillId="0" borderId="1" xfId="0" applyFont="1" applyFill="1" applyBorder="1" applyAlignment="1">
      <alignment horizontal="left"/>
    </xf>
    <xf numFmtId="166" fontId="9" fillId="0" borderId="0" xfId="0" applyNumberFormat="1" applyFont="1" applyAlignment="1">
      <alignment/>
    </xf>
    <xf numFmtId="165" fontId="11" fillId="0" borderId="1" xfId="0" applyNumberFormat="1" applyFont="1" applyFill="1" applyBorder="1" applyAlignment="1">
      <alignment horizontal="center"/>
    </xf>
    <xf numFmtId="165" fontId="8" fillId="7" borderId="31" xfId="0" applyNumberFormat="1" applyFont="1" applyFill="1" applyBorder="1" applyAlignment="1">
      <alignment/>
    </xf>
    <xf numFmtId="164" fontId="9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left"/>
    </xf>
    <xf numFmtId="164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/>
    </xf>
    <xf numFmtId="164" fontId="8" fillId="3" borderId="1" xfId="0" applyFont="1" applyFill="1" applyBorder="1" applyAlignment="1">
      <alignment horizontal="left"/>
    </xf>
    <xf numFmtId="164" fontId="8" fillId="0" borderId="1" xfId="0" applyFont="1" applyFill="1" applyBorder="1" applyAlignment="1">
      <alignment horizontal="left"/>
    </xf>
    <xf numFmtId="164" fontId="2" fillId="0" borderId="0" xfId="0" applyFont="1" applyAlignment="1">
      <alignment/>
    </xf>
    <xf numFmtId="165" fontId="11" fillId="0" borderId="1" xfId="0" applyNumberFormat="1" applyFont="1" applyFill="1" applyBorder="1" applyAlignment="1">
      <alignment horizontal="left"/>
    </xf>
    <xf numFmtId="165" fontId="16" fillId="7" borderId="1" xfId="0" applyNumberFormat="1" applyFont="1" applyFill="1" applyBorder="1" applyAlignment="1">
      <alignment horizontal="justify"/>
    </xf>
    <xf numFmtId="165" fontId="21" fillId="0" borderId="1" xfId="0" applyNumberFormat="1" applyFont="1" applyFill="1" applyBorder="1" applyAlignment="1">
      <alignment horizontal="left"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6" fontId="16" fillId="6" borderId="1" xfId="0" applyNumberFormat="1" applyFont="1" applyFill="1" applyBorder="1" applyAlignment="1">
      <alignment horizontal="right"/>
    </xf>
    <xf numFmtId="164" fontId="9" fillId="4" borderId="14" xfId="0" applyFont="1" applyFill="1" applyBorder="1" applyAlignment="1">
      <alignment/>
    </xf>
    <xf numFmtId="164" fontId="9" fillId="4" borderId="20" xfId="0" applyFont="1" applyFill="1" applyBorder="1" applyAlignment="1">
      <alignment/>
    </xf>
    <xf numFmtId="164" fontId="8" fillId="4" borderId="20" xfId="0" applyFont="1" applyFill="1" applyBorder="1" applyAlignment="1">
      <alignment horizontal="center"/>
    </xf>
    <xf numFmtId="164" fontId="2" fillId="4" borderId="25" xfId="0" applyFont="1" applyFill="1" applyBorder="1" applyAlignment="1">
      <alignment/>
    </xf>
    <xf numFmtId="164" fontId="16" fillId="4" borderId="37" xfId="0" applyFont="1" applyFill="1" applyBorder="1" applyAlignment="1">
      <alignment horizontal="left"/>
    </xf>
    <xf numFmtId="164" fontId="16" fillId="4" borderId="49" xfId="0" applyFont="1" applyFill="1" applyBorder="1" applyAlignment="1">
      <alignment horizontal="center" vertical="center"/>
    </xf>
    <xf numFmtId="164" fontId="16" fillId="4" borderId="50" xfId="0" applyFont="1" applyFill="1" applyBorder="1" applyAlignment="1">
      <alignment horizontal="center" vertical="center"/>
    </xf>
    <xf numFmtId="164" fontId="16" fillId="4" borderId="24" xfId="0" applyFont="1" applyFill="1" applyBorder="1" applyAlignment="1">
      <alignment horizontal="center" vertical="center" wrapText="1"/>
    </xf>
    <xf numFmtId="164" fontId="16" fillId="4" borderId="25" xfId="0" applyFont="1" applyFill="1" applyBorder="1" applyAlignment="1">
      <alignment horizontal="center" vertical="center" wrapText="1"/>
    </xf>
    <xf numFmtId="165" fontId="16" fillId="4" borderId="24" xfId="0" applyNumberFormat="1" applyFont="1" applyFill="1" applyBorder="1" applyAlignment="1">
      <alignment horizontal="left"/>
    </xf>
    <xf numFmtId="164" fontId="16" fillId="4" borderId="39" xfId="0" applyFont="1" applyFill="1" applyBorder="1" applyAlignment="1">
      <alignment/>
    </xf>
    <xf numFmtId="164" fontId="19" fillId="6" borderId="30" xfId="0" applyFont="1" applyFill="1" applyBorder="1" applyAlignment="1">
      <alignment horizontal="left" vertical="center"/>
    </xf>
    <xf numFmtId="166" fontId="16" fillId="6" borderId="27" xfId="0" applyNumberFormat="1" applyFont="1" applyFill="1" applyBorder="1" applyAlignment="1">
      <alignment horizontal="right"/>
    </xf>
    <xf numFmtId="165" fontId="16" fillId="6" borderId="30" xfId="0" applyNumberFormat="1" applyFont="1" applyFill="1" applyBorder="1" applyAlignment="1">
      <alignment horizontal="right"/>
    </xf>
    <xf numFmtId="166" fontId="16" fillId="6" borderId="30" xfId="0" applyNumberFormat="1" applyFont="1" applyFill="1" applyBorder="1" applyAlignment="1">
      <alignment horizontal="right"/>
    </xf>
    <xf numFmtId="168" fontId="8" fillId="6" borderId="30" xfId="0" applyNumberFormat="1" applyFont="1" applyFill="1" applyBorder="1" applyAlignment="1">
      <alignment horizontal="right"/>
    </xf>
    <xf numFmtId="164" fontId="8" fillId="7" borderId="0" xfId="0" applyFont="1" applyFill="1" applyBorder="1" applyAlignment="1">
      <alignment/>
    </xf>
    <xf numFmtId="165" fontId="8" fillId="7" borderId="5" xfId="0" applyNumberFormat="1" applyFont="1" applyFill="1" applyBorder="1" applyAlignment="1">
      <alignment horizontal="right"/>
    </xf>
    <xf numFmtId="165" fontId="8" fillId="3" borderId="21" xfId="0" applyNumberFormat="1" applyFont="1" applyFill="1" applyBorder="1" applyAlignment="1">
      <alignment horizontal="right"/>
    </xf>
    <xf numFmtId="164" fontId="24" fillId="5" borderId="21" xfId="0" applyFont="1" applyFill="1" applyBorder="1" applyAlignment="1">
      <alignment horizontal="center"/>
    </xf>
    <xf numFmtId="165" fontId="25" fillId="5" borderId="19" xfId="0" applyNumberFormat="1" applyFont="1" applyFill="1" applyBorder="1" applyAlignment="1">
      <alignment horizontal="center"/>
    </xf>
    <xf numFmtId="165" fontId="16" fillId="3" borderId="19" xfId="0" applyNumberFormat="1" applyFont="1" applyFill="1" applyBorder="1" applyAlignment="1">
      <alignment horizontal="right"/>
    </xf>
    <xf numFmtId="165" fontId="16" fillId="0" borderId="19" xfId="0" applyNumberFormat="1" applyFont="1" applyFill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4" fontId="11" fillId="0" borderId="19" xfId="0" applyFont="1" applyFill="1" applyBorder="1" applyAlignment="1">
      <alignment/>
    </xf>
    <xf numFmtId="165" fontId="11" fillId="0" borderId="19" xfId="0" applyNumberFormat="1" applyFont="1" applyFill="1" applyBorder="1" applyAlignment="1">
      <alignment horizontal="right"/>
    </xf>
    <xf numFmtId="165" fontId="9" fillId="0" borderId="21" xfId="0" applyNumberFormat="1" applyFont="1" applyBorder="1" applyAlignment="1">
      <alignment horizontal="right"/>
    </xf>
    <xf numFmtId="165" fontId="16" fillId="7" borderId="19" xfId="0" applyNumberFormat="1" applyFont="1" applyFill="1" applyBorder="1" applyAlignment="1">
      <alignment horizontal="right"/>
    </xf>
    <xf numFmtId="165" fontId="9" fillId="7" borderId="21" xfId="0" applyNumberFormat="1" applyFont="1" applyFill="1" applyBorder="1" applyAlignment="1">
      <alignment horizontal="right"/>
    </xf>
    <xf numFmtId="165" fontId="20" fillId="5" borderId="1" xfId="0" applyNumberFormat="1" applyFont="1" applyFill="1" applyBorder="1" applyAlignment="1">
      <alignment horizontal="center"/>
    </xf>
    <xf numFmtId="165" fontId="8" fillId="3" borderId="0" xfId="0" applyNumberFormat="1" applyFont="1" applyFill="1" applyAlignment="1">
      <alignment horizontal="right"/>
    </xf>
    <xf numFmtId="165" fontId="17" fillId="3" borderId="21" xfId="0" applyNumberFormat="1" applyFont="1" applyFill="1" applyBorder="1" applyAlignment="1">
      <alignment horizontal="right"/>
    </xf>
    <xf numFmtId="165" fontId="16" fillId="5" borderId="21" xfId="0" applyNumberFormat="1" applyFont="1" applyFill="1" applyBorder="1" applyAlignment="1">
      <alignment horizontal="left"/>
    </xf>
    <xf numFmtId="164" fontId="16" fillId="5" borderId="19" xfId="0" applyFont="1" applyFill="1" applyBorder="1" applyAlignment="1">
      <alignment/>
    </xf>
    <xf numFmtId="165" fontId="16" fillId="5" borderId="19" xfId="0" applyNumberFormat="1" applyFont="1" applyFill="1" applyBorder="1" applyAlignment="1">
      <alignment horizontal="right"/>
    </xf>
    <xf numFmtId="165" fontId="11" fillId="5" borderId="21" xfId="0" applyNumberFormat="1" applyFont="1" applyFill="1" applyBorder="1" applyAlignment="1">
      <alignment horizontal="left"/>
    </xf>
    <xf numFmtId="164" fontId="11" fillId="5" borderId="19" xfId="0" applyFont="1" applyFill="1" applyBorder="1" applyAlignment="1">
      <alignment horizontal="left"/>
    </xf>
    <xf numFmtId="165" fontId="11" fillId="5" borderId="19" xfId="0" applyNumberFormat="1" applyFont="1" applyFill="1" applyBorder="1" applyAlignment="1">
      <alignment horizontal="right"/>
    </xf>
    <xf numFmtId="164" fontId="11" fillId="0" borderId="51" xfId="0" applyFont="1" applyFill="1" applyBorder="1" applyAlignment="1">
      <alignment horizontal="left"/>
    </xf>
    <xf numFmtId="165" fontId="11" fillId="0" borderId="51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>
      <alignment horizontal="right"/>
    </xf>
    <xf numFmtId="165" fontId="11" fillId="0" borderId="52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1" fillId="0" borderId="24" xfId="0" applyNumberFormat="1" applyFont="1" applyFill="1" applyBorder="1" applyAlignment="1">
      <alignment horizontal="right"/>
    </xf>
    <xf numFmtId="164" fontId="11" fillId="5" borderId="17" xfId="0" applyFont="1" applyFill="1" applyBorder="1" applyAlignment="1">
      <alignment horizontal="left"/>
    </xf>
    <xf numFmtId="165" fontId="11" fillId="5" borderId="17" xfId="0" applyNumberFormat="1" applyFont="1" applyFill="1" applyBorder="1" applyAlignment="1">
      <alignment horizontal="right"/>
    </xf>
    <xf numFmtId="165" fontId="11" fillId="5" borderId="24" xfId="0" applyNumberFormat="1" applyFont="1" applyFill="1" applyBorder="1" applyAlignment="1">
      <alignment horizontal="right"/>
    </xf>
    <xf numFmtId="165" fontId="16" fillId="0" borderId="24" xfId="0" applyNumberFormat="1" applyFont="1" applyFill="1" applyBorder="1" applyAlignment="1">
      <alignment horizontal="left"/>
    </xf>
    <xf numFmtId="164" fontId="16" fillId="0" borderId="17" xfId="0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right"/>
    </xf>
    <xf numFmtId="165" fontId="16" fillId="7" borderId="17" xfId="0" applyNumberFormat="1" applyFont="1" applyFill="1" applyBorder="1" applyAlignment="1">
      <alignment horizontal="right"/>
    </xf>
    <xf numFmtId="165" fontId="16" fillId="7" borderId="24" xfId="0" applyNumberFormat="1" applyFont="1" applyFill="1" applyBorder="1" applyAlignment="1">
      <alignment horizontal="right"/>
    </xf>
    <xf numFmtId="165" fontId="8" fillId="7" borderId="21" xfId="0" applyNumberFormat="1" applyFont="1" applyFill="1" applyBorder="1" applyAlignment="1">
      <alignment horizontal="right"/>
    </xf>
    <xf numFmtId="164" fontId="21" fillId="5" borderId="35" xfId="0" applyFont="1" applyFill="1" applyBorder="1" applyAlignment="1">
      <alignment horizontal="center"/>
    </xf>
    <xf numFmtId="165" fontId="16" fillId="3" borderId="17" xfId="0" applyNumberFormat="1" applyFont="1" applyFill="1" applyBorder="1" applyAlignment="1">
      <alignment horizontal="center"/>
    </xf>
    <xf numFmtId="165" fontId="16" fillId="3" borderId="17" xfId="0" applyNumberFormat="1" applyFont="1" applyFill="1" applyBorder="1" applyAlignment="1">
      <alignment horizontal="right"/>
    </xf>
    <xf numFmtId="165" fontId="16" fillId="3" borderId="24" xfId="0" applyNumberFormat="1" applyFont="1" applyFill="1" applyBorder="1" applyAlignment="1">
      <alignment horizontal="right"/>
    </xf>
    <xf numFmtId="165" fontId="16" fillId="5" borderId="17" xfId="0" applyNumberFormat="1" applyFont="1" applyFill="1" applyBorder="1" applyAlignment="1">
      <alignment horizontal="center"/>
    </xf>
    <xf numFmtId="164" fontId="11" fillId="0" borderId="19" xfId="0" applyFont="1" applyFill="1" applyBorder="1" applyAlignment="1">
      <alignment/>
    </xf>
    <xf numFmtId="165" fontId="16" fillId="7" borderId="21" xfId="0" applyNumberFormat="1" applyFont="1" applyFill="1" applyBorder="1" applyAlignment="1">
      <alignment horizontal="right"/>
    </xf>
    <xf numFmtId="165" fontId="23" fillId="3" borderId="21" xfId="0" applyNumberFormat="1" applyFont="1" applyFill="1" applyBorder="1" applyAlignment="1">
      <alignment horizontal="right"/>
    </xf>
    <xf numFmtId="165" fontId="23" fillId="5" borderId="21" xfId="0" applyNumberFormat="1" applyFont="1" applyFill="1" applyBorder="1" applyAlignment="1">
      <alignment/>
    </xf>
    <xf numFmtId="165" fontId="23" fillId="5" borderId="19" xfId="0" applyNumberFormat="1" applyFont="1" applyFill="1" applyBorder="1" applyAlignment="1">
      <alignment horizontal="right"/>
    </xf>
    <xf numFmtId="165" fontId="23" fillId="5" borderId="21" xfId="0" applyNumberFormat="1" applyFont="1" applyFill="1" applyBorder="1" applyAlignment="1">
      <alignment horizontal="right"/>
    </xf>
    <xf numFmtId="164" fontId="26" fillId="5" borderId="0" xfId="0" applyFont="1" applyFill="1" applyBorder="1" applyAlignment="1">
      <alignment/>
    </xf>
    <xf numFmtId="164" fontId="27" fillId="5" borderId="21" xfId="0" applyFont="1" applyFill="1" applyBorder="1" applyAlignment="1">
      <alignment/>
    </xf>
    <xf numFmtId="165" fontId="27" fillId="5" borderId="19" xfId="0" applyNumberFormat="1" applyFont="1" applyFill="1" applyBorder="1" applyAlignment="1">
      <alignment horizontal="right"/>
    </xf>
    <xf numFmtId="165" fontId="27" fillId="5" borderId="21" xfId="0" applyNumberFormat="1" applyFont="1" applyFill="1" applyBorder="1" applyAlignment="1">
      <alignment horizontal="right"/>
    </xf>
    <xf numFmtId="164" fontId="11" fillId="5" borderId="21" xfId="0" applyFont="1" applyFill="1" applyBorder="1" applyAlignment="1">
      <alignment/>
    </xf>
    <xf numFmtId="165" fontId="11" fillId="5" borderId="21" xfId="0" applyNumberFormat="1" applyFont="1" applyFill="1" applyBorder="1" applyAlignment="1">
      <alignment horizontal="right"/>
    </xf>
    <xf numFmtId="164" fontId="11" fillId="5" borderId="21" xfId="0" applyFont="1" applyFill="1" applyBorder="1" applyAlignment="1">
      <alignment/>
    </xf>
    <xf numFmtId="164" fontId="11" fillId="5" borderId="21" xfId="0" applyFont="1" applyFill="1" applyBorder="1" applyAlignment="1">
      <alignment horizontal="left"/>
    </xf>
    <xf numFmtId="165" fontId="23" fillId="7" borderId="21" xfId="0" applyNumberFormat="1" applyFont="1" applyFill="1" applyBorder="1" applyAlignment="1">
      <alignment horizontal="center"/>
    </xf>
    <xf numFmtId="164" fontId="2" fillId="7" borderId="1" xfId="0" applyFont="1" applyFill="1" applyBorder="1" applyAlignment="1">
      <alignment/>
    </xf>
    <xf numFmtId="165" fontId="8" fillId="7" borderId="0" xfId="0" applyNumberFormat="1" applyFont="1" applyFill="1" applyAlignment="1">
      <alignment horizontal="right"/>
    </xf>
    <xf numFmtId="165" fontId="23" fillId="7" borderId="21" xfId="0" applyNumberFormat="1" applyFont="1" applyFill="1" applyBorder="1" applyAlignment="1">
      <alignment horizontal="right"/>
    </xf>
    <xf numFmtId="165" fontId="23" fillId="5" borderId="21" xfId="0" applyNumberFormat="1" applyFont="1" applyFill="1" applyBorder="1" applyAlignment="1">
      <alignment horizontal="center"/>
    </xf>
    <xf numFmtId="164" fontId="8" fillId="3" borderId="9" xfId="0" applyFont="1" applyFill="1" applyBorder="1" applyAlignment="1">
      <alignment horizontal="left"/>
    </xf>
    <xf numFmtId="165" fontId="23" fillId="3" borderId="19" xfId="0" applyNumberFormat="1" applyFont="1" applyFill="1" applyBorder="1" applyAlignment="1">
      <alignment horizontal="right"/>
    </xf>
    <xf numFmtId="165" fontId="17" fillId="0" borderId="21" xfId="0" applyNumberFormat="1" applyFont="1" applyBorder="1" applyAlignment="1">
      <alignment horizontal="right"/>
    </xf>
    <xf numFmtId="165" fontId="18" fillId="0" borderId="21" xfId="0" applyNumberFormat="1" applyFont="1" applyBorder="1" applyAlignment="1">
      <alignment horizontal="right"/>
    </xf>
    <xf numFmtId="165" fontId="16" fillId="3" borderId="21" xfId="0" applyNumberFormat="1" applyFont="1" applyFill="1" applyBorder="1" applyAlignment="1">
      <alignment horizontal="right"/>
    </xf>
    <xf numFmtId="165" fontId="23" fillId="5" borderId="53" xfId="0" applyNumberFormat="1" applyFont="1" applyFill="1" applyBorder="1" applyAlignment="1">
      <alignment horizontal="right"/>
    </xf>
    <xf numFmtId="165" fontId="16" fillId="5" borderId="21" xfId="0" applyNumberFormat="1" applyFont="1" applyFill="1" applyBorder="1" applyAlignment="1">
      <alignment horizontal="right"/>
    </xf>
    <xf numFmtId="165" fontId="9" fillId="0" borderId="8" xfId="0" applyNumberFormat="1" applyFont="1" applyBorder="1" applyAlignment="1">
      <alignment horizontal="right"/>
    </xf>
    <xf numFmtId="165" fontId="27" fillId="5" borderId="53" xfId="0" applyNumberFormat="1" applyFont="1" applyFill="1" applyBorder="1" applyAlignment="1">
      <alignment horizontal="right"/>
    </xf>
    <xf numFmtId="164" fontId="16" fillId="6" borderId="21" xfId="0" applyFont="1" applyFill="1" applyBorder="1" applyAlignment="1">
      <alignment horizontal="center"/>
    </xf>
    <xf numFmtId="164" fontId="16" fillId="6" borderId="54" xfId="0" applyFont="1" applyFill="1" applyBorder="1" applyAlignment="1">
      <alignment/>
    </xf>
    <xf numFmtId="165" fontId="8" fillId="6" borderId="1" xfId="0" applyNumberFormat="1" applyFont="1" applyFill="1" applyBorder="1" applyAlignment="1">
      <alignment horizontal="right"/>
    </xf>
    <xf numFmtId="165" fontId="16" fillId="6" borderId="1" xfId="0" applyNumberFormat="1" applyFont="1" applyFill="1" applyBorder="1" applyAlignment="1">
      <alignment horizontal="right"/>
    </xf>
    <xf numFmtId="165" fontId="8" fillId="6" borderId="21" xfId="0" applyNumberFormat="1" applyFont="1" applyFill="1" applyBorder="1" applyAlignment="1">
      <alignment horizontal="right"/>
    </xf>
    <xf numFmtId="164" fontId="16" fillId="6" borderId="21" xfId="0" applyFont="1" applyFill="1" applyBorder="1" applyAlignment="1">
      <alignment horizontal="justify"/>
    </xf>
    <xf numFmtId="165" fontId="16" fillId="6" borderId="21" xfId="0" applyNumberFormat="1" applyFont="1" applyFill="1" applyBorder="1" applyAlignment="1">
      <alignment horizontal="right"/>
    </xf>
    <xf numFmtId="165" fontId="8" fillId="6" borderId="21" xfId="0" applyNumberFormat="1" applyFont="1" applyFill="1" applyBorder="1" applyAlignment="1">
      <alignment/>
    </xf>
    <xf numFmtId="164" fontId="8" fillId="4" borderId="20" xfId="0" applyFont="1" applyFill="1" applyBorder="1" applyAlignment="1">
      <alignment/>
    </xf>
    <xf numFmtId="164" fontId="8" fillId="4" borderId="55" xfId="0" applyFont="1" applyFill="1" applyBorder="1" applyAlignment="1">
      <alignment/>
    </xf>
    <xf numFmtId="164" fontId="8" fillId="4" borderId="56" xfId="0" applyFont="1" applyFill="1" applyBorder="1" applyAlignment="1">
      <alignment horizontal="center"/>
    </xf>
    <xf numFmtId="164" fontId="8" fillId="4" borderId="57" xfId="0" applyFont="1" applyFill="1" applyBorder="1" applyAlignment="1">
      <alignment horizontal="center"/>
    </xf>
    <xf numFmtId="164" fontId="16" fillId="4" borderId="25" xfId="0" applyFont="1" applyFill="1" applyBorder="1" applyAlignment="1">
      <alignment horizontal="left"/>
    </xf>
    <xf numFmtId="165" fontId="16" fillId="4" borderId="25" xfId="0" applyNumberFormat="1" applyFont="1" applyFill="1" applyBorder="1" applyAlignment="1">
      <alignment horizontal="left"/>
    </xf>
    <xf numFmtId="164" fontId="16" fillId="4" borderId="0" xfId="0" applyFont="1" applyFill="1" applyBorder="1" applyAlignment="1">
      <alignment horizontal="center" vertical="center"/>
    </xf>
    <xf numFmtId="164" fontId="16" fillId="4" borderId="25" xfId="0" applyFont="1" applyFill="1" applyBorder="1" applyAlignment="1">
      <alignment horizontal="center" vertical="center"/>
    </xf>
    <xf numFmtId="164" fontId="16" fillId="4" borderId="26" xfId="0" applyFont="1" applyFill="1" applyBorder="1" applyAlignment="1">
      <alignment horizontal="center"/>
    </xf>
    <xf numFmtId="164" fontId="16" fillId="4" borderId="26" xfId="0" applyFont="1" applyFill="1" applyBorder="1" applyAlignment="1">
      <alignment horizontal="center" vertical="center"/>
    </xf>
    <xf numFmtId="164" fontId="19" fillId="6" borderId="58" xfId="0" applyFont="1" applyFill="1" applyBorder="1" applyAlignment="1">
      <alignment horizontal="left" vertical="center"/>
    </xf>
    <xf numFmtId="166" fontId="16" fillId="6" borderId="59" xfId="0" applyNumberFormat="1" applyFont="1" applyFill="1" applyBorder="1" applyAlignment="1">
      <alignment/>
    </xf>
    <xf numFmtId="165" fontId="19" fillId="7" borderId="58" xfId="0" applyNumberFormat="1" applyFont="1" applyFill="1" applyBorder="1" applyAlignment="1">
      <alignment horizontal="left" vertical="center"/>
    </xf>
    <xf numFmtId="164" fontId="19" fillId="7" borderId="58" xfId="0" applyFont="1" applyFill="1" applyBorder="1" applyAlignment="1">
      <alignment horizontal="left" vertical="center"/>
    </xf>
    <xf numFmtId="166" fontId="16" fillId="7" borderId="59" xfId="0" applyNumberFormat="1" applyFont="1" applyFill="1" applyBorder="1" applyAlignment="1">
      <alignment/>
    </xf>
    <xf numFmtId="165" fontId="16" fillId="8" borderId="16" xfId="0" applyNumberFormat="1" applyFont="1" applyFill="1" applyBorder="1" applyAlignment="1">
      <alignment/>
    </xf>
    <xf numFmtId="164" fontId="16" fillId="8" borderId="15" xfId="0" applyFont="1" applyFill="1" applyBorder="1" applyAlignment="1">
      <alignment/>
    </xf>
    <xf numFmtId="164" fontId="1" fillId="8" borderId="17" xfId="0" applyFont="1" applyFill="1" applyBorder="1" applyAlignment="1">
      <alignment/>
    </xf>
    <xf numFmtId="166" fontId="16" fillId="8" borderId="60" xfId="0" applyNumberFormat="1" applyFont="1" applyFill="1" applyBorder="1" applyAlignment="1">
      <alignment/>
    </xf>
    <xf numFmtId="166" fontId="16" fillId="8" borderId="25" xfId="0" applyNumberFormat="1" applyFont="1" applyFill="1" applyBorder="1" applyAlignment="1">
      <alignment/>
    </xf>
    <xf numFmtId="165" fontId="20" fillId="0" borderId="19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/>
    </xf>
    <xf numFmtId="166" fontId="11" fillId="0" borderId="60" xfId="0" applyNumberFormat="1" applyFont="1" applyFill="1" applyBorder="1" applyAlignment="1">
      <alignment horizontal="right"/>
    </xf>
    <xf numFmtId="166" fontId="11" fillId="0" borderId="25" xfId="0" applyNumberFormat="1" applyFont="1" applyFill="1" applyBorder="1" applyAlignment="1">
      <alignment horizontal="right"/>
    </xf>
    <xf numFmtId="166" fontId="11" fillId="0" borderId="25" xfId="0" applyNumberFormat="1" applyFont="1" applyFill="1" applyBorder="1" applyAlignment="1">
      <alignment/>
    </xf>
    <xf numFmtId="165" fontId="16" fillId="7" borderId="19" xfId="0" applyNumberFormat="1" applyFont="1" applyFill="1" applyBorder="1" applyAlignment="1">
      <alignment horizontal="left"/>
    </xf>
    <xf numFmtId="166" fontId="11" fillId="7" borderId="1" xfId="0" applyNumberFormat="1" applyFont="1" applyFill="1" applyBorder="1" applyAlignment="1">
      <alignment horizontal="right"/>
    </xf>
    <xf numFmtId="164" fontId="21" fillId="0" borderId="21" xfId="0" applyFont="1" applyFill="1" applyBorder="1" applyAlignment="1">
      <alignment horizontal="center"/>
    </xf>
    <xf numFmtId="165" fontId="16" fillId="8" borderId="19" xfId="0" applyNumberFormat="1" applyFont="1" applyFill="1" applyBorder="1" applyAlignment="1">
      <alignment horizontal="left"/>
    </xf>
    <xf numFmtId="165" fontId="16" fillId="8" borderId="21" xfId="0" applyNumberFormat="1" applyFont="1" applyFill="1" applyBorder="1" applyAlignment="1">
      <alignment horizontal="left"/>
    </xf>
    <xf numFmtId="166" fontId="11" fillId="8" borderId="1" xfId="0" applyNumberFormat="1" applyFont="1" applyFill="1" applyBorder="1" applyAlignment="1">
      <alignment horizontal="right"/>
    </xf>
    <xf numFmtId="166" fontId="11" fillId="8" borderId="1" xfId="0" applyNumberFormat="1" applyFont="1" applyFill="1" applyBorder="1" applyAlignment="1">
      <alignment/>
    </xf>
    <xf numFmtId="165" fontId="20" fillId="0" borderId="13" xfId="0" applyNumberFormat="1" applyFont="1" applyFill="1" applyBorder="1" applyAlignment="1">
      <alignment horizontal="center"/>
    </xf>
    <xf numFmtId="165" fontId="16" fillId="3" borderId="20" xfId="0" applyNumberFormat="1" applyFont="1" applyFill="1" applyBorder="1" applyAlignment="1">
      <alignment horizontal="left"/>
    </xf>
    <xf numFmtId="165" fontId="20" fillId="0" borderId="21" xfId="0" applyNumberFormat="1" applyFont="1" applyFill="1" applyBorder="1" applyAlignment="1">
      <alignment horizontal="center"/>
    </xf>
    <xf numFmtId="165" fontId="16" fillId="0" borderId="20" xfId="0" applyNumberFormat="1" applyFont="1" applyFill="1" applyBorder="1" applyAlignment="1">
      <alignment horizontal="left"/>
    </xf>
    <xf numFmtId="164" fontId="9" fillId="0" borderId="39" xfId="0" applyFont="1" applyBorder="1" applyAlignment="1">
      <alignment/>
    </xf>
    <xf numFmtId="166" fontId="9" fillId="0" borderId="39" xfId="0" applyNumberFormat="1" applyFont="1" applyBorder="1" applyAlignment="1">
      <alignment/>
    </xf>
    <xf numFmtId="165" fontId="16" fillId="0" borderId="19" xfId="0" applyNumberFormat="1" applyFont="1" applyFill="1" applyBorder="1" applyAlignment="1">
      <alignment horizontal="left"/>
    </xf>
    <xf numFmtId="164" fontId="8" fillId="0" borderId="39" xfId="0" applyFont="1" applyBorder="1" applyAlignment="1">
      <alignment/>
    </xf>
    <xf numFmtId="164" fontId="8" fillId="6" borderId="21" xfId="0" applyFont="1" applyFill="1" applyBorder="1" applyAlignment="1">
      <alignment vertical="top"/>
    </xf>
    <xf numFmtId="165" fontId="16" fillId="4" borderId="14" xfId="0" applyNumberFormat="1" applyFont="1" applyFill="1" applyBorder="1" applyAlignment="1">
      <alignment horizontal="center"/>
    </xf>
    <xf numFmtId="164" fontId="16" fillId="4" borderId="24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16" fillId="4" borderId="39" xfId="0" applyFont="1" applyFill="1" applyBorder="1" applyAlignment="1">
      <alignment horizontal="left"/>
    </xf>
    <xf numFmtId="164" fontId="19" fillId="6" borderId="61" xfId="0" applyFont="1" applyFill="1" applyBorder="1" applyAlignment="1">
      <alignment horizontal="left" vertical="center"/>
    </xf>
    <xf numFmtId="166" fontId="19" fillId="6" borderId="62" xfId="0" applyNumberFormat="1" applyFont="1" applyFill="1" applyBorder="1" applyAlignment="1">
      <alignment/>
    </xf>
    <xf numFmtId="166" fontId="28" fillId="0" borderId="0" xfId="0" applyNumberFormat="1" applyFont="1" applyFill="1" applyBorder="1" applyAlignment="1">
      <alignment/>
    </xf>
    <xf numFmtId="165" fontId="20" fillId="7" borderId="19" xfId="0" applyNumberFormat="1" applyFont="1" applyFill="1" applyBorder="1" applyAlignment="1">
      <alignment horizontal="center"/>
    </xf>
    <xf numFmtId="165" fontId="16" fillId="7" borderId="18" xfId="0" applyNumberFormat="1" applyFont="1" applyFill="1" applyBorder="1" applyAlignment="1">
      <alignment horizontal="left"/>
    </xf>
    <xf numFmtId="166" fontId="22" fillId="0" borderId="0" xfId="0" applyNumberFormat="1" applyFont="1" applyFill="1" applyBorder="1" applyAlignment="1">
      <alignment/>
    </xf>
    <xf numFmtId="164" fontId="21" fillId="5" borderId="21" xfId="0" applyNumberFormat="1" applyFont="1" applyFill="1" applyBorder="1" applyAlignment="1">
      <alignment/>
    </xf>
    <xf numFmtId="165" fontId="20" fillId="5" borderId="14" xfId="0" applyNumberFormat="1" applyFont="1" applyFill="1" applyBorder="1" applyAlignment="1">
      <alignment horizontal="center"/>
    </xf>
    <xf numFmtId="165" fontId="16" fillId="8" borderId="18" xfId="0" applyNumberFormat="1" applyFont="1" applyFill="1" applyBorder="1" applyAlignment="1">
      <alignment horizontal="left"/>
    </xf>
    <xf numFmtId="166" fontId="16" fillId="8" borderId="19" xfId="0" applyNumberFormat="1" applyFont="1" applyFill="1" applyBorder="1" applyAlignment="1">
      <alignment horizontal="right"/>
    </xf>
    <xf numFmtId="166" fontId="16" fillId="0" borderId="17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6" fontId="11" fillId="5" borderId="17" xfId="0" applyNumberFormat="1" applyFont="1" applyFill="1" applyBorder="1" applyAlignment="1">
      <alignment horizontal="right"/>
    </xf>
    <xf numFmtId="166" fontId="16" fillId="8" borderId="17" xfId="0" applyNumberFormat="1" applyFont="1" applyFill="1" applyBorder="1" applyAlignment="1">
      <alignment horizontal="right"/>
    </xf>
    <xf numFmtId="166" fontId="16" fillId="11" borderId="17" xfId="0" applyNumberFormat="1" applyFont="1" applyFill="1" applyBorder="1" applyAlignment="1">
      <alignment horizontal="right"/>
    </xf>
    <xf numFmtId="166" fontId="11" fillId="3" borderId="17" xfId="0" applyNumberFormat="1" applyFont="1" applyFill="1" applyBorder="1" applyAlignment="1">
      <alignment horizontal="right"/>
    </xf>
    <xf numFmtId="164" fontId="16" fillId="8" borderId="18" xfId="0" applyFont="1" applyFill="1" applyBorder="1" applyAlignment="1">
      <alignment/>
    </xf>
    <xf numFmtId="164" fontId="11" fillId="0" borderId="17" xfId="0" applyFont="1" applyFill="1" applyBorder="1" applyAlignment="1">
      <alignment/>
    </xf>
    <xf numFmtId="165" fontId="11" fillId="0" borderId="14" xfId="0" applyNumberFormat="1" applyFont="1" applyFill="1" applyBorder="1" applyAlignment="1">
      <alignment horizontal="center"/>
    </xf>
    <xf numFmtId="166" fontId="16" fillId="7" borderId="17" xfId="0" applyNumberFormat="1" applyFont="1" applyFill="1" applyBorder="1" applyAlignment="1">
      <alignment horizontal="right"/>
    </xf>
    <xf numFmtId="164" fontId="11" fillId="0" borderId="60" xfId="0" applyFont="1" applyFill="1" applyBorder="1" applyAlignment="1">
      <alignment horizontal="left"/>
    </xf>
    <xf numFmtId="165" fontId="16" fillId="0" borderId="24" xfId="0" applyNumberFormat="1" applyFont="1" applyFill="1" applyBorder="1" applyAlignment="1">
      <alignment/>
    </xf>
    <xf numFmtId="165" fontId="11" fillId="0" borderId="24" xfId="0" applyNumberFormat="1" applyFont="1" applyFill="1" applyBorder="1" applyAlignment="1">
      <alignment horizontal="left"/>
    </xf>
    <xf numFmtId="164" fontId="0" fillId="0" borderId="0" xfId="0" applyFont="1" applyAlignment="1">
      <alignment/>
    </xf>
    <xf numFmtId="165" fontId="11" fillId="0" borderId="21" xfId="0" applyNumberFormat="1" applyFont="1" applyFill="1" applyBorder="1" applyAlignment="1">
      <alignment horizontal="left"/>
    </xf>
    <xf numFmtId="166" fontId="16" fillId="0" borderId="24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4" fontId="2" fillId="0" borderId="0" xfId="0" applyFont="1" applyBorder="1" applyAlignment="1">
      <alignment/>
    </xf>
    <xf numFmtId="164" fontId="11" fillId="3" borderId="21" xfId="0" applyFont="1" applyFill="1" applyBorder="1" applyAlignment="1">
      <alignment horizontal="left"/>
    </xf>
    <xf numFmtId="166" fontId="11" fillId="0" borderId="17" xfId="0" applyNumberFormat="1" applyFont="1" applyFill="1" applyBorder="1" applyAlignment="1">
      <alignment/>
    </xf>
    <xf numFmtId="165" fontId="16" fillId="5" borderId="18" xfId="0" applyNumberFormat="1" applyFont="1" applyFill="1" applyBorder="1" applyAlignment="1">
      <alignment horizontal="center"/>
    </xf>
    <xf numFmtId="164" fontId="2" fillId="7" borderId="18" xfId="0" applyFont="1" applyFill="1" applyBorder="1" applyAlignment="1">
      <alignment horizontal="left"/>
    </xf>
    <xf numFmtId="166" fontId="11" fillId="0" borderId="26" xfId="0" applyNumberFormat="1" applyFont="1" applyFill="1" applyBorder="1" applyAlignment="1">
      <alignment/>
    </xf>
    <xf numFmtId="166" fontId="11" fillId="8" borderId="17" xfId="0" applyNumberFormat="1" applyFont="1" applyFill="1" applyBorder="1" applyAlignment="1">
      <alignment horizontal="right"/>
    </xf>
    <xf numFmtId="165" fontId="20" fillId="7" borderId="21" xfId="0" applyNumberFormat="1" applyFont="1" applyFill="1" applyBorder="1" applyAlignment="1">
      <alignment horizontal="center"/>
    </xf>
    <xf numFmtId="165" fontId="16" fillId="3" borderId="19" xfId="0" applyNumberFormat="1" applyFont="1" applyFill="1" applyBorder="1" applyAlignment="1">
      <alignment horizontal="left"/>
    </xf>
    <xf numFmtId="165" fontId="11" fillId="0" borderId="17" xfId="0" applyNumberFormat="1" applyFont="1" applyFill="1" applyBorder="1" applyAlignment="1">
      <alignment horizontal="left"/>
    </xf>
    <xf numFmtId="165" fontId="16" fillId="0" borderId="17" xfId="0" applyNumberFormat="1" applyFont="1" applyFill="1" applyBorder="1" applyAlignment="1">
      <alignment horizontal="left"/>
    </xf>
    <xf numFmtId="164" fontId="0" fillId="5" borderId="0" xfId="0" applyFill="1" applyAlignment="1">
      <alignment/>
    </xf>
    <xf numFmtId="165" fontId="16" fillId="3" borderId="17" xfId="0" applyNumberFormat="1" applyFont="1" applyFill="1" applyBorder="1" applyAlignment="1">
      <alignment horizontal="left"/>
    </xf>
    <xf numFmtId="164" fontId="8" fillId="7" borderId="21" xfId="0" applyFont="1" applyFill="1" applyBorder="1" applyAlignment="1">
      <alignment horizontal="center"/>
    </xf>
    <xf numFmtId="164" fontId="11" fillId="5" borderId="19" xfId="0" applyFont="1" applyFill="1" applyBorder="1" applyAlignment="1">
      <alignment/>
    </xf>
    <xf numFmtId="166" fontId="11" fillId="5" borderId="19" xfId="0" applyNumberFormat="1" applyFont="1" applyFill="1" applyBorder="1" applyAlignment="1">
      <alignment horizontal="right"/>
    </xf>
    <xf numFmtId="164" fontId="8" fillId="6" borderId="11" xfId="0" applyFont="1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6" borderId="13" xfId="0" applyFill="1" applyBorder="1" applyAlignment="1">
      <alignment horizontal="left"/>
    </xf>
    <xf numFmtId="164" fontId="16" fillId="6" borderId="21" xfId="0" applyFont="1" applyFill="1" applyBorder="1" applyAlignment="1">
      <alignment/>
    </xf>
    <xf numFmtId="166" fontId="16" fillId="6" borderId="17" xfId="0" applyNumberFormat="1" applyFont="1" applyFill="1" applyBorder="1" applyAlignment="1">
      <alignment horizontal="right"/>
    </xf>
    <xf numFmtId="164" fontId="0" fillId="6" borderId="15" xfId="0" applyFill="1" applyBorder="1" applyAlignment="1">
      <alignment horizontal="center"/>
    </xf>
    <xf numFmtId="164" fontId="0" fillId="6" borderId="16" xfId="0" applyFill="1" applyBorder="1" applyAlignment="1">
      <alignment horizontal="center"/>
    </xf>
    <xf numFmtId="164" fontId="0" fillId="6" borderId="17" xfId="0" applyFill="1" applyBorder="1" applyAlignment="1">
      <alignment horizontal="left"/>
    </xf>
    <xf numFmtId="164" fontId="3" fillId="4" borderId="21" xfId="20" applyFont="1" applyFill="1" applyBorder="1" applyAlignment="1">
      <alignment horizontal="center"/>
      <protection/>
    </xf>
    <xf numFmtId="164" fontId="16" fillId="4" borderId="21" xfId="20" applyFont="1" applyFill="1" applyBorder="1" applyAlignment="1">
      <alignment horizontal="center" vertical="center" wrapText="1" shrinkToFit="1"/>
      <protection/>
    </xf>
    <xf numFmtId="164" fontId="16" fillId="4" borderId="21" xfId="20" applyFont="1" applyFill="1" applyBorder="1" applyAlignment="1">
      <alignment horizontal="center" vertical="center" shrinkToFit="1"/>
      <protection/>
    </xf>
    <xf numFmtId="164" fontId="1" fillId="4" borderId="21" xfId="20" applyFont="1" applyFill="1" applyBorder="1" applyAlignment="1">
      <alignment horizontal="center" vertical="center"/>
      <protection/>
    </xf>
    <xf numFmtId="164" fontId="11" fillId="4" borderId="21" xfId="20" applyFont="1" applyFill="1" applyBorder="1" applyAlignment="1">
      <alignment horizontal="center" vertical="center"/>
      <protection/>
    </xf>
    <xf numFmtId="164" fontId="11" fillId="4" borderId="18" xfId="20" applyFont="1" applyFill="1" applyBorder="1" applyAlignment="1">
      <alignment horizontal="center" vertical="center"/>
      <protection/>
    </xf>
    <xf numFmtId="164" fontId="1" fillId="4" borderId="60" xfId="20" applyFill="1" applyBorder="1">
      <alignment/>
      <protection/>
    </xf>
    <xf numFmtId="164" fontId="16" fillId="4" borderId="21" xfId="20" applyFont="1" applyFill="1" applyBorder="1" applyAlignment="1">
      <alignment horizontal="center" vertical="center"/>
      <protection/>
    </xf>
    <xf numFmtId="164" fontId="16" fillId="4" borderId="0" xfId="20" applyFont="1" applyFill="1" applyBorder="1" applyAlignment="1">
      <alignment horizontal="center" vertical="center" shrinkToFit="1"/>
      <protection/>
    </xf>
    <xf numFmtId="164" fontId="16" fillId="4" borderId="31" xfId="20" applyFont="1" applyFill="1" applyBorder="1" applyAlignment="1">
      <alignment horizontal="center" vertical="center"/>
      <protection/>
    </xf>
    <xf numFmtId="164" fontId="16" fillId="4" borderId="0" xfId="20" applyFont="1" applyFill="1" applyBorder="1" applyAlignment="1">
      <alignment horizontal="center" vertical="center"/>
      <protection/>
    </xf>
    <xf numFmtId="164" fontId="16" fillId="4" borderId="63" xfId="20" applyFont="1" applyFill="1" applyBorder="1" applyAlignment="1">
      <alignment horizontal="center" vertical="center"/>
      <protection/>
    </xf>
    <xf numFmtId="164" fontId="16" fillId="4" borderId="25" xfId="20" applyFont="1" applyFill="1" applyBorder="1" applyAlignment="1">
      <alignment horizontal="center" vertical="center"/>
      <protection/>
    </xf>
    <xf numFmtId="164" fontId="29" fillId="9" borderId="21" xfId="20" applyFont="1" applyFill="1" applyBorder="1" applyAlignment="1">
      <alignment horizontal="left" vertical="center"/>
      <protection/>
    </xf>
    <xf numFmtId="164" fontId="29" fillId="9" borderId="18" xfId="20" applyFont="1" applyFill="1" applyBorder="1" applyAlignment="1">
      <alignment horizontal="left" vertical="center"/>
      <protection/>
    </xf>
    <xf numFmtId="164" fontId="29" fillId="9" borderId="19" xfId="20" applyFont="1" applyFill="1" applyBorder="1" applyAlignment="1">
      <alignment horizontal="center" vertical="center"/>
      <protection/>
    </xf>
    <xf numFmtId="164" fontId="29" fillId="9" borderId="19" xfId="20" applyFont="1" applyFill="1" applyBorder="1" applyAlignment="1">
      <alignment horizontal="left" vertical="center"/>
      <protection/>
    </xf>
    <xf numFmtId="164" fontId="29" fillId="9" borderId="24" xfId="20" applyFont="1" applyFill="1" applyBorder="1" applyAlignment="1">
      <alignment horizontal="left" vertical="center"/>
      <protection/>
    </xf>
    <xf numFmtId="168" fontId="11" fillId="10" borderId="25" xfId="20" applyNumberFormat="1" applyFont="1" applyFill="1" applyBorder="1" applyAlignment="1">
      <alignment horizontal="center" vertical="center"/>
      <protection/>
    </xf>
    <xf numFmtId="164" fontId="11" fillId="10" borderId="14" xfId="20" applyFont="1" applyFill="1" applyBorder="1" applyAlignment="1">
      <alignment vertical="center"/>
      <protection/>
    </xf>
    <xf numFmtId="164" fontId="16" fillId="10" borderId="11" xfId="20" applyFont="1" applyFill="1" applyBorder="1" applyAlignment="1">
      <alignment/>
      <protection/>
    </xf>
    <xf numFmtId="164" fontId="11" fillId="10" borderId="60" xfId="20" applyFont="1" applyFill="1" applyBorder="1" applyAlignment="1">
      <alignment/>
      <protection/>
    </xf>
    <xf numFmtId="164" fontId="11" fillId="10" borderId="21" xfId="20" applyFont="1" applyFill="1" applyBorder="1" applyAlignment="1">
      <alignment/>
      <protection/>
    </xf>
    <xf numFmtId="164" fontId="1" fillId="0" borderId="21" xfId="20" applyBorder="1">
      <alignment/>
      <protection/>
    </xf>
    <xf numFmtId="164" fontId="16" fillId="0" borderId="21" xfId="20" applyFont="1" applyBorder="1">
      <alignment/>
      <protection/>
    </xf>
    <xf numFmtId="164" fontId="11" fillId="0" borderId="21" xfId="20" applyFont="1" applyBorder="1" applyAlignment="1">
      <alignment/>
      <protection/>
    </xf>
    <xf numFmtId="166" fontId="11" fillId="0" borderId="21" xfId="20" applyNumberFormat="1" applyFont="1" applyBorder="1">
      <alignment/>
      <protection/>
    </xf>
    <xf numFmtId="166" fontId="18" fillId="0" borderId="21" xfId="21" applyNumberFormat="1" applyFont="1" applyBorder="1">
      <alignment/>
      <protection/>
    </xf>
    <xf numFmtId="164" fontId="11" fillId="0" borderId="21" xfId="20" applyFont="1" applyBorder="1">
      <alignment/>
      <protection/>
    </xf>
    <xf numFmtId="166" fontId="11" fillId="0" borderId="21" xfId="20" applyNumberFormat="1" applyFont="1" applyBorder="1" applyAlignment="1">
      <alignment shrinkToFit="1"/>
      <protection/>
    </xf>
    <xf numFmtId="164" fontId="16" fillId="0" borderId="21" xfId="20" applyFont="1" applyBorder="1" applyAlignment="1">
      <alignment horizontal="right"/>
      <protection/>
    </xf>
    <xf numFmtId="164" fontId="11" fillId="0" borderId="21" xfId="20" applyFont="1" applyFill="1" applyBorder="1">
      <alignment/>
      <protection/>
    </xf>
    <xf numFmtId="164" fontId="11" fillId="3" borderId="21" xfId="20" applyFont="1" applyFill="1" applyBorder="1">
      <alignment/>
      <protection/>
    </xf>
    <xf numFmtId="164" fontId="16" fillId="3" borderId="21" xfId="20" applyFont="1" applyFill="1" applyBorder="1" applyAlignment="1">
      <alignment/>
      <protection/>
    </xf>
    <xf numFmtId="166" fontId="16" fillId="3" borderId="21" xfId="20" applyNumberFormat="1" applyFont="1" applyFill="1" applyBorder="1">
      <alignment/>
      <protection/>
    </xf>
    <xf numFmtId="166" fontId="8" fillId="3" borderId="21" xfId="20" applyNumberFormat="1" applyFont="1" applyFill="1" applyBorder="1">
      <alignment/>
      <protection/>
    </xf>
    <xf numFmtId="164" fontId="30" fillId="0" borderId="21" xfId="20" applyFont="1" applyFill="1" applyBorder="1">
      <alignment/>
      <protection/>
    </xf>
    <xf numFmtId="164" fontId="11" fillId="10" borderId="21" xfId="20" applyFont="1" applyFill="1" applyBorder="1" applyAlignment="1">
      <alignment vertical="center"/>
      <protection/>
    </xf>
    <xf numFmtId="164" fontId="16" fillId="10" borderId="21" xfId="20" applyFont="1" applyFill="1" applyBorder="1" applyAlignment="1">
      <alignment/>
      <protection/>
    </xf>
    <xf numFmtId="164" fontId="8" fillId="10" borderId="21" xfId="20" applyFont="1" applyFill="1" applyBorder="1" applyAlignment="1">
      <alignment/>
      <protection/>
    </xf>
    <xf numFmtId="164" fontId="16" fillId="5" borderId="21" xfId="20" applyFont="1" applyFill="1" applyBorder="1" applyAlignment="1">
      <alignment vertical="center"/>
      <protection/>
    </xf>
    <xf numFmtId="164" fontId="11" fillId="5" borderId="21" xfId="20" applyFont="1" applyFill="1" applyBorder="1" applyAlignment="1">
      <alignment/>
      <protection/>
    </xf>
    <xf numFmtId="166" fontId="31" fillId="5" borderId="21" xfId="20" applyNumberFormat="1" applyFont="1" applyFill="1" applyBorder="1" applyAlignment="1">
      <alignment/>
      <protection/>
    </xf>
    <xf numFmtId="164" fontId="16" fillId="5" borderId="21" xfId="20" applyFont="1" applyFill="1" applyBorder="1" applyAlignment="1">
      <alignment/>
      <protection/>
    </xf>
    <xf numFmtId="166" fontId="11" fillId="0" borderId="21" xfId="20" applyNumberFormat="1" applyFont="1" applyBorder="1" applyAlignment="1">
      <alignment/>
      <protection/>
    </xf>
    <xf numFmtId="164" fontId="1" fillId="0" borderId="21" xfId="20" applyFill="1" applyBorder="1">
      <alignment/>
      <protection/>
    </xf>
    <xf numFmtId="168" fontId="11" fillId="0" borderId="21" xfId="20" applyNumberFormat="1" applyFont="1" applyFill="1" applyBorder="1" applyAlignment="1">
      <alignment horizontal="center" vertical="center"/>
      <protection/>
    </xf>
    <xf numFmtId="164" fontId="1" fillId="6" borderId="21" xfId="20" applyFill="1" applyBorder="1">
      <alignment/>
      <protection/>
    </xf>
    <xf numFmtId="165" fontId="20" fillId="6" borderId="21" xfId="20" applyNumberFormat="1" applyFont="1" applyFill="1" applyBorder="1" applyAlignment="1">
      <alignment horizontal="center"/>
      <protection/>
    </xf>
    <xf numFmtId="166" fontId="16" fillId="6" borderId="21" xfId="20" applyNumberFormat="1" applyFont="1" applyFill="1" applyBorder="1">
      <alignment/>
      <protection/>
    </xf>
    <xf numFmtId="164" fontId="16" fillId="6" borderId="14" xfId="20" applyFont="1" applyFill="1" applyBorder="1" applyAlignment="1">
      <alignment horizontal="right"/>
      <protection/>
    </xf>
    <xf numFmtId="166" fontId="16" fillId="6" borderId="14" xfId="20" applyNumberFormat="1" applyFont="1" applyFill="1" applyBorder="1">
      <alignment/>
      <protection/>
    </xf>
    <xf numFmtId="164" fontId="16" fillId="6" borderId="14" xfId="20" applyFont="1" applyFill="1" applyBorder="1">
      <alignment/>
      <protection/>
    </xf>
    <xf numFmtId="164" fontId="16" fillId="6" borderId="21" xfId="20" applyFont="1" applyFill="1" applyBorder="1" applyAlignment="1">
      <alignment horizontal="center"/>
      <protection/>
    </xf>
    <xf numFmtId="164" fontId="16" fillId="6" borderId="21" xfId="20" applyFont="1" applyFill="1" applyBorder="1">
      <alignment/>
      <protection/>
    </xf>
    <xf numFmtId="166" fontId="16" fillId="6" borderId="21" xfId="20" applyNumberFormat="1" applyFont="1" applyFill="1" applyBorder="1" applyAlignment="1">
      <alignment horizontal="right"/>
      <protection/>
    </xf>
    <xf numFmtId="164" fontId="9" fillId="4" borderId="11" xfId="0" applyFont="1" applyFill="1" applyBorder="1" applyAlignment="1">
      <alignment/>
    </xf>
    <xf numFmtId="164" fontId="9" fillId="4" borderId="12" xfId="0" applyFont="1" applyFill="1" applyBorder="1" applyAlignment="1">
      <alignment/>
    </xf>
    <xf numFmtId="164" fontId="8" fillId="4" borderId="12" xfId="0" applyFont="1" applyFill="1" applyBorder="1" applyAlignment="1">
      <alignment horizontal="center"/>
    </xf>
    <xf numFmtId="164" fontId="8" fillId="4" borderId="12" xfId="0" applyFont="1" applyFill="1" applyBorder="1" applyAlignment="1">
      <alignment/>
    </xf>
    <xf numFmtId="164" fontId="7" fillId="4" borderId="20" xfId="0" applyFont="1" applyFill="1" applyBorder="1" applyAlignment="1">
      <alignment horizontal="center"/>
    </xf>
    <xf numFmtId="164" fontId="0" fillId="4" borderId="64" xfId="0" applyFill="1" applyBorder="1" applyAlignment="1">
      <alignment/>
    </xf>
    <xf numFmtId="164" fontId="9" fillId="4" borderId="65" xfId="0" applyFont="1" applyFill="1" applyBorder="1" applyAlignment="1">
      <alignment horizontal="center" vertical="center"/>
    </xf>
    <xf numFmtId="164" fontId="11" fillId="4" borderId="66" xfId="0" applyFont="1" applyFill="1" applyBorder="1" applyAlignment="1">
      <alignment horizontal="center" vertical="center"/>
    </xf>
    <xf numFmtId="164" fontId="16" fillId="4" borderId="67" xfId="0" applyFont="1" applyFill="1" applyBorder="1" applyAlignment="1">
      <alignment horizontal="center"/>
    </xf>
    <xf numFmtId="164" fontId="16" fillId="4" borderId="66" xfId="0" applyFont="1" applyFill="1" applyBorder="1" applyAlignment="1">
      <alignment horizontal="center" vertical="center" wrapText="1" shrinkToFit="1"/>
    </xf>
    <xf numFmtId="164" fontId="16" fillId="4" borderId="66" xfId="0" applyFont="1" applyFill="1" applyBorder="1" applyAlignment="1">
      <alignment horizontal="center" vertical="center" wrapText="1"/>
    </xf>
    <xf numFmtId="164" fontId="16" fillId="4" borderId="66" xfId="0" applyFont="1" applyFill="1" applyBorder="1" applyAlignment="1">
      <alignment horizontal="center" wrapText="1"/>
    </xf>
    <xf numFmtId="164" fontId="16" fillId="4" borderId="68" xfId="0" applyFont="1" applyFill="1" applyBorder="1" applyAlignment="1">
      <alignment horizontal="center" wrapText="1"/>
    </xf>
    <xf numFmtId="164" fontId="16" fillId="4" borderId="69" xfId="0" applyFont="1" applyFill="1" applyBorder="1" applyAlignment="1">
      <alignment horizontal="center" vertical="center"/>
    </xf>
    <xf numFmtId="164" fontId="29" fillId="12" borderId="15" xfId="0" applyFont="1" applyFill="1" applyBorder="1" applyAlignment="1" applyProtection="1">
      <alignment horizontal="left" vertical="center"/>
      <protection locked="0"/>
    </xf>
    <xf numFmtId="166" fontId="32" fillId="12" borderId="16" xfId="0" applyNumberFormat="1" applyFont="1" applyFill="1" applyBorder="1" applyAlignment="1">
      <alignment/>
    </xf>
    <xf numFmtId="168" fontId="32" fillId="12" borderId="16" xfId="0" applyNumberFormat="1" applyFont="1" applyFill="1" applyBorder="1" applyAlignment="1">
      <alignment/>
    </xf>
    <xf numFmtId="164" fontId="0" fillId="12" borderId="0" xfId="0" applyFill="1" applyBorder="1" applyAlignment="1">
      <alignment/>
    </xf>
    <xf numFmtId="164" fontId="0" fillId="12" borderId="60" xfId="0" applyFill="1" applyBorder="1" applyAlignment="1">
      <alignment/>
    </xf>
    <xf numFmtId="168" fontId="11" fillId="10" borderId="24" xfId="0" applyNumberFormat="1" applyFont="1" applyFill="1" applyBorder="1" applyAlignment="1">
      <alignment horizontal="center" vertical="center"/>
    </xf>
    <xf numFmtId="164" fontId="11" fillId="10" borderId="21" xfId="0" applyFont="1" applyFill="1" applyBorder="1" applyAlignment="1">
      <alignment vertical="center"/>
    </xf>
    <xf numFmtId="164" fontId="16" fillId="10" borderId="18" xfId="0" applyFont="1" applyFill="1" applyBorder="1" applyAlignment="1">
      <alignment/>
    </xf>
    <xf numFmtId="164" fontId="11" fillId="10" borderId="20" xfId="0" applyFont="1" applyFill="1" applyBorder="1" applyAlignment="1">
      <alignment/>
    </xf>
    <xf numFmtId="164" fontId="11" fillId="10" borderId="19" xfId="0" applyFont="1" applyFill="1" applyBorder="1" applyAlignment="1">
      <alignment/>
    </xf>
    <xf numFmtId="166" fontId="31" fillId="10" borderId="24" xfId="0" applyNumberFormat="1" applyFont="1" applyFill="1" applyBorder="1" applyAlignment="1">
      <alignment/>
    </xf>
    <xf numFmtId="168" fontId="31" fillId="10" borderId="15" xfId="0" applyNumberFormat="1" applyFont="1" applyFill="1" applyBorder="1" applyAlignment="1">
      <alignment/>
    </xf>
    <xf numFmtId="164" fontId="0" fillId="10" borderId="21" xfId="0" applyFill="1" applyBorder="1" applyAlignment="1">
      <alignment/>
    </xf>
    <xf numFmtId="164" fontId="16" fillId="0" borderId="21" xfId="0" applyFont="1" applyBorder="1" applyAlignment="1">
      <alignment/>
    </xf>
    <xf numFmtId="164" fontId="11" fillId="0" borderId="24" xfId="0" applyFont="1" applyBorder="1" applyAlignment="1">
      <alignment/>
    </xf>
    <xf numFmtId="166" fontId="11" fillId="0" borderId="17" xfId="0" applyNumberFormat="1" applyFont="1" applyBorder="1" applyAlignment="1">
      <alignment/>
    </xf>
    <xf numFmtId="166" fontId="11" fillId="0" borderId="24" xfId="0" applyNumberFormat="1" applyFont="1" applyBorder="1" applyAlignment="1">
      <alignment/>
    </xf>
    <xf numFmtId="168" fontId="11" fillId="0" borderId="18" xfId="0" applyNumberFormat="1" applyFont="1" applyBorder="1" applyAlignment="1">
      <alignment/>
    </xf>
    <xf numFmtId="166" fontId="11" fillId="5" borderId="21" xfId="0" applyNumberFormat="1" applyFont="1" applyFill="1" applyBorder="1" applyAlignment="1">
      <alignment/>
    </xf>
    <xf numFmtId="164" fontId="11" fillId="0" borderId="21" xfId="0" applyFont="1" applyBorder="1" applyAlignment="1">
      <alignment/>
    </xf>
    <xf numFmtId="166" fontId="11" fillId="0" borderId="19" xfId="0" applyNumberFormat="1" applyFont="1" applyBorder="1" applyAlignment="1">
      <alignment/>
    </xf>
    <xf numFmtId="166" fontId="11" fillId="0" borderId="21" xfId="0" applyNumberFormat="1" applyFont="1" applyBorder="1" applyAlignment="1">
      <alignment/>
    </xf>
    <xf numFmtId="164" fontId="11" fillId="0" borderId="18" xfId="0" applyFont="1" applyBorder="1" applyAlignment="1">
      <alignment/>
    </xf>
    <xf numFmtId="164" fontId="0" fillId="0" borderId="20" xfId="0" applyBorder="1" applyAlignment="1">
      <alignment/>
    </xf>
    <xf numFmtId="164" fontId="0" fillId="0" borderId="19" xfId="0" applyBorder="1" applyAlignment="1">
      <alignment/>
    </xf>
    <xf numFmtId="164" fontId="0" fillId="0" borderId="18" xfId="0" applyBorder="1" applyAlignment="1">
      <alignment/>
    </xf>
    <xf numFmtId="168" fontId="11" fillId="0" borderId="63" xfId="0" applyNumberFormat="1" applyFont="1" applyBorder="1" applyAlignment="1">
      <alignment/>
    </xf>
    <xf numFmtId="164" fontId="11" fillId="0" borderId="21" xfId="0" applyFont="1" applyBorder="1" applyAlignment="1">
      <alignment/>
    </xf>
    <xf numFmtId="168" fontId="11" fillId="0" borderId="15" xfId="0" applyNumberFormat="1" applyFont="1" applyBorder="1" applyAlignment="1">
      <alignment/>
    </xf>
    <xf numFmtId="164" fontId="16" fillId="0" borderId="21" xfId="0" applyFont="1" applyBorder="1" applyAlignment="1">
      <alignment horizontal="right"/>
    </xf>
    <xf numFmtId="166" fontId="11" fillId="0" borderId="21" xfId="0" applyNumberFormat="1" applyFont="1" applyBorder="1" applyAlignment="1">
      <alignment shrinkToFit="1"/>
    </xf>
    <xf numFmtId="164" fontId="0" fillId="3" borderId="21" xfId="0" applyFill="1" applyBorder="1" applyAlignment="1">
      <alignment/>
    </xf>
    <xf numFmtId="164" fontId="16" fillId="3" borderId="21" xfId="0" applyFont="1" applyFill="1" applyBorder="1" applyAlignment="1">
      <alignment/>
    </xf>
    <xf numFmtId="166" fontId="16" fillId="3" borderId="25" xfId="0" applyNumberFormat="1" applyFont="1" applyFill="1" applyBorder="1" applyAlignment="1">
      <alignment/>
    </xf>
    <xf numFmtId="168" fontId="16" fillId="3" borderId="18" xfId="0" applyNumberFormat="1" applyFont="1" applyFill="1" applyBorder="1" applyAlignment="1">
      <alignment/>
    </xf>
    <xf numFmtId="166" fontId="16" fillId="10" borderId="21" xfId="0" applyNumberFormat="1" applyFont="1" applyFill="1" applyBorder="1" applyAlignment="1">
      <alignment/>
    </xf>
    <xf numFmtId="168" fontId="16" fillId="10" borderId="18" xfId="0" applyNumberFormat="1" applyFont="1" applyFill="1" applyBorder="1" applyAlignment="1">
      <alignment/>
    </xf>
    <xf numFmtId="166" fontId="16" fillId="10" borderId="21" xfId="0" applyNumberFormat="1" applyFont="1" applyFill="1" applyBorder="1" applyAlignment="1">
      <alignment/>
    </xf>
    <xf numFmtId="166" fontId="11" fillId="0" borderId="21" xfId="0" applyNumberFormat="1" applyFont="1" applyBorder="1" applyAlignment="1">
      <alignment/>
    </xf>
    <xf numFmtId="164" fontId="11" fillId="5" borderId="14" xfId="0" applyFont="1" applyFill="1" applyBorder="1" applyAlignment="1">
      <alignment/>
    </xf>
    <xf numFmtId="164" fontId="8" fillId="3" borderId="30" xfId="0" applyFont="1" applyFill="1" applyBorder="1" applyAlignment="1">
      <alignment/>
    </xf>
    <xf numFmtId="166" fontId="16" fillId="3" borderId="30" xfId="0" applyNumberFormat="1" applyFont="1" applyFill="1" applyBorder="1" applyAlignment="1">
      <alignment/>
    </xf>
    <xf numFmtId="168" fontId="16" fillId="3" borderId="30" xfId="0" applyNumberFormat="1" applyFont="1" applyFill="1" applyBorder="1" applyAlignment="1">
      <alignment/>
    </xf>
    <xf numFmtId="164" fontId="16" fillId="12" borderId="30" xfId="0" applyFont="1" applyFill="1" applyBorder="1" applyAlignment="1">
      <alignment horizontal="left"/>
    </xf>
    <xf numFmtId="166" fontId="16" fillId="12" borderId="30" xfId="0" applyNumberFormat="1" applyFont="1" applyFill="1" applyBorder="1" applyAlignment="1">
      <alignment/>
    </xf>
    <xf numFmtId="168" fontId="16" fillId="12" borderId="30" xfId="0" applyNumberFormat="1" applyFont="1" applyFill="1" applyBorder="1" applyAlignment="1">
      <alignment/>
    </xf>
    <xf numFmtId="164" fontId="16" fillId="12" borderId="30" xfId="0" applyFont="1" applyFill="1" applyBorder="1" applyAlignment="1">
      <alignment horizontal="center"/>
    </xf>
    <xf numFmtId="164" fontId="16" fillId="12" borderId="30" xfId="0" applyFont="1" applyFill="1" applyBorder="1" applyAlignment="1">
      <alignment/>
    </xf>
    <xf numFmtId="164" fontId="19" fillId="12" borderId="30" xfId="0" applyFont="1" applyFill="1" applyBorder="1" applyAlignment="1">
      <alignment/>
    </xf>
    <xf numFmtId="168" fontId="0" fillId="12" borderId="30" xfId="0" applyNumberFormat="1" applyFill="1" applyBorder="1" applyAlignment="1">
      <alignment/>
    </xf>
    <xf numFmtId="164" fontId="16" fillId="5" borderId="0" xfId="0" applyFont="1" applyFill="1" applyBorder="1" applyAlignment="1">
      <alignment/>
    </xf>
    <xf numFmtId="164" fontId="22" fillId="5" borderId="0" xfId="0" applyFont="1" applyFill="1" applyBorder="1" applyAlignment="1">
      <alignment/>
    </xf>
    <xf numFmtId="164" fontId="19" fillId="5" borderId="0" xfId="0" applyFont="1" applyFill="1" applyBorder="1" applyAlignment="1">
      <alignment/>
    </xf>
    <xf numFmtId="166" fontId="16" fillId="5" borderId="0" xfId="0" applyNumberFormat="1" applyFont="1" applyFill="1" applyBorder="1" applyAlignment="1">
      <alignment/>
    </xf>
    <xf numFmtId="168" fontId="0" fillId="5" borderId="0" xfId="0" applyNumberFormat="1" applyFill="1" applyBorder="1" applyAlignment="1">
      <alignment/>
    </xf>
    <xf numFmtId="164" fontId="0" fillId="4" borderId="70" xfId="0" applyFill="1" applyBorder="1" applyAlignment="1">
      <alignment/>
    </xf>
    <xf numFmtId="164" fontId="16" fillId="4" borderId="67" xfId="0" applyFont="1" applyFill="1" applyBorder="1" applyAlignment="1">
      <alignment horizontal="center" wrapText="1"/>
    </xf>
    <xf numFmtId="164" fontId="16" fillId="4" borderId="71" xfId="0" applyFont="1" applyFill="1" applyBorder="1" applyAlignment="1">
      <alignment horizontal="center" wrapText="1"/>
    </xf>
    <xf numFmtId="164" fontId="16" fillId="4" borderId="68" xfId="0" applyFont="1" applyFill="1" applyBorder="1" applyAlignment="1">
      <alignment horizontal="center" vertical="center" wrapText="1"/>
    </xf>
    <xf numFmtId="164" fontId="0" fillId="5" borderId="0" xfId="0" applyFill="1" applyBorder="1" applyAlignment="1">
      <alignment/>
    </xf>
    <xf numFmtId="164" fontId="29" fillId="12" borderId="63" xfId="0" applyFont="1" applyFill="1" applyBorder="1" applyAlignment="1">
      <alignment horizontal="left" vertical="center"/>
    </xf>
    <xf numFmtId="164" fontId="0" fillId="9" borderId="0" xfId="0" applyFill="1" applyAlignment="1">
      <alignment/>
    </xf>
    <xf numFmtId="168" fontId="22" fillId="10" borderId="21" xfId="0" applyNumberFormat="1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vertical="center"/>
    </xf>
    <xf numFmtId="166" fontId="33" fillId="10" borderId="21" xfId="0" applyNumberFormat="1" applyFont="1" applyFill="1" applyBorder="1" applyAlignment="1">
      <alignment/>
    </xf>
    <xf numFmtId="168" fontId="22" fillId="3" borderId="21" xfId="0" applyNumberFormat="1" applyFont="1" applyFill="1" applyBorder="1" applyAlignment="1">
      <alignment horizontal="center" vertical="center"/>
    </xf>
    <xf numFmtId="166" fontId="16" fillId="3" borderId="17" xfId="0" applyNumberFormat="1" applyFont="1" applyFill="1" applyBorder="1" applyAlignment="1">
      <alignment/>
    </xf>
    <xf numFmtId="164" fontId="11" fillId="0" borderId="20" xfId="0" applyFont="1" applyBorder="1" applyAlignment="1">
      <alignment/>
    </xf>
    <xf numFmtId="164" fontId="11" fillId="0" borderId="19" xfId="0" applyFont="1" applyBorder="1" applyAlignment="1">
      <alignment/>
    </xf>
    <xf numFmtId="164" fontId="0" fillId="3" borderId="18" xfId="0" applyFill="1" applyBorder="1" applyAlignment="1">
      <alignment/>
    </xf>
    <xf numFmtId="164" fontId="16" fillId="3" borderId="21" xfId="0" applyFont="1" applyFill="1" applyBorder="1" applyAlignment="1">
      <alignment horizontal="left" vertical="center"/>
    </xf>
    <xf numFmtId="164" fontId="0" fillId="5" borderId="18" xfId="0" applyFill="1" applyBorder="1" applyAlignment="1">
      <alignment/>
    </xf>
    <xf numFmtId="164" fontId="16" fillId="5" borderId="21" xfId="0" applyFont="1" applyFill="1" applyBorder="1" applyAlignment="1">
      <alignment/>
    </xf>
    <xf numFmtId="164" fontId="11" fillId="5" borderId="18" xfId="0" applyFont="1" applyFill="1" applyBorder="1" applyAlignment="1">
      <alignment horizontal="left" vertical="center"/>
    </xf>
    <xf numFmtId="164" fontId="16" fillId="5" borderId="20" xfId="0" applyFont="1" applyFill="1" applyBorder="1" applyAlignment="1">
      <alignment horizontal="left" vertical="center"/>
    </xf>
    <xf numFmtId="164" fontId="16" fillId="5" borderId="19" xfId="0" applyFont="1" applyFill="1" applyBorder="1" applyAlignment="1">
      <alignment horizontal="left" vertical="center"/>
    </xf>
    <xf numFmtId="166" fontId="16" fillId="5" borderId="25" xfId="0" applyNumberFormat="1" applyFont="1" applyFill="1" applyBorder="1" applyAlignment="1">
      <alignment/>
    </xf>
    <xf numFmtId="166" fontId="11" fillId="5" borderId="25" xfId="0" applyNumberFormat="1" applyFont="1" applyFill="1" applyBorder="1" applyAlignment="1">
      <alignment/>
    </xf>
    <xf numFmtId="164" fontId="11" fillId="0" borderId="18" xfId="0" applyFont="1" applyFill="1" applyBorder="1" applyAlignment="1">
      <alignment/>
    </xf>
    <xf numFmtId="164" fontId="16" fillId="0" borderId="18" xfId="0" applyFont="1" applyBorder="1" applyAlignment="1">
      <alignment/>
    </xf>
    <xf numFmtId="164" fontId="0" fillId="3" borderId="11" xfId="0" applyFill="1" applyBorder="1" applyAlignment="1">
      <alignment/>
    </xf>
    <xf numFmtId="164" fontId="16" fillId="3" borderId="14" xfId="0" applyFont="1" applyFill="1" applyBorder="1" applyAlignment="1">
      <alignment/>
    </xf>
    <xf numFmtId="164" fontId="16" fillId="3" borderId="11" xfId="0" applyFont="1" applyFill="1" applyBorder="1" applyAlignment="1">
      <alignment/>
    </xf>
    <xf numFmtId="164" fontId="11" fillId="3" borderId="12" xfId="0" applyFont="1" applyFill="1" applyBorder="1" applyAlignment="1">
      <alignment/>
    </xf>
    <xf numFmtId="164" fontId="11" fillId="3" borderId="13" xfId="0" applyFont="1" applyFill="1" applyBorder="1" applyAlignment="1">
      <alignment/>
    </xf>
    <xf numFmtId="166" fontId="16" fillId="3" borderId="14" xfId="0" applyNumberFormat="1" applyFont="1" applyFill="1" applyBorder="1" applyAlignment="1">
      <alignment/>
    </xf>
    <xf numFmtId="168" fontId="22" fillId="10" borderId="24" xfId="0" applyNumberFormat="1" applyFont="1" applyFill="1" applyBorder="1" applyAlignment="1">
      <alignment horizontal="center" vertical="center"/>
    </xf>
    <xf numFmtId="166" fontId="33" fillId="10" borderId="24" xfId="0" applyNumberFormat="1" applyFont="1" applyFill="1" applyBorder="1" applyAlignment="1">
      <alignment/>
    </xf>
    <xf numFmtId="164" fontId="11" fillId="5" borderId="20" xfId="0" applyFont="1" applyFill="1" applyBorder="1" applyAlignment="1">
      <alignment horizontal="left" vertical="center"/>
    </xf>
    <xf numFmtId="164" fontId="11" fillId="5" borderId="19" xfId="0" applyFont="1" applyFill="1" applyBorder="1" applyAlignment="1">
      <alignment horizontal="left" vertical="center"/>
    </xf>
    <xf numFmtId="166" fontId="16" fillId="5" borderId="21" xfId="0" applyNumberFormat="1" applyFont="1" applyFill="1" applyBorder="1" applyAlignment="1">
      <alignment/>
    </xf>
    <xf numFmtId="164" fontId="16" fillId="3" borderId="18" xfId="0" applyFont="1" applyFill="1" applyBorder="1" applyAlignment="1">
      <alignment/>
    </xf>
    <xf numFmtId="164" fontId="11" fillId="3" borderId="20" xfId="0" applyFont="1" applyFill="1" applyBorder="1" applyAlignment="1">
      <alignment/>
    </xf>
    <xf numFmtId="164" fontId="11" fillId="3" borderId="19" xfId="0" applyFont="1" applyFill="1" applyBorder="1" applyAlignment="1">
      <alignment/>
    </xf>
    <xf numFmtId="164" fontId="16" fillId="10" borderId="18" xfId="0" applyFont="1" applyFill="1" applyBorder="1" applyAlignment="1">
      <alignment vertical="center"/>
    </xf>
    <xf numFmtId="164" fontId="16" fillId="10" borderId="20" xfId="0" applyFont="1" applyFill="1" applyBorder="1" applyAlignment="1">
      <alignment vertical="center"/>
    </xf>
    <xf numFmtId="164" fontId="16" fillId="10" borderId="19" xfId="0" applyFont="1" applyFill="1" applyBorder="1" applyAlignment="1">
      <alignment vertical="center"/>
    </xf>
    <xf numFmtId="164" fontId="16" fillId="3" borderId="20" xfId="0" applyFont="1" applyFill="1" applyBorder="1" applyAlignment="1">
      <alignment/>
    </xf>
    <xf numFmtId="164" fontId="16" fillId="3" borderId="19" xfId="0" applyFont="1" applyFill="1" applyBorder="1" applyAlignment="1">
      <alignment/>
    </xf>
    <xf numFmtId="164" fontId="16" fillId="3" borderId="18" xfId="0" applyFont="1" applyFill="1" applyBorder="1" applyAlignment="1">
      <alignment horizontal="left" vertical="center"/>
    </xf>
    <xf numFmtId="164" fontId="16" fillId="3" borderId="20" xfId="0" applyFont="1" applyFill="1" applyBorder="1" applyAlignment="1">
      <alignment horizontal="left" vertical="center"/>
    </xf>
    <xf numFmtId="164" fontId="16" fillId="3" borderId="19" xfId="0" applyFont="1" applyFill="1" applyBorder="1" applyAlignment="1">
      <alignment horizontal="left" vertical="center"/>
    </xf>
    <xf numFmtId="164" fontId="23" fillId="10" borderId="18" xfId="0" applyFont="1" applyFill="1" applyBorder="1" applyAlignment="1">
      <alignment vertical="center"/>
    </xf>
    <xf numFmtId="164" fontId="34" fillId="10" borderId="20" xfId="0" applyFont="1" applyFill="1" applyBorder="1" applyAlignment="1">
      <alignment/>
    </xf>
    <xf numFmtId="164" fontId="34" fillId="10" borderId="19" xfId="0" applyFon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19" xfId="0" applyFill="1" applyBorder="1" applyAlignment="1">
      <alignment/>
    </xf>
    <xf numFmtId="164" fontId="0" fillId="3" borderId="20" xfId="0" applyFill="1" applyBorder="1" applyAlignment="1">
      <alignment horizontal="left" vertical="center"/>
    </xf>
    <xf numFmtId="164" fontId="0" fillId="3" borderId="19" xfId="0" applyFill="1" applyBorder="1" applyAlignment="1">
      <alignment horizontal="left" vertical="center"/>
    </xf>
    <xf numFmtId="164" fontId="16" fillId="3" borderId="18" xfId="0" applyFont="1" applyFill="1" applyBorder="1" applyAlignment="1">
      <alignment/>
    </xf>
    <xf numFmtId="166" fontId="16" fillId="3" borderId="17" xfId="0" applyNumberFormat="1" applyFont="1" applyFill="1" applyBorder="1" applyAlignment="1">
      <alignment/>
    </xf>
    <xf numFmtId="166" fontId="33" fillId="10" borderId="17" xfId="0" applyNumberFormat="1" applyFont="1" applyFill="1" applyBorder="1" applyAlignment="1">
      <alignment/>
    </xf>
    <xf numFmtId="164" fontId="16" fillId="5" borderId="18" xfId="0" applyFont="1" applyFill="1" applyBorder="1" applyAlignment="1">
      <alignment/>
    </xf>
    <xf numFmtId="164" fontId="16" fillId="5" borderId="20" xfId="0" applyFont="1" applyFill="1" applyBorder="1" applyAlignment="1">
      <alignment/>
    </xf>
    <xf numFmtId="164" fontId="11" fillId="5" borderId="20" xfId="0" applyFont="1" applyFill="1" applyBorder="1" applyAlignment="1">
      <alignment/>
    </xf>
    <xf numFmtId="164" fontId="11" fillId="5" borderId="19" xfId="0" applyFont="1" applyFill="1" applyBorder="1" applyAlignment="1">
      <alignment/>
    </xf>
    <xf numFmtId="164" fontId="22" fillId="10" borderId="21" xfId="0" applyNumberFormat="1" applyFont="1" applyFill="1" applyBorder="1" applyAlignment="1">
      <alignment horizontal="center" vertical="center"/>
    </xf>
    <xf numFmtId="166" fontId="11" fillId="0" borderId="25" xfId="0" applyNumberFormat="1" applyFont="1" applyBorder="1" applyAlignment="1">
      <alignment/>
    </xf>
    <xf numFmtId="164" fontId="11" fillId="0" borderId="18" xfId="0" applyFont="1" applyBorder="1" applyAlignment="1">
      <alignment/>
    </xf>
    <xf numFmtId="164" fontId="0" fillId="0" borderId="25" xfId="0" applyBorder="1" applyAlignment="1">
      <alignment/>
    </xf>
    <xf numFmtId="166" fontId="11" fillId="0" borderId="14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4" fontId="11" fillId="0" borderId="14" xfId="0" applyFont="1" applyBorder="1" applyAlignment="1">
      <alignment/>
    </xf>
    <xf numFmtId="164" fontId="0" fillId="10" borderId="20" xfId="0" applyFill="1" applyBorder="1" applyAlignment="1">
      <alignment/>
    </xf>
    <xf numFmtId="164" fontId="0" fillId="10" borderId="19" xfId="0" applyFill="1" applyBorder="1" applyAlignment="1">
      <alignment/>
    </xf>
    <xf numFmtId="164" fontId="16" fillId="5" borderId="0" xfId="0" applyFont="1" applyFill="1" applyBorder="1" applyAlignment="1">
      <alignment/>
    </xf>
    <xf numFmtId="164" fontId="11" fillId="5" borderId="0" xfId="0" applyFont="1" applyFill="1" applyBorder="1" applyAlignment="1">
      <alignment/>
    </xf>
    <xf numFmtId="164" fontId="11" fillId="0" borderId="0" xfId="0" applyFont="1" applyAlignment="1">
      <alignment/>
    </xf>
    <xf numFmtId="164" fontId="16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4" fontId="35" fillId="0" borderId="0" xfId="0" applyFont="1" applyBorder="1" applyAlignment="1">
      <alignment/>
    </xf>
    <xf numFmtId="166" fontId="35" fillId="0" borderId="0" xfId="0" applyNumberFormat="1" applyFont="1" applyBorder="1" applyAlignment="1">
      <alignment/>
    </xf>
    <xf numFmtId="164" fontId="29" fillId="4" borderId="21" xfId="20" applyFont="1" applyFill="1" applyBorder="1" applyAlignment="1">
      <alignment horizontal="center"/>
      <protection/>
    </xf>
    <xf numFmtId="164" fontId="0" fillId="0" borderId="0" xfId="0" applyBorder="1" applyAlignment="1">
      <alignment/>
    </xf>
    <xf numFmtId="164" fontId="19" fillId="4" borderId="14" xfId="20" applyFont="1" applyFill="1" applyBorder="1" applyAlignment="1">
      <alignment horizontal="center" vertical="center"/>
      <protection/>
    </xf>
    <xf numFmtId="164" fontId="16" fillId="4" borderId="11" xfId="20" applyFont="1" applyFill="1" applyBorder="1" applyAlignment="1">
      <alignment horizontal="center" vertical="center"/>
      <protection/>
    </xf>
    <xf numFmtId="164" fontId="11" fillId="4" borderId="11" xfId="20" applyFont="1" applyFill="1" applyBorder="1" applyAlignment="1">
      <alignment horizontal="center" vertical="center"/>
      <protection/>
    </xf>
    <xf numFmtId="164" fontId="1" fillId="4" borderId="13" xfId="20" applyFill="1" applyBorder="1">
      <alignment/>
      <protection/>
    </xf>
    <xf numFmtId="164" fontId="16" fillId="4" borderId="12" xfId="20" applyFont="1" applyFill="1" applyBorder="1" applyAlignment="1">
      <alignment horizontal="center" vertical="center"/>
      <protection/>
    </xf>
    <xf numFmtId="164" fontId="16" fillId="4" borderId="14" xfId="20" applyFont="1" applyFill="1" applyBorder="1" applyAlignment="1">
      <alignment horizontal="center" vertical="center"/>
      <protection/>
    </xf>
    <xf numFmtId="174" fontId="16" fillId="4" borderId="63" xfId="0" applyNumberFormat="1" applyFont="1" applyFill="1" applyBorder="1" applyAlignment="1">
      <alignment horizontal="center" vertical="center"/>
    </xf>
    <xf numFmtId="164" fontId="29" fillId="9" borderId="18" xfId="0" applyFont="1" applyFill="1" applyBorder="1" applyAlignment="1">
      <alignment horizontal="left" vertical="center"/>
    </xf>
    <xf numFmtId="164" fontId="36" fillId="9" borderId="20" xfId="0" applyFont="1" applyFill="1" applyBorder="1" applyAlignment="1">
      <alignment/>
    </xf>
    <xf numFmtId="164" fontId="0" fillId="9" borderId="20" xfId="0" applyFill="1" applyBorder="1" applyAlignment="1">
      <alignment/>
    </xf>
    <xf numFmtId="166" fontId="32" fillId="9" borderId="20" xfId="0" applyNumberFormat="1" applyFont="1" applyFill="1" applyBorder="1" applyAlignment="1">
      <alignment/>
    </xf>
    <xf numFmtId="166" fontId="32" fillId="9" borderId="19" xfId="0" applyNumberFormat="1" applyFont="1" applyFill="1" applyBorder="1" applyAlignment="1">
      <alignment/>
    </xf>
    <xf numFmtId="164" fontId="0" fillId="9" borderId="19" xfId="0" applyFill="1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11" fillId="10" borderId="24" xfId="0" applyFont="1" applyFill="1" applyBorder="1" applyAlignment="1">
      <alignment vertical="center"/>
    </xf>
    <xf numFmtId="164" fontId="16" fillId="10" borderId="15" xfId="0" applyFont="1" applyFill="1" applyBorder="1" applyAlignment="1">
      <alignment/>
    </xf>
    <xf numFmtId="164" fontId="11" fillId="10" borderId="16" xfId="0" applyFont="1" applyFill="1" applyBorder="1" applyAlignment="1">
      <alignment/>
    </xf>
    <xf numFmtId="164" fontId="11" fillId="10" borderId="17" xfId="0" applyFont="1" applyFill="1" applyBorder="1" applyAlignment="1">
      <alignment/>
    </xf>
    <xf numFmtId="164" fontId="11" fillId="10" borderId="21" xfId="0" applyFont="1" applyFill="1" applyBorder="1" applyAlignment="1">
      <alignment/>
    </xf>
    <xf numFmtId="168" fontId="11" fillId="0" borderId="21" xfId="0" applyNumberFormat="1" applyFont="1" applyBorder="1" applyAlignment="1">
      <alignment/>
    </xf>
    <xf numFmtId="164" fontId="11" fillId="0" borderId="18" xfId="0" applyFont="1" applyFill="1" applyBorder="1" applyAlignment="1">
      <alignment/>
    </xf>
    <xf numFmtId="168" fontId="11" fillId="3" borderId="21" xfId="0" applyNumberFormat="1" applyFont="1" applyFill="1" applyBorder="1" applyAlignment="1">
      <alignment/>
    </xf>
    <xf numFmtId="166" fontId="31" fillId="10" borderId="21" xfId="0" applyNumberFormat="1" applyFont="1" applyFill="1" applyBorder="1" applyAlignment="1">
      <alignment/>
    </xf>
    <xf numFmtId="164" fontId="11" fillId="0" borderId="21" xfId="0" applyFont="1" applyFill="1" applyBorder="1" applyAlignment="1">
      <alignment/>
    </xf>
    <xf numFmtId="164" fontId="16" fillId="0" borderId="21" xfId="0" applyFont="1" applyFill="1" applyBorder="1" applyAlignment="1">
      <alignment horizontal="right"/>
    </xf>
    <xf numFmtId="164" fontId="11" fillId="0" borderId="20" xfId="0" applyFont="1" applyFill="1" applyBorder="1" applyAlignment="1">
      <alignment/>
    </xf>
    <xf numFmtId="164" fontId="11" fillId="3" borderId="0" xfId="0" applyFont="1" applyFill="1" applyAlignment="1">
      <alignment/>
    </xf>
    <xf numFmtId="168" fontId="11" fillId="3" borderId="14" xfId="0" applyNumberFormat="1" applyFont="1" applyFill="1" applyBorder="1" applyAlignment="1">
      <alignment/>
    </xf>
    <xf numFmtId="164" fontId="11" fillId="9" borderId="30" xfId="0" applyFont="1" applyFill="1" applyBorder="1" applyAlignment="1">
      <alignment horizontal="center"/>
    </xf>
    <xf numFmtId="165" fontId="20" fillId="9" borderId="27" xfId="0" applyNumberFormat="1" applyFont="1" applyFill="1" applyBorder="1" applyAlignment="1">
      <alignment horizontal="center"/>
    </xf>
    <xf numFmtId="165" fontId="16" fillId="9" borderId="27" xfId="0" applyNumberFormat="1" applyFont="1" applyFill="1" applyBorder="1" applyAlignment="1">
      <alignment horizontal="center"/>
    </xf>
    <xf numFmtId="164" fontId="16" fillId="9" borderId="28" xfId="0" applyFont="1" applyFill="1" applyBorder="1" applyAlignment="1">
      <alignment/>
    </xf>
    <xf numFmtId="164" fontId="16" fillId="9" borderId="29" xfId="0" applyFont="1" applyFill="1" applyBorder="1" applyAlignment="1">
      <alignment/>
    </xf>
    <xf numFmtId="166" fontId="16" fillId="9" borderId="30" xfId="0" applyNumberFormat="1" applyFont="1" applyFill="1" applyBorder="1" applyAlignment="1">
      <alignment/>
    </xf>
    <xf numFmtId="166" fontId="16" fillId="9" borderId="27" xfId="0" applyNumberFormat="1" applyFont="1" applyFill="1" applyBorder="1" applyAlignment="1">
      <alignment/>
    </xf>
    <xf numFmtId="168" fontId="11" fillId="9" borderId="72" xfId="0" applyNumberFormat="1" applyFont="1" applyFill="1" applyBorder="1" applyAlignment="1">
      <alignment/>
    </xf>
    <xf numFmtId="164" fontId="11" fillId="9" borderId="30" xfId="0" applyFont="1" applyFill="1" applyBorder="1" applyAlignment="1">
      <alignment/>
    </xf>
    <xf numFmtId="164" fontId="16" fillId="9" borderId="27" xfId="0" applyFont="1" applyFill="1" applyBorder="1" applyAlignment="1">
      <alignment/>
    </xf>
    <xf numFmtId="164" fontId="16" fillId="9" borderId="27" xfId="0" applyFont="1" applyFill="1" applyBorder="1" applyAlignment="1">
      <alignment/>
    </xf>
    <xf numFmtId="166" fontId="16" fillId="9" borderId="29" xfId="0" applyNumberFormat="1" applyFont="1" applyFill="1" applyBorder="1" applyAlignment="1">
      <alignment/>
    </xf>
    <xf numFmtId="166" fontId="16" fillId="9" borderId="73" xfId="0" applyNumberFormat="1" applyFont="1" applyFill="1" applyBorder="1" applyAlignment="1">
      <alignment/>
    </xf>
    <xf numFmtId="166" fontId="16" fillId="9" borderId="30" xfId="0" applyNumberFormat="1" applyFont="1" applyFill="1" applyBorder="1" applyAlignment="1">
      <alignment horizontal="right"/>
    </xf>
    <xf numFmtId="164" fontId="11" fillId="9" borderId="72" xfId="0" applyFont="1" applyFill="1" applyBorder="1" applyAlignment="1">
      <alignment/>
    </xf>
    <xf numFmtId="164" fontId="16" fillId="9" borderId="74" xfId="0" applyFont="1" applyFill="1" applyBorder="1" applyAlignment="1">
      <alignment/>
    </xf>
    <xf numFmtId="164" fontId="16" fillId="9" borderId="74" xfId="0" applyFont="1" applyFill="1" applyBorder="1" applyAlignment="1">
      <alignment/>
    </xf>
    <xf numFmtId="164" fontId="16" fillId="9" borderId="75" xfId="0" applyFont="1" applyFill="1" applyBorder="1" applyAlignment="1">
      <alignment/>
    </xf>
    <xf numFmtId="164" fontId="16" fillId="9" borderId="76" xfId="0" applyFont="1" applyFill="1" applyBorder="1" applyAlignment="1">
      <alignment/>
    </xf>
    <xf numFmtId="166" fontId="16" fillId="9" borderId="75" xfId="0" applyNumberFormat="1" applyFont="1" applyFill="1" applyBorder="1" applyAlignment="1">
      <alignment/>
    </xf>
    <xf numFmtId="166" fontId="16" fillId="9" borderId="72" xfId="0" applyNumberFormat="1" applyFont="1" applyFill="1" applyBorder="1" applyAlignment="1">
      <alignment/>
    </xf>
    <xf numFmtId="166" fontId="16" fillId="9" borderId="77" xfId="0" applyNumberFormat="1" applyFont="1" applyFill="1" applyBorder="1" applyAlignment="1">
      <alignment/>
    </xf>
    <xf numFmtId="168" fontId="11" fillId="9" borderId="30" xfId="0" applyNumberFormat="1" applyFont="1" applyFill="1" applyBorder="1" applyAlignment="1">
      <alignment/>
    </xf>
    <xf numFmtId="164" fontId="16" fillId="9" borderId="30" xfId="0" applyFont="1" applyFill="1" applyBorder="1" applyAlignment="1">
      <alignment/>
    </xf>
    <xf numFmtId="166" fontId="11" fillId="9" borderId="30" xfId="0" applyNumberFormat="1" applyFont="1" applyFill="1" applyBorder="1" applyAlignment="1">
      <alignment/>
    </xf>
    <xf numFmtId="175" fontId="11" fillId="9" borderId="3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164" fontId="19" fillId="4" borderId="21" xfId="0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/>
    </xf>
    <xf numFmtId="164" fontId="1" fillId="4" borderId="13" xfId="0" applyFont="1" applyFill="1" applyBorder="1" applyAlignment="1">
      <alignment/>
    </xf>
    <xf numFmtId="164" fontId="16" fillId="4" borderId="21" xfId="0" applyFont="1" applyFill="1" applyBorder="1" applyAlignment="1">
      <alignment horizontal="center"/>
    </xf>
    <xf numFmtId="164" fontId="0" fillId="4" borderId="15" xfId="0" applyFill="1" applyBorder="1" applyAlignment="1">
      <alignment/>
    </xf>
    <xf numFmtId="164" fontId="1" fillId="4" borderId="16" xfId="0" applyFont="1" applyFill="1" applyBorder="1" applyAlignment="1">
      <alignment/>
    </xf>
    <xf numFmtId="164" fontId="1" fillId="4" borderId="17" xfId="0" applyFont="1" applyFill="1" applyBorder="1" applyAlignment="1">
      <alignment/>
    </xf>
    <xf numFmtId="174" fontId="16" fillId="4" borderId="24" xfId="0" applyNumberFormat="1" applyFont="1" applyFill="1" applyBorder="1" applyAlignment="1">
      <alignment horizontal="center" vertical="center"/>
    </xf>
    <xf numFmtId="164" fontId="16" fillId="4" borderId="24" xfId="20" applyFont="1" applyFill="1" applyBorder="1" applyAlignment="1">
      <alignment horizontal="center" vertical="center"/>
      <protection/>
    </xf>
    <xf numFmtId="164" fontId="29" fillId="9" borderId="21" xfId="0" applyFont="1" applyFill="1" applyBorder="1" applyAlignment="1">
      <alignment horizontal="left" vertical="center"/>
    </xf>
    <xf numFmtId="164" fontId="16" fillId="10" borderId="24" xfId="0" applyFont="1" applyFill="1" applyBorder="1" applyAlignment="1">
      <alignment vertical="center"/>
    </xf>
    <xf numFmtId="166" fontId="11" fillId="10" borderId="21" xfId="0" applyNumberFormat="1" applyFont="1" applyFill="1" applyBorder="1" applyAlignment="1">
      <alignment/>
    </xf>
    <xf numFmtId="168" fontId="11" fillId="10" borderId="21" xfId="0" applyNumberFormat="1" applyFont="1" applyFill="1" applyBorder="1" applyAlignment="1">
      <alignment/>
    </xf>
    <xf numFmtId="164" fontId="0" fillId="0" borderId="18" xfId="0" applyFill="1" applyBorder="1" applyAlignment="1">
      <alignment/>
    </xf>
    <xf numFmtId="164" fontId="21" fillId="9" borderId="30" xfId="0" applyFont="1" applyFill="1" applyBorder="1" applyAlignment="1">
      <alignment horizontal="center"/>
    </xf>
    <xf numFmtId="164" fontId="19" fillId="9" borderId="29" xfId="0" applyFont="1" applyFill="1" applyBorder="1" applyAlignment="1">
      <alignment/>
    </xf>
    <xf numFmtId="168" fontId="11" fillId="9" borderId="78" xfId="0" applyNumberFormat="1" applyFont="1" applyFill="1" applyBorder="1" applyAlignment="1">
      <alignment/>
    </xf>
    <xf numFmtId="164" fontId="0" fillId="9" borderId="30" xfId="0" applyFill="1" applyBorder="1" applyAlignment="1">
      <alignment/>
    </xf>
    <xf numFmtId="164" fontId="1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21" xfId="0" applyFont="1" applyBorder="1" applyAlignment="1">
      <alignment horizontal="center" vertical="center"/>
    </xf>
    <xf numFmtId="164" fontId="19" fillId="0" borderId="21" xfId="0" applyFont="1" applyFill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/>
    </xf>
    <xf numFmtId="174" fontId="19" fillId="0" borderId="60" xfId="0" applyNumberFormat="1" applyFont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14" xfId="0" applyFont="1" applyBorder="1" applyAlignment="1">
      <alignment/>
    </xf>
    <xf numFmtId="166" fontId="0" fillId="0" borderId="14" xfId="0" applyNumberFormat="1" applyBorder="1" applyAlignment="1">
      <alignment/>
    </xf>
    <xf numFmtId="175" fontId="0" fillId="0" borderId="13" xfId="0" applyNumberFormat="1" applyBorder="1" applyAlignment="1">
      <alignment/>
    </xf>
    <xf numFmtId="164" fontId="0" fillId="0" borderId="25" xfId="0" applyFont="1" applyBorder="1" applyAlignment="1">
      <alignment/>
    </xf>
    <xf numFmtId="166" fontId="0" fillId="0" borderId="25" xfId="0" applyNumberFormat="1" applyBorder="1" applyAlignment="1">
      <alignment/>
    </xf>
    <xf numFmtId="175" fontId="0" fillId="0" borderId="60" xfId="0" applyNumberFormat="1" applyBorder="1" applyAlignment="1">
      <alignment/>
    </xf>
    <xf numFmtId="164" fontId="0" fillId="0" borderId="63" xfId="0" applyBorder="1" applyAlignment="1">
      <alignment/>
    </xf>
    <xf numFmtId="164" fontId="0" fillId="0" borderId="60" xfId="0" applyBorder="1" applyAlignment="1">
      <alignment/>
    </xf>
    <xf numFmtId="164" fontId="0" fillId="0" borderId="25" xfId="0" applyFont="1" applyFill="1" applyBorder="1" applyAlignment="1">
      <alignment/>
    </xf>
    <xf numFmtId="166" fontId="0" fillId="0" borderId="60" xfId="0" applyNumberFormat="1" applyBorder="1" applyAlignment="1">
      <alignment/>
    </xf>
    <xf numFmtId="164" fontId="0" fillId="0" borderId="24" xfId="0" applyFont="1" applyFill="1" applyBorder="1" applyAlignment="1">
      <alignment/>
    </xf>
    <xf numFmtId="164" fontId="0" fillId="0" borderId="24" xfId="0" applyBorder="1" applyAlignment="1">
      <alignment/>
    </xf>
    <xf numFmtId="175" fontId="0" fillId="0" borderId="17" xfId="0" applyNumberFormat="1" applyBorder="1" applyAlignment="1">
      <alignment/>
    </xf>
    <xf numFmtId="168" fontId="0" fillId="0" borderId="0" xfId="0" applyNumberFormat="1" applyAlignment="1">
      <alignment/>
    </xf>
    <xf numFmtId="164" fontId="1" fillId="0" borderId="0" xfId="0" applyFont="1" applyBorder="1" applyAlignment="1">
      <alignment horizontal="justify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Alignment="1">
      <alignment/>
    </xf>
    <xf numFmtId="166" fontId="1" fillId="0" borderId="0" xfId="0" applyNumberFormat="1" applyFont="1" applyBorder="1" applyAlignment="1">
      <alignment horizontal="right"/>
    </xf>
    <xf numFmtId="164" fontId="37" fillId="0" borderId="0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76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shrinkToFit="1"/>
    </xf>
    <xf numFmtId="174" fontId="19" fillId="0" borderId="0" xfId="0" applyNumberFormat="1" applyFont="1" applyBorder="1" applyAlignment="1">
      <alignment horizontal="center" vertical="center"/>
    </xf>
    <xf numFmtId="164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  <cellStyle name="normální_Lis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9">
      <selection activeCell="H11" sqref="H11"/>
    </sheetView>
  </sheetViews>
  <sheetFormatPr defaultColWidth="12.57421875" defaultRowHeight="12.75"/>
  <cols>
    <col min="1" max="1" width="50.8515625" style="1" customWidth="1"/>
    <col min="2" max="2" width="11.57421875" style="1" customWidth="1"/>
    <col min="3" max="3" width="10.7109375" style="1" customWidth="1"/>
    <col min="4" max="16384" width="11.57421875" style="1" customWidth="1"/>
  </cols>
  <sheetData>
    <row r="2" ht="12.75">
      <c r="D2" s="1" t="s">
        <v>0</v>
      </c>
    </row>
    <row r="3" spans="1:4" ht="12.75">
      <c r="A3" s="2" t="s">
        <v>1</v>
      </c>
      <c r="B3" s="3" t="s">
        <v>2</v>
      </c>
      <c r="C3" s="3"/>
      <c r="D3" s="4" t="s">
        <v>3</v>
      </c>
    </row>
    <row r="4" spans="1:4" ht="12.75">
      <c r="A4" s="2"/>
      <c r="B4" s="3" t="s">
        <v>4</v>
      </c>
      <c r="C4" s="3" t="s">
        <v>5</v>
      </c>
      <c r="D4" s="5" t="s">
        <v>6</v>
      </c>
    </row>
    <row r="5" spans="1:4" ht="12.75">
      <c r="A5" s="6" t="s">
        <v>7</v>
      </c>
      <c r="B5" s="7">
        <v>14346563</v>
      </c>
      <c r="C5" s="7">
        <v>15221141</v>
      </c>
      <c r="D5" s="8">
        <v>14767534</v>
      </c>
    </row>
    <row r="6" spans="1:4" ht="12.75">
      <c r="A6" s="9" t="s">
        <v>8</v>
      </c>
      <c r="B6" s="10">
        <f>B8+B9+B10+B11+B12+B13+B14+B15</f>
        <v>14292196</v>
      </c>
      <c r="C6" s="10">
        <v>15190909</v>
      </c>
      <c r="D6" s="11">
        <f>D8+D9+D10+D11+D12+D13+D14+D15</f>
        <v>14709475</v>
      </c>
    </row>
    <row r="7" spans="1:4" ht="12.75">
      <c r="A7" s="12" t="s">
        <v>9</v>
      </c>
      <c r="B7" s="13"/>
      <c r="C7" s="13"/>
      <c r="D7" s="13"/>
    </row>
    <row r="8" spans="1:4" ht="12.75">
      <c r="A8" s="12" t="s">
        <v>10</v>
      </c>
      <c r="B8" s="13">
        <v>446212</v>
      </c>
      <c r="C8" s="13">
        <v>450106</v>
      </c>
      <c r="D8" s="13">
        <v>347076</v>
      </c>
    </row>
    <row r="9" spans="1:4" ht="12.75">
      <c r="A9" s="12" t="s">
        <v>11</v>
      </c>
      <c r="B9" s="13">
        <v>1668847</v>
      </c>
      <c r="C9" s="13">
        <v>1742869</v>
      </c>
      <c r="D9" s="13">
        <v>1587144</v>
      </c>
    </row>
    <row r="10" spans="1:4" ht="12.75">
      <c r="A10" s="12" t="s">
        <v>12</v>
      </c>
      <c r="B10" s="13">
        <v>314329</v>
      </c>
      <c r="C10" s="13">
        <v>322651</v>
      </c>
      <c r="D10" s="13">
        <v>312981</v>
      </c>
    </row>
    <row r="11" spans="1:4" ht="12.75">
      <c r="A11" s="12" t="s">
        <v>13</v>
      </c>
      <c r="B11" s="13">
        <v>437000</v>
      </c>
      <c r="C11" s="13">
        <v>437000</v>
      </c>
      <c r="D11" s="13">
        <v>387449</v>
      </c>
    </row>
    <row r="12" spans="1:4" ht="12.75">
      <c r="A12" s="12" t="s">
        <v>14</v>
      </c>
      <c r="B12" s="13">
        <v>2189974</v>
      </c>
      <c r="C12" s="13">
        <v>2221913</v>
      </c>
      <c r="D12" s="13">
        <v>2129771</v>
      </c>
    </row>
    <row r="13" spans="1:4" ht="12.75">
      <c r="A13" s="12" t="s">
        <v>15</v>
      </c>
      <c r="B13" s="13">
        <v>487838</v>
      </c>
      <c r="C13" s="13">
        <v>471338</v>
      </c>
      <c r="D13" s="13">
        <v>461082</v>
      </c>
    </row>
    <row r="14" spans="1:4" ht="12.75">
      <c r="A14" s="12" t="s">
        <v>16</v>
      </c>
      <c r="B14" s="13">
        <v>795216</v>
      </c>
      <c r="C14" s="13">
        <v>774556</v>
      </c>
      <c r="D14" s="13">
        <v>718640</v>
      </c>
    </row>
    <row r="15" spans="1:4" ht="12.75">
      <c r="A15" s="12" t="s">
        <v>17</v>
      </c>
      <c r="B15" s="13">
        <v>7952780</v>
      </c>
      <c r="C15" s="13">
        <v>8770476</v>
      </c>
      <c r="D15" s="13">
        <v>8765332</v>
      </c>
    </row>
    <row r="16" spans="1:4" ht="12.75">
      <c r="A16" s="14" t="s">
        <v>18</v>
      </c>
      <c r="B16" s="15">
        <f>B5-B6</f>
        <v>54367</v>
      </c>
      <c r="C16" s="15">
        <f>C5-C6</f>
        <v>30232</v>
      </c>
      <c r="D16" s="16">
        <f>D5-D6</f>
        <v>58059</v>
      </c>
    </row>
    <row r="17" spans="1:4" ht="12.75">
      <c r="A17" s="6" t="s">
        <v>19</v>
      </c>
      <c r="B17" s="7">
        <v>1647923</v>
      </c>
      <c r="C17" s="7">
        <v>1662748</v>
      </c>
      <c r="D17" s="8">
        <v>547082</v>
      </c>
    </row>
    <row r="18" spans="1:4" ht="12.75">
      <c r="A18" s="9" t="s">
        <v>20</v>
      </c>
      <c r="B18" s="10">
        <f>B20+B21+B22+B23+B24+B25+B26+B27</f>
        <v>2417580</v>
      </c>
      <c r="C18" s="10">
        <f>C20+C21+C22+C23+C24+C25+C26+C27</f>
        <v>3393436</v>
      </c>
      <c r="D18" s="11">
        <f>D20+D21+D22+D23+D24+D25+D26+D27</f>
        <v>1274057</v>
      </c>
    </row>
    <row r="19" spans="1:4" ht="12.75">
      <c r="A19" s="12" t="s">
        <v>21</v>
      </c>
      <c r="B19" s="13"/>
      <c r="C19" s="13"/>
      <c r="D19" s="13"/>
    </row>
    <row r="20" spans="1:4" ht="12.75">
      <c r="A20" s="12" t="s">
        <v>22</v>
      </c>
      <c r="B20" s="13">
        <v>2397580</v>
      </c>
      <c r="C20" s="13">
        <v>3108737</v>
      </c>
      <c r="D20" s="13">
        <v>1068827</v>
      </c>
    </row>
    <row r="21" spans="1:4" ht="12.75">
      <c r="A21" s="12" t="s">
        <v>11</v>
      </c>
      <c r="B21" s="13">
        <v>20000</v>
      </c>
      <c r="C21" s="13">
        <v>39382</v>
      </c>
      <c r="D21" s="13">
        <v>39381</v>
      </c>
    </row>
    <row r="22" spans="1:4" ht="12.75">
      <c r="A22" s="12" t="s">
        <v>12</v>
      </c>
      <c r="B22" s="17">
        <v>0</v>
      </c>
      <c r="C22" s="13">
        <v>12240</v>
      </c>
      <c r="D22" s="13">
        <v>12239</v>
      </c>
    </row>
    <row r="23" spans="1:4" ht="12.75">
      <c r="A23" s="12" t="s">
        <v>13</v>
      </c>
      <c r="B23" s="17">
        <v>0</v>
      </c>
      <c r="C23" s="17">
        <v>0</v>
      </c>
      <c r="D23" s="13">
        <v>0</v>
      </c>
    </row>
    <row r="24" spans="1:4" ht="12.75">
      <c r="A24" s="12" t="s">
        <v>14</v>
      </c>
      <c r="B24" s="13">
        <v>0</v>
      </c>
      <c r="C24" s="13">
        <v>180620</v>
      </c>
      <c r="D24" s="13">
        <v>104179</v>
      </c>
    </row>
    <row r="25" spans="1:4" ht="12.75">
      <c r="A25" s="12" t="s">
        <v>15</v>
      </c>
      <c r="B25" s="13">
        <v>0</v>
      </c>
      <c r="C25" s="13">
        <v>18000</v>
      </c>
      <c r="D25" s="13">
        <v>15000</v>
      </c>
    </row>
    <row r="26" spans="1:4" ht="12.75">
      <c r="A26" s="12" t="s">
        <v>16</v>
      </c>
      <c r="B26" s="17">
        <v>0</v>
      </c>
      <c r="C26" s="13">
        <v>20660</v>
      </c>
      <c r="D26" s="13">
        <v>20661</v>
      </c>
    </row>
    <row r="27" spans="1:4" ht="12.75">
      <c r="A27" s="12" t="s">
        <v>17</v>
      </c>
      <c r="B27" s="13">
        <v>0</v>
      </c>
      <c r="C27" s="13">
        <v>13797</v>
      </c>
      <c r="D27" s="13">
        <v>13770</v>
      </c>
    </row>
    <row r="28" spans="1:4" ht="12.75">
      <c r="A28" s="14" t="s">
        <v>23</v>
      </c>
      <c r="B28" s="15">
        <f>B17-B18</f>
        <v>-769657</v>
      </c>
      <c r="C28" s="15">
        <f>C17-C18</f>
        <v>-1730688</v>
      </c>
      <c r="D28" s="16">
        <f>D17-D18</f>
        <v>-726975</v>
      </c>
    </row>
    <row r="29" spans="1:4" ht="12.75">
      <c r="A29" s="6" t="s">
        <v>24</v>
      </c>
      <c r="B29" s="7">
        <f>B30+B32+B33</f>
        <v>928608</v>
      </c>
      <c r="C29" s="7">
        <f>C30+C32+C33+C31</f>
        <v>1920920</v>
      </c>
      <c r="D29" s="18">
        <v>945779</v>
      </c>
    </row>
    <row r="30" spans="1:4" ht="12.75">
      <c r="A30" s="12" t="s">
        <v>25</v>
      </c>
      <c r="B30" s="13">
        <v>928608</v>
      </c>
      <c r="C30" s="13">
        <v>1872630</v>
      </c>
      <c r="D30" s="13">
        <v>897489</v>
      </c>
    </row>
    <row r="31" spans="1:4" ht="12.75">
      <c r="A31" s="12" t="s">
        <v>26</v>
      </c>
      <c r="B31" s="13">
        <v>0</v>
      </c>
      <c r="C31" s="13">
        <v>48290</v>
      </c>
      <c r="D31" s="13">
        <v>48290</v>
      </c>
    </row>
    <row r="32" spans="1:4" ht="12.75" hidden="1">
      <c r="A32" s="12" t="s">
        <v>27</v>
      </c>
      <c r="B32" s="13">
        <v>0</v>
      </c>
      <c r="C32" s="13">
        <v>0</v>
      </c>
      <c r="D32" s="13">
        <v>0</v>
      </c>
    </row>
    <row r="33" spans="1:4" ht="12.75" hidden="1">
      <c r="A33" s="12" t="s">
        <v>28</v>
      </c>
      <c r="B33" s="13">
        <v>0</v>
      </c>
      <c r="C33" s="13">
        <v>0</v>
      </c>
      <c r="D33" s="13">
        <v>0</v>
      </c>
    </row>
    <row r="34" spans="1:4" ht="12.75">
      <c r="A34" s="9" t="s">
        <v>29</v>
      </c>
      <c r="B34" s="10">
        <v>213318</v>
      </c>
      <c r="C34" s="10">
        <v>220464</v>
      </c>
      <c r="D34" s="10">
        <v>220464</v>
      </c>
    </row>
    <row r="35" spans="1:4" ht="12.75">
      <c r="A35" s="14" t="s">
        <v>30</v>
      </c>
      <c r="B35" s="15">
        <f>B29-B34</f>
        <v>715290</v>
      </c>
      <c r="C35" s="15">
        <v>1700456</v>
      </c>
      <c r="D35" s="16">
        <v>725315</v>
      </c>
    </row>
    <row r="36" spans="1:4" ht="12.75">
      <c r="A36" s="12" t="s">
        <v>31</v>
      </c>
      <c r="B36" s="13">
        <v>-715290</v>
      </c>
      <c r="C36" s="13">
        <v>1707456</v>
      </c>
      <c r="D36" s="13">
        <f>D16+D28</f>
        <v>-668916</v>
      </c>
    </row>
    <row r="37" spans="1:4" ht="12.75">
      <c r="A37" s="2" t="s">
        <v>32</v>
      </c>
      <c r="B37" s="19">
        <f>B16+B28+B35</f>
        <v>0</v>
      </c>
      <c r="C37" s="19">
        <f>C16+C28+C35</f>
        <v>0</v>
      </c>
      <c r="D37" s="20">
        <f>D16+D28+D35</f>
        <v>56399</v>
      </c>
    </row>
  </sheetData>
  <mergeCells count="2">
    <mergeCell ref="A3:A4"/>
    <mergeCell ref="B3:C3"/>
  </mergeCells>
  <printOptions horizontalCentered="1"/>
  <pageMargins left="0.5902777777777778" right="0.5902777777777778" top="0.5902777777777778" bottom="0.8138888888888889" header="0.5118055555555556" footer="0.5902777777777778"/>
  <pageSetup firstPageNumber="19" useFirstPageNumber="1" horizontalDpi="300" verticalDpi="300" orientation="portrait" paperSize="9"/>
  <headerFooter alignWithMargins="0">
    <oddFooter>&amp;C&amp;"Times New Roman,Normálne"&amp;9 84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H8" sqref="H8"/>
    </sheetView>
  </sheetViews>
  <sheetFormatPr defaultColWidth="12.57421875" defaultRowHeight="12.75"/>
  <cols>
    <col min="1" max="3" width="11.57421875" style="0" customWidth="1"/>
    <col min="4" max="4" width="47.28125" style="0" customWidth="1"/>
    <col min="5" max="16384" width="11.57421875" style="0" customWidth="1"/>
  </cols>
  <sheetData>
    <row r="1" spans="1:8" ht="15">
      <c r="A1" s="373" t="s">
        <v>668</v>
      </c>
      <c r="B1" s="373"/>
      <c r="C1" s="373" t="s">
        <v>669</v>
      </c>
      <c r="D1" s="373"/>
      <c r="E1" s="373"/>
      <c r="F1" s="373"/>
      <c r="G1" s="373"/>
      <c r="H1" s="373"/>
    </row>
    <row r="2" spans="1:8" ht="12.75">
      <c r="A2" s="322"/>
      <c r="B2" s="322"/>
      <c r="C2" s="322"/>
      <c r="D2" s="322"/>
      <c r="E2" s="322"/>
      <c r="F2" s="322"/>
      <c r="G2" s="322"/>
      <c r="H2" s="435" t="s">
        <v>591</v>
      </c>
    </row>
    <row r="3" spans="1:8" ht="12.75">
      <c r="A3" s="490"/>
      <c r="B3" s="490"/>
      <c r="C3" s="491"/>
      <c r="D3" s="492" t="s">
        <v>670</v>
      </c>
      <c r="E3" s="158" t="s">
        <v>671</v>
      </c>
      <c r="F3" s="158"/>
      <c r="G3" s="96" t="s">
        <v>672</v>
      </c>
      <c r="H3" s="95" t="s">
        <v>90</v>
      </c>
    </row>
    <row r="4" spans="1:8" ht="12.75" customHeight="1">
      <c r="A4" s="376" t="s">
        <v>274</v>
      </c>
      <c r="B4" s="493" t="s">
        <v>275</v>
      </c>
      <c r="C4" s="378" t="s">
        <v>276</v>
      </c>
      <c r="D4" s="494" t="s">
        <v>277</v>
      </c>
      <c r="E4" s="495" t="s">
        <v>4</v>
      </c>
      <c r="F4" s="496" t="s">
        <v>5</v>
      </c>
      <c r="G4" s="497" t="s">
        <v>281</v>
      </c>
      <c r="H4" s="498" t="s">
        <v>673</v>
      </c>
    </row>
    <row r="5" spans="1:8" ht="12.75">
      <c r="A5" s="381"/>
      <c r="B5" s="499" t="s">
        <v>640</v>
      </c>
      <c r="C5" s="382"/>
      <c r="D5" s="500" t="s">
        <v>674</v>
      </c>
      <c r="E5" s="495"/>
      <c r="F5" s="496"/>
      <c r="G5" s="497"/>
      <c r="H5" s="497"/>
    </row>
    <row r="6" spans="1:8" ht="12.75">
      <c r="A6" s="501" t="s">
        <v>668</v>
      </c>
      <c r="B6" s="501"/>
      <c r="C6" s="501"/>
      <c r="D6" s="501"/>
      <c r="E6" s="502">
        <v>487838</v>
      </c>
      <c r="F6" s="503" t="s">
        <v>675</v>
      </c>
      <c r="G6" s="504">
        <v>476082</v>
      </c>
      <c r="H6" s="505">
        <v>97</v>
      </c>
    </row>
    <row r="7" spans="1:8" ht="12.75">
      <c r="A7" s="387" t="s">
        <v>239</v>
      </c>
      <c r="B7" s="388" t="s">
        <v>676</v>
      </c>
      <c r="C7" s="506" t="s">
        <v>677</v>
      </c>
      <c r="D7" s="506"/>
      <c r="E7" s="507" t="s">
        <v>678</v>
      </c>
      <c r="F7" s="507" t="s">
        <v>679</v>
      </c>
      <c r="G7" s="507" t="s">
        <v>679</v>
      </c>
      <c r="H7" s="508" t="s">
        <v>680</v>
      </c>
    </row>
    <row r="8" spans="1:8" ht="12.75">
      <c r="A8" s="509"/>
      <c r="B8" s="510"/>
      <c r="C8" s="345" t="s">
        <v>286</v>
      </c>
      <c r="D8" s="394" t="s">
        <v>8</v>
      </c>
      <c r="E8" s="511" t="s">
        <v>678</v>
      </c>
      <c r="F8" s="511" t="s">
        <v>681</v>
      </c>
      <c r="G8" s="511" t="s">
        <v>682</v>
      </c>
      <c r="H8" s="508" t="s">
        <v>683</v>
      </c>
    </row>
    <row r="9" spans="1:8" ht="12.75">
      <c r="A9" s="509"/>
      <c r="B9" s="510"/>
      <c r="C9" s="350" t="s">
        <v>498</v>
      </c>
      <c r="D9" s="396" t="s">
        <v>621</v>
      </c>
      <c r="E9" s="512" t="s">
        <v>678</v>
      </c>
      <c r="F9" s="512" t="s">
        <v>681</v>
      </c>
      <c r="G9" s="512" t="s">
        <v>682</v>
      </c>
      <c r="H9" s="513" t="s">
        <v>683</v>
      </c>
    </row>
    <row r="10" spans="1:8" ht="12.75">
      <c r="A10" s="509"/>
      <c r="B10" s="510"/>
      <c r="C10" s="350"/>
      <c r="D10" s="514" t="s">
        <v>684</v>
      </c>
      <c r="E10" s="515" t="s">
        <v>678</v>
      </c>
      <c r="F10" s="515" t="s">
        <v>681</v>
      </c>
      <c r="G10" s="515" t="s">
        <v>682</v>
      </c>
      <c r="H10" s="516" t="s">
        <v>683</v>
      </c>
    </row>
    <row r="11" spans="1:8" ht="12.75">
      <c r="A11" s="509"/>
      <c r="B11" s="510"/>
      <c r="C11" s="345" t="s">
        <v>583</v>
      </c>
      <c r="D11" s="394" t="s">
        <v>20</v>
      </c>
      <c r="E11" s="511">
        <v>0</v>
      </c>
      <c r="F11" s="511" t="s">
        <v>685</v>
      </c>
      <c r="G11" s="511" t="s">
        <v>686</v>
      </c>
      <c r="H11" s="508" t="s">
        <v>687</v>
      </c>
    </row>
    <row r="12" spans="1:8" ht="12.75">
      <c r="A12" s="509"/>
      <c r="B12" s="510"/>
      <c r="C12" s="350" t="s">
        <v>650</v>
      </c>
      <c r="D12" s="396" t="s">
        <v>688</v>
      </c>
      <c r="E12" s="512">
        <v>0</v>
      </c>
      <c r="F12" s="512" t="s">
        <v>685</v>
      </c>
      <c r="G12" s="512" t="s">
        <v>686</v>
      </c>
      <c r="H12" s="513">
        <v>83</v>
      </c>
    </row>
    <row r="13" spans="1:8" ht="12.75">
      <c r="A13" s="509"/>
      <c r="B13" s="510"/>
      <c r="C13" s="350"/>
      <c r="D13" s="514" t="s">
        <v>689</v>
      </c>
      <c r="E13" s="515">
        <v>0</v>
      </c>
      <c r="F13" s="515" t="s">
        <v>685</v>
      </c>
      <c r="G13" s="515" t="s">
        <v>686</v>
      </c>
      <c r="H13" s="516">
        <v>83</v>
      </c>
    </row>
    <row r="14" spans="1:8" ht="12.75">
      <c r="A14" s="387" t="s">
        <v>690</v>
      </c>
      <c r="B14" s="388" t="s">
        <v>691</v>
      </c>
      <c r="C14" s="389" t="s">
        <v>692</v>
      </c>
      <c r="D14" s="389"/>
      <c r="E14" s="517" t="s">
        <v>693</v>
      </c>
      <c r="F14" s="517" t="s">
        <v>693</v>
      </c>
      <c r="G14" s="517" t="s">
        <v>694</v>
      </c>
      <c r="H14" s="518" t="s">
        <v>687</v>
      </c>
    </row>
    <row r="15" spans="1:8" ht="12.75">
      <c r="A15" s="392"/>
      <c r="B15" s="519"/>
      <c r="C15" s="345" t="s">
        <v>286</v>
      </c>
      <c r="D15" s="394" t="s">
        <v>8</v>
      </c>
      <c r="E15" s="511" t="s">
        <v>693</v>
      </c>
      <c r="F15" s="511" t="s">
        <v>693</v>
      </c>
      <c r="G15" s="520" t="s">
        <v>694</v>
      </c>
      <c r="H15" s="521" t="s">
        <v>687</v>
      </c>
    </row>
    <row r="16" spans="1:8" ht="12.75">
      <c r="A16" s="392"/>
      <c r="B16" s="519"/>
      <c r="C16" s="522" t="s">
        <v>379</v>
      </c>
      <c r="D16" s="523" t="s">
        <v>695</v>
      </c>
      <c r="E16" s="524">
        <v>50</v>
      </c>
      <c r="F16" s="524" t="s">
        <v>696</v>
      </c>
      <c r="G16" s="524" t="s">
        <v>696</v>
      </c>
      <c r="H16" s="513" t="s">
        <v>680</v>
      </c>
    </row>
    <row r="17" spans="1:8" ht="12.75">
      <c r="A17" s="392"/>
      <c r="B17" s="519"/>
      <c r="C17" s="525"/>
      <c r="D17" s="526" t="s">
        <v>697</v>
      </c>
      <c r="E17" s="527">
        <v>50</v>
      </c>
      <c r="F17" s="527" t="s">
        <v>696</v>
      </c>
      <c r="G17" s="527" t="s">
        <v>696</v>
      </c>
      <c r="H17" s="516" t="s">
        <v>680</v>
      </c>
    </row>
    <row r="18" spans="1:8" ht="12.75">
      <c r="A18" s="392"/>
      <c r="B18" s="519"/>
      <c r="C18" s="350" t="s">
        <v>287</v>
      </c>
      <c r="D18" s="396" t="s">
        <v>288</v>
      </c>
      <c r="E18" s="512" t="s">
        <v>698</v>
      </c>
      <c r="F18" s="513" t="s">
        <v>699</v>
      </c>
      <c r="G18" s="512" t="s">
        <v>700</v>
      </c>
      <c r="H18" s="513" t="s">
        <v>687</v>
      </c>
    </row>
    <row r="19" spans="1:8" ht="12.75">
      <c r="A19" s="392"/>
      <c r="B19" s="519"/>
      <c r="C19" s="350"/>
      <c r="D19" s="528" t="s">
        <v>701</v>
      </c>
      <c r="E19" s="529" t="s">
        <v>702</v>
      </c>
      <c r="F19" s="530" t="s">
        <v>703</v>
      </c>
      <c r="G19" s="531" t="s">
        <v>703</v>
      </c>
      <c r="H19" s="516" t="s">
        <v>680</v>
      </c>
    </row>
    <row r="20" spans="1:8" ht="12.75">
      <c r="A20" s="392"/>
      <c r="B20" s="519"/>
      <c r="C20" s="350"/>
      <c r="D20" s="528" t="s">
        <v>704</v>
      </c>
      <c r="E20" s="529">
        <v>450</v>
      </c>
      <c r="F20" s="531" t="s">
        <v>705</v>
      </c>
      <c r="G20" s="531" t="s">
        <v>706</v>
      </c>
      <c r="H20" s="516" t="s">
        <v>707</v>
      </c>
    </row>
    <row r="21" spans="1:8" ht="12.75">
      <c r="A21" s="392"/>
      <c r="B21" s="519"/>
      <c r="C21" s="350"/>
      <c r="D21" s="401" t="s">
        <v>708</v>
      </c>
      <c r="E21" s="532" t="s">
        <v>709</v>
      </c>
      <c r="F21" s="533" t="s">
        <v>709</v>
      </c>
      <c r="G21" s="533" t="s">
        <v>710</v>
      </c>
      <c r="H21" s="516" t="s">
        <v>711</v>
      </c>
    </row>
    <row r="22" spans="1:8" ht="12.75">
      <c r="A22" s="392"/>
      <c r="B22" s="519"/>
      <c r="C22" s="350"/>
      <c r="D22" s="401" t="s">
        <v>712</v>
      </c>
      <c r="E22" s="532">
        <v>200</v>
      </c>
      <c r="F22" s="533">
        <v>200</v>
      </c>
      <c r="G22" s="533" t="s">
        <v>713</v>
      </c>
      <c r="H22" s="516" t="s">
        <v>714</v>
      </c>
    </row>
    <row r="23" spans="1:8" ht="12.75">
      <c r="A23" s="392"/>
      <c r="B23" s="519"/>
      <c r="C23" s="350"/>
      <c r="D23" s="401" t="s">
        <v>715</v>
      </c>
      <c r="E23" s="532" t="s">
        <v>709</v>
      </c>
      <c r="F23" s="533" t="s">
        <v>716</v>
      </c>
      <c r="G23" s="533" t="s">
        <v>716</v>
      </c>
      <c r="H23" s="516" t="s">
        <v>680</v>
      </c>
    </row>
    <row r="24" spans="1:8" ht="12.75">
      <c r="A24" s="392"/>
      <c r="B24" s="519"/>
      <c r="C24" s="350"/>
      <c r="D24" s="401" t="s">
        <v>717</v>
      </c>
      <c r="E24" s="532" t="s">
        <v>718</v>
      </c>
      <c r="F24" s="533" t="s">
        <v>719</v>
      </c>
      <c r="G24" s="533" t="s">
        <v>720</v>
      </c>
      <c r="H24" s="516" t="s">
        <v>721</v>
      </c>
    </row>
    <row r="25" spans="1:8" ht="12.75">
      <c r="A25" s="392"/>
      <c r="B25" s="519"/>
      <c r="C25" s="350"/>
      <c r="D25" s="401" t="s">
        <v>722</v>
      </c>
      <c r="E25" s="532" t="s">
        <v>723</v>
      </c>
      <c r="F25" s="533" t="s">
        <v>723</v>
      </c>
      <c r="G25" s="533" t="s">
        <v>724</v>
      </c>
      <c r="H25" s="516" t="s">
        <v>711</v>
      </c>
    </row>
    <row r="26" spans="1:8" ht="12.75">
      <c r="A26" s="392"/>
      <c r="B26" s="519"/>
      <c r="C26" s="350"/>
      <c r="D26" s="401" t="s">
        <v>725</v>
      </c>
      <c r="E26" s="532" t="s">
        <v>726</v>
      </c>
      <c r="F26" s="533" t="s">
        <v>726</v>
      </c>
      <c r="G26" s="533" t="s">
        <v>727</v>
      </c>
      <c r="H26" s="516" t="s">
        <v>728</v>
      </c>
    </row>
    <row r="27" spans="1:8" ht="12.75">
      <c r="A27" s="392"/>
      <c r="B27" s="519"/>
      <c r="C27" s="350"/>
      <c r="D27" s="401" t="s">
        <v>729</v>
      </c>
      <c r="E27" s="532" t="s">
        <v>730</v>
      </c>
      <c r="F27" s="533" t="s">
        <v>730</v>
      </c>
      <c r="G27" s="533" t="s">
        <v>731</v>
      </c>
      <c r="H27" s="516" t="s">
        <v>732</v>
      </c>
    </row>
    <row r="28" spans="1:8" ht="12.75">
      <c r="A28" s="392"/>
      <c r="B28" s="519"/>
      <c r="C28" s="350"/>
      <c r="D28" s="534" t="s">
        <v>733</v>
      </c>
      <c r="E28" s="535" t="s">
        <v>734</v>
      </c>
      <c r="F28" s="536" t="s">
        <v>735</v>
      </c>
      <c r="G28" s="536" t="s">
        <v>735</v>
      </c>
      <c r="H28" s="516" t="s">
        <v>680</v>
      </c>
    </row>
    <row r="29" spans="1:8" ht="12.75">
      <c r="A29" s="392"/>
      <c r="B29" s="519"/>
      <c r="C29" s="537" t="s">
        <v>498</v>
      </c>
      <c r="D29" s="538" t="s">
        <v>621</v>
      </c>
      <c r="E29" s="539" t="s">
        <v>736</v>
      </c>
      <c r="F29" s="539" t="s">
        <v>736</v>
      </c>
      <c r="G29" s="539" t="s">
        <v>737</v>
      </c>
      <c r="H29" s="513" t="s">
        <v>738</v>
      </c>
    </row>
    <row r="30" spans="1:8" ht="12.75">
      <c r="A30" s="392"/>
      <c r="B30" s="519"/>
      <c r="C30" s="404"/>
      <c r="D30" s="401" t="s">
        <v>739</v>
      </c>
      <c r="E30" s="532">
        <v>600</v>
      </c>
      <c r="F30" s="533">
        <v>600</v>
      </c>
      <c r="G30" s="533">
        <v>579</v>
      </c>
      <c r="H30" s="516">
        <v>96</v>
      </c>
    </row>
    <row r="31" spans="1:8" ht="12.75">
      <c r="A31" s="392"/>
      <c r="B31" s="519"/>
      <c r="C31" s="404"/>
      <c r="D31" s="401" t="s">
        <v>740</v>
      </c>
      <c r="E31" s="532" t="s">
        <v>741</v>
      </c>
      <c r="F31" s="533" t="s">
        <v>741</v>
      </c>
      <c r="G31" s="533" t="s">
        <v>742</v>
      </c>
      <c r="H31" s="516" t="s">
        <v>743</v>
      </c>
    </row>
    <row r="32" spans="1:8" ht="12.75">
      <c r="A32" s="392"/>
      <c r="B32" s="519"/>
      <c r="C32" s="404"/>
      <c r="D32" s="401" t="s">
        <v>744</v>
      </c>
      <c r="E32" s="532" t="s">
        <v>702</v>
      </c>
      <c r="F32" s="533" t="s">
        <v>745</v>
      </c>
      <c r="G32" s="533">
        <v>0</v>
      </c>
      <c r="H32" s="516">
        <v>0</v>
      </c>
    </row>
    <row r="33" spans="1:8" ht="12.75">
      <c r="A33" s="392"/>
      <c r="B33" s="519"/>
      <c r="C33" s="404"/>
      <c r="D33" s="401" t="s">
        <v>746</v>
      </c>
      <c r="E33" s="532" t="s">
        <v>745</v>
      </c>
      <c r="F33" s="533" t="s">
        <v>747</v>
      </c>
      <c r="G33" s="533" t="s">
        <v>748</v>
      </c>
      <c r="H33" s="516" t="s">
        <v>687</v>
      </c>
    </row>
    <row r="34" spans="1:8" ht="12.75">
      <c r="A34" s="392"/>
      <c r="B34" s="519"/>
      <c r="C34" s="404"/>
      <c r="D34" s="401" t="s">
        <v>749</v>
      </c>
      <c r="E34" s="532" t="s">
        <v>745</v>
      </c>
      <c r="F34" s="533" t="s">
        <v>734</v>
      </c>
      <c r="G34" s="533" t="s">
        <v>734</v>
      </c>
      <c r="H34" s="516" t="s">
        <v>680</v>
      </c>
    </row>
    <row r="35" spans="1:8" ht="12.75">
      <c r="A35" s="387" t="s">
        <v>750</v>
      </c>
      <c r="B35" s="387" t="s">
        <v>751</v>
      </c>
      <c r="C35" s="406" t="s">
        <v>752</v>
      </c>
      <c r="D35" s="406"/>
      <c r="E35" s="540" t="s">
        <v>753</v>
      </c>
      <c r="F35" s="541" t="s">
        <v>753</v>
      </c>
      <c r="G35" s="541" t="s">
        <v>753</v>
      </c>
      <c r="H35" s="542" t="s">
        <v>680</v>
      </c>
    </row>
    <row r="36" spans="1:8" ht="12.75">
      <c r="A36" s="215"/>
      <c r="B36" s="543"/>
      <c r="C36" s="544" t="s">
        <v>286</v>
      </c>
      <c r="D36" s="412" t="s">
        <v>8</v>
      </c>
      <c r="E36" s="545" t="s">
        <v>753</v>
      </c>
      <c r="F36" s="546" t="s">
        <v>753</v>
      </c>
      <c r="G36" s="546" t="s">
        <v>753</v>
      </c>
      <c r="H36" s="508" t="s">
        <v>680</v>
      </c>
    </row>
    <row r="37" spans="1:8" ht="12.75">
      <c r="A37" s="215"/>
      <c r="B37" s="543"/>
      <c r="C37" s="547" t="s">
        <v>498</v>
      </c>
      <c r="D37" s="396" t="s">
        <v>403</v>
      </c>
      <c r="E37" s="516" t="s">
        <v>753</v>
      </c>
      <c r="F37" s="516" t="s">
        <v>753</v>
      </c>
      <c r="G37" s="516" t="s">
        <v>753</v>
      </c>
      <c r="H37" s="516" t="s">
        <v>680</v>
      </c>
    </row>
    <row r="38" spans="1:8" ht="12.75">
      <c r="A38" s="215"/>
      <c r="B38" s="543"/>
      <c r="C38" s="410"/>
      <c r="D38" s="548" t="s">
        <v>754</v>
      </c>
      <c r="E38" s="515" t="s">
        <v>753</v>
      </c>
      <c r="F38" s="530" t="s">
        <v>753</v>
      </c>
      <c r="G38" s="530" t="s">
        <v>753</v>
      </c>
      <c r="H38" s="516" t="s">
        <v>680</v>
      </c>
    </row>
    <row r="39" spans="1:8" ht="12.75">
      <c r="A39" s="387" t="s">
        <v>755</v>
      </c>
      <c r="B39" s="387" t="s">
        <v>756</v>
      </c>
      <c r="C39" s="389" t="s">
        <v>757</v>
      </c>
      <c r="D39" s="389"/>
      <c r="E39" s="517" t="s">
        <v>758</v>
      </c>
      <c r="F39" s="549" t="s">
        <v>759</v>
      </c>
      <c r="G39" s="549" t="s">
        <v>760</v>
      </c>
      <c r="H39" s="549" t="s">
        <v>761</v>
      </c>
    </row>
    <row r="40" spans="1:8" ht="12.75">
      <c r="A40" s="420"/>
      <c r="B40" s="421"/>
      <c r="C40" s="345" t="s">
        <v>286</v>
      </c>
      <c r="D40" s="346" t="s">
        <v>8</v>
      </c>
      <c r="E40" s="511" t="s">
        <v>758</v>
      </c>
      <c r="F40" s="511" t="s">
        <v>762</v>
      </c>
      <c r="G40" s="550" t="s">
        <v>763</v>
      </c>
      <c r="H40" s="508" t="s">
        <v>764</v>
      </c>
    </row>
    <row r="41" spans="1:8" ht="12.75">
      <c r="A41" s="420"/>
      <c r="B41" s="421"/>
      <c r="C41" s="551" t="s">
        <v>498</v>
      </c>
      <c r="D41" s="396" t="s">
        <v>621</v>
      </c>
      <c r="E41" s="552" t="s">
        <v>758</v>
      </c>
      <c r="F41" s="552" t="s">
        <v>762</v>
      </c>
      <c r="G41" s="553" t="s">
        <v>763</v>
      </c>
      <c r="H41" s="553" t="s">
        <v>764</v>
      </c>
    </row>
    <row r="42" spans="1:8" ht="12.75">
      <c r="A42" s="420"/>
      <c r="B42" s="421"/>
      <c r="C42" s="554"/>
      <c r="D42" s="555" t="s">
        <v>765</v>
      </c>
      <c r="E42" s="556">
        <v>0</v>
      </c>
      <c r="F42" s="556" t="s">
        <v>745</v>
      </c>
      <c r="G42" s="557" t="s">
        <v>766</v>
      </c>
      <c r="H42" s="557" t="s">
        <v>745</v>
      </c>
    </row>
    <row r="43" spans="1:8" ht="12.75">
      <c r="A43" s="420"/>
      <c r="B43" s="421"/>
      <c r="C43" s="554"/>
      <c r="D43" s="558" t="s">
        <v>767</v>
      </c>
      <c r="E43" s="527" t="s">
        <v>768</v>
      </c>
      <c r="F43" s="527" t="s">
        <v>769</v>
      </c>
      <c r="G43" s="559" t="s">
        <v>770</v>
      </c>
      <c r="H43" s="559" t="s">
        <v>771</v>
      </c>
    </row>
    <row r="44" spans="1:8" ht="12.75">
      <c r="A44" s="420"/>
      <c r="B44" s="421"/>
      <c r="C44" s="554"/>
      <c r="D44" s="558" t="s">
        <v>772</v>
      </c>
      <c r="E44" s="527" t="s">
        <v>773</v>
      </c>
      <c r="F44" s="527" t="s">
        <v>773</v>
      </c>
      <c r="G44" s="559" t="s">
        <v>773</v>
      </c>
      <c r="H44" s="559" t="s">
        <v>680</v>
      </c>
    </row>
    <row r="45" spans="1:8" ht="12.75">
      <c r="A45" s="420"/>
      <c r="B45" s="421"/>
      <c r="C45" s="554"/>
      <c r="D45" s="560" t="s">
        <v>774</v>
      </c>
      <c r="E45" s="527" t="s">
        <v>775</v>
      </c>
      <c r="F45" s="527" t="s">
        <v>775</v>
      </c>
      <c r="G45" s="559" t="s">
        <v>775</v>
      </c>
      <c r="H45" s="559" t="s">
        <v>680</v>
      </c>
    </row>
    <row r="46" spans="1:8" ht="12.75">
      <c r="A46" s="420"/>
      <c r="B46" s="421"/>
      <c r="C46" s="554"/>
      <c r="D46" s="558" t="s">
        <v>776</v>
      </c>
      <c r="E46" s="527" t="s">
        <v>777</v>
      </c>
      <c r="F46" s="527" t="s">
        <v>778</v>
      </c>
      <c r="G46" s="559" t="s">
        <v>778</v>
      </c>
      <c r="H46" s="559" t="s">
        <v>680</v>
      </c>
    </row>
    <row r="47" spans="1:8" ht="12.75">
      <c r="A47" s="420"/>
      <c r="B47" s="421"/>
      <c r="C47" s="554"/>
      <c r="D47" s="558" t="s">
        <v>779</v>
      </c>
      <c r="E47" s="527">
        <v>0</v>
      </c>
      <c r="F47" s="527" t="s">
        <v>780</v>
      </c>
      <c r="G47" s="559">
        <v>200</v>
      </c>
      <c r="H47" s="559" t="s">
        <v>680</v>
      </c>
    </row>
    <row r="48" spans="1:8" ht="12.75">
      <c r="A48" s="420"/>
      <c r="B48" s="421"/>
      <c r="C48" s="554"/>
      <c r="D48" s="558" t="s">
        <v>781</v>
      </c>
      <c r="E48" s="559" t="s">
        <v>782</v>
      </c>
      <c r="F48" s="527" t="s">
        <v>782</v>
      </c>
      <c r="G48" s="559" t="s">
        <v>782</v>
      </c>
      <c r="H48" s="559" t="s">
        <v>680</v>
      </c>
    </row>
    <row r="49" spans="1:8" ht="12.75">
      <c r="A49" s="420"/>
      <c r="B49" s="421"/>
      <c r="C49" s="554"/>
      <c r="D49" s="561" t="s">
        <v>783</v>
      </c>
      <c r="E49" s="559" t="s">
        <v>745</v>
      </c>
      <c r="F49" s="527" t="s">
        <v>784</v>
      </c>
      <c r="G49" s="559" t="s">
        <v>784</v>
      </c>
      <c r="H49" s="559" t="s">
        <v>680</v>
      </c>
    </row>
    <row r="50" spans="1:8" ht="12.75">
      <c r="A50" s="420"/>
      <c r="B50" s="562" t="s">
        <v>676</v>
      </c>
      <c r="C50" s="563" t="s">
        <v>785</v>
      </c>
      <c r="D50" s="563"/>
      <c r="E50" s="542" t="s">
        <v>745</v>
      </c>
      <c r="F50" s="564" t="s">
        <v>786</v>
      </c>
      <c r="G50" s="565" t="s">
        <v>786</v>
      </c>
      <c r="H50" s="565" t="s">
        <v>680</v>
      </c>
    </row>
    <row r="51" spans="1:8" ht="12.75">
      <c r="A51" s="420"/>
      <c r="B51" s="566"/>
      <c r="C51" s="567">
        <v>600</v>
      </c>
      <c r="D51" s="346" t="s">
        <v>8</v>
      </c>
      <c r="E51" s="521">
        <v>0</v>
      </c>
      <c r="F51" s="568" t="s">
        <v>786</v>
      </c>
      <c r="G51" s="550" t="s">
        <v>786</v>
      </c>
      <c r="H51" s="550" t="s">
        <v>680</v>
      </c>
    </row>
    <row r="52" spans="1:8" ht="12.75">
      <c r="A52" s="420"/>
      <c r="B52" s="566"/>
      <c r="C52" s="551" t="s">
        <v>498</v>
      </c>
      <c r="D52" s="396" t="s">
        <v>621</v>
      </c>
      <c r="E52" s="569">
        <v>0</v>
      </c>
      <c r="F52" s="552" t="s">
        <v>786</v>
      </c>
      <c r="G52" s="553" t="s">
        <v>786</v>
      </c>
      <c r="H52" s="553" t="s">
        <v>680</v>
      </c>
    </row>
    <row r="53" spans="1:8" ht="12.75">
      <c r="A53" s="420"/>
      <c r="B53" s="566"/>
      <c r="C53" s="551"/>
      <c r="D53" s="560" t="s">
        <v>787</v>
      </c>
      <c r="E53" s="570">
        <v>0</v>
      </c>
      <c r="F53" s="556" t="s">
        <v>788</v>
      </c>
      <c r="G53" s="559" t="s">
        <v>788</v>
      </c>
      <c r="H53" s="559" t="s">
        <v>680</v>
      </c>
    </row>
    <row r="54" spans="1:8" ht="12.75">
      <c r="A54" s="420"/>
      <c r="B54" s="566"/>
      <c r="C54" s="551"/>
      <c r="D54" s="560" t="s">
        <v>779</v>
      </c>
      <c r="E54" s="570" t="s">
        <v>745</v>
      </c>
      <c r="F54" s="556" t="s">
        <v>789</v>
      </c>
      <c r="G54" s="559" t="s">
        <v>789</v>
      </c>
      <c r="H54" s="559" t="s">
        <v>680</v>
      </c>
    </row>
    <row r="55" spans="1:8" ht="12.75">
      <c r="A55" s="420"/>
      <c r="B55" s="562" t="s">
        <v>790</v>
      </c>
      <c r="C55" s="563" t="s">
        <v>791</v>
      </c>
      <c r="D55" s="563"/>
      <c r="E55" s="542" t="s">
        <v>745</v>
      </c>
      <c r="F55" s="564" t="s">
        <v>498</v>
      </c>
      <c r="G55" s="565" t="s">
        <v>498</v>
      </c>
      <c r="H55" s="565" t="s">
        <v>680</v>
      </c>
    </row>
    <row r="56" spans="1:8" ht="12.75">
      <c r="A56" s="420"/>
      <c r="B56" s="566"/>
      <c r="C56" s="567">
        <v>600</v>
      </c>
      <c r="D56" s="346" t="s">
        <v>8</v>
      </c>
      <c r="E56" s="521">
        <v>0</v>
      </c>
      <c r="F56" s="568" t="s">
        <v>498</v>
      </c>
      <c r="G56" s="550" t="s">
        <v>498</v>
      </c>
      <c r="H56" s="550" t="s">
        <v>680</v>
      </c>
    </row>
    <row r="57" spans="1:8" ht="12.75">
      <c r="A57" s="420"/>
      <c r="B57" s="566"/>
      <c r="C57" s="551" t="s">
        <v>498</v>
      </c>
      <c r="D57" s="396" t="s">
        <v>621</v>
      </c>
      <c r="E57" s="569">
        <v>0</v>
      </c>
      <c r="F57" s="552" t="s">
        <v>498</v>
      </c>
      <c r="G57" s="553" t="s">
        <v>498</v>
      </c>
      <c r="H57" s="553" t="s">
        <v>680</v>
      </c>
    </row>
    <row r="58" spans="1:8" ht="12.75">
      <c r="A58" s="420"/>
      <c r="B58" s="566"/>
      <c r="C58" s="551"/>
      <c r="D58" s="560" t="s">
        <v>792</v>
      </c>
      <c r="E58" s="570">
        <v>0</v>
      </c>
      <c r="F58" s="556" t="s">
        <v>498</v>
      </c>
      <c r="G58" s="559" t="s">
        <v>498</v>
      </c>
      <c r="H58" s="559" t="s">
        <v>680</v>
      </c>
    </row>
    <row r="59" spans="1:8" ht="12.75">
      <c r="A59" s="420"/>
      <c r="B59" s="562" t="s">
        <v>793</v>
      </c>
      <c r="C59" s="563" t="s">
        <v>794</v>
      </c>
      <c r="D59" s="563"/>
      <c r="E59" s="542" t="s">
        <v>745</v>
      </c>
      <c r="F59" s="564" t="s">
        <v>795</v>
      </c>
      <c r="G59" s="565" t="s">
        <v>795</v>
      </c>
      <c r="H59" s="565" t="s">
        <v>680</v>
      </c>
    </row>
    <row r="60" spans="1:8" ht="12.75">
      <c r="A60" s="420"/>
      <c r="B60" s="566"/>
      <c r="C60" s="567">
        <v>600</v>
      </c>
      <c r="D60" s="346" t="s">
        <v>8</v>
      </c>
      <c r="E60" s="521">
        <v>0</v>
      </c>
      <c r="F60" s="568" t="s">
        <v>795</v>
      </c>
      <c r="G60" s="550" t="s">
        <v>795</v>
      </c>
      <c r="H60" s="550" t="s">
        <v>680</v>
      </c>
    </row>
    <row r="61" spans="1:8" ht="12.75">
      <c r="A61" s="420"/>
      <c r="B61" s="566"/>
      <c r="C61" s="551" t="s">
        <v>498</v>
      </c>
      <c r="D61" s="396" t="s">
        <v>621</v>
      </c>
      <c r="E61" s="569">
        <v>0</v>
      </c>
      <c r="F61" s="552" t="s">
        <v>795</v>
      </c>
      <c r="G61" s="553" t="s">
        <v>795</v>
      </c>
      <c r="H61" s="553" t="s">
        <v>680</v>
      </c>
    </row>
    <row r="62" spans="1:8" ht="12.75">
      <c r="A62" s="420"/>
      <c r="B62" s="566"/>
      <c r="C62" s="551"/>
      <c r="D62" s="560" t="s">
        <v>796</v>
      </c>
      <c r="E62" s="570">
        <v>0</v>
      </c>
      <c r="F62" s="556" t="s">
        <v>795</v>
      </c>
      <c r="G62" s="559" t="s">
        <v>795</v>
      </c>
      <c r="H62" s="559" t="s">
        <v>680</v>
      </c>
    </row>
    <row r="63" spans="1:8" ht="12.75">
      <c r="A63" s="420"/>
      <c r="B63" s="562" t="s">
        <v>691</v>
      </c>
      <c r="C63" s="563" t="s">
        <v>797</v>
      </c>
      <c r="D63" s="563"/>
      <c r="E63" s="542" t="s">
        <v>745</v>
      </c>
      <c r="F63" s="564" t="s">
        <v>798</v>
      </c>
      <c r="G63" s="565" t="s">
        <v>799</v>
      </c>
      <c r="H63" s="565" t="s">
        <v>800</v>
      </c>
    </row>
    <row r="64" spans="1:8" ht="12.75">
      <c r="A64" s="420"/>
      <c r="B64" s="566"/>
      <c r="C64" s="567">
        <v>600</v>
      </c>
      <c r="D64" s="346" t="s">
        <v>8</v>
      </c>
      <c r="E64" s="521">
        <v>0</v>
      </c>
      <c r="F64" s="568" t="s">
        <v>798</v>
      </c>
      <c r="G64" s="550" t="s">
        <v>799</v>
      </c>
      <c r="H64" s="550" t="s">
        <v>800</v>
      </c>
    </row>
    <row r="65" spans="1:8" ht="12.75">
      <c r="A65" s="420"/>
      <c r="B65" s="566"/>
      <c r="C65" s="551" t="s">
        <v>498</v>
      </c>
      <c r="D65" s="396" t="s">
        <v>621</v>
      </c>
      <c r="E65" s="569">
        <v>0</v>
      </c>
      <c r="F65" s="552" t="s">
        <v>798</v>
      </c>
      <c r="G65" s="553">
        <v>780</v>
      </c>
      <c r="H65" s="553" t="s">
        <v>800</v>
      </c>
    </row>
    <row r="66" spans="1:8" ht="12.75">
      <c r="A66" s="420"/>
      <c r="B66" s="566"/>
      <c r="C66" s="551"/>
      <c r="D66" s="561" t="s">
        <v>765</v>
      </c>
      <c r="E66" s="570">
        <v>0</v>
      </c>
      <c r="F66" s="556" t="s">
        <v>766</v>
      </c>
      <c r="G66" s="559" t="s">
        <v>745</v>
      </c>
      <c r="H66" s="559" t="s">
        <v>745</v>
      </c>
    </row>
    <row r="67" spans="1:8" ht="12.75">
      <c r="A67" s="420"/>
      <c r="B67" s="566"/>
      <c r="C67" s="551"/>
      <c r="D67" s="560" t="s">
        <v>801</v>
      </c>
      <c r="E67" s="570">
        <v>0</v>
      </c>
      <c r="F67" s="556" t="s">
        <v>799</v>
      </c>
      <c r="G67" s="559">
        <v>780</v>
      </c>
      <c r="H67" s="559" t="s">
        <v>680</v>
      </c>
    </row>
    <row r="68" spans="1:8" ht="12.75">
      <c r="A68" s="420"/>
      <c r="B68" s="562" t="s">
        <v>802</v>
      </c>
      <c r="C68" s="563" t="s">
        <v>752</v>
      </c>
      <c r="D68" s="563"/>
      <c r="E68" s="542" t="s">
        <v>745</v>
      </c>
      <c r="F68" s="564" t="s">
        <v>803</v>
      </c>
      <c r="G68" s="565" t="s">
        <v>803</v>
      </c>
      <c r="H68" s="565" t="s">
        <v>680</v>
      </c>
    </row>
    <row r="69" spans="1:8" ht="12.75">
      <c r="A69" s="420"/>
      <c r="B69" s="566"/>
      <c r="C69" s="567">
        <v>600</v>
      </c>
      <c r="D69" s="346" t="s">
        <v>8</v>
      </c>
      <c r="E69" s="521">
        <v>0</v>
      </c>
      <c r="F69" s="568" t="s">
        <v>803</v>
      </c>
      <c r="G69" s="550" t="s">
        <v>803</v>
      </c>
      <c r="H69" s="550" t="s">
        <v>680</v>
      </c>
    </row>
    <row r="70" spans="1:8" ht="12.75">
      <c r="A70" s="420"/>
      <c r="B70" s="566"/>
      <c r="C70" s="551" t="s">
        <v>498</v>
      </c>
      <c r="D70" s="396" t="s">
        <v>621</v>
      </c>
      <c r="E70" s="569">
        <v>0</v>
      </c>
      <c r="F70" s="552" t="s">
        <v>803</v>
      </c>
      <c r="G70" s="553" t="s">
        <v>803</v>
      </c>
      <c r="H70" s="553" t="s">
        <v>680</v>
      </c>
    </row>
    <row r="71" spans="1:8" ht="12.75">
      <c r="A71" s="420"/>
      <c r="B71" s="566"/>
      <c r="C71" s="551"/>
      <c r="D71" s="560" t="s">
        <v>804</v>
      </c>
      <c r="E71" s="570">
        <v>0</v>
      </c>
      <c r="F71" s="556" t="s">
        <v>803</v>
      </c>
      <c r="G71" s="559" t="s">
        <v>803</v>
      </c>
      <c r="H71" s="559" t="s">
        <v>680</v>
      </c>
    </row>
    <row r="72" spans="1:8" ht="12.75">
      <c r="A72" s="420"/>
      <c r="B72" s="387" t="s">
        <v>805</v>
      </c>
      <c r="C72" s="389" t="s">
        <v>806</v>
      </c>
      <c r="D72" s="389"/>
      <c r="E72" s="549">
        <v>0</v>
      </c>
      <c r="F72" s="549" t="s">
        <v>803</v>
      </c>
      <c r="G72" s="549" t="s">
        <v>803</v>
      </c>
      <c r="H72" s="549" t="s">
        <v>680</v>
      </c>
    </row>
    <row r="73" spans="1:8" ht="12.75">
      <c r="A73" s="420"/>
      <c r="B73" s="426"/>
      <c r="C73" s="567">
        <v>600</v>
      </c>
      <c r="D73" s="346" t="s">
        <v>8</v>
      </c>
      <c r="E73" s="521">
        <v>0</v>
      </c>
      <c r="F73" s="568" t="s">
        <v>803</v>
      </c>
      <c r="G73" s="550" t="s">
        <v>803</v>
      </c>
      <c r="H73" s="571" t="s">
        <v>680</v>
      </c>
    </row>
    <row r="74" spans="1:8" ht="12.75">
      <c r="A74" s="420"/>
      <c r="B74" s="426"/>
      <c r="C74" s="551" t="s">
        <v>498</v>
      </c>
      <c r="D74" s="396" t="s">
        <v>621</v>
      </c>
      <c r="E74" s="569">
        <v>0</v>
      </c>
      <c r="F74" s="572" t="s">
        <v>803</v>
      </c>
      <c r="G74" s="553" t="s">
        <v>803</v>
      </c>
      <c r="H74" s="573" t="s">
        <v>680</v>
      </c>
    </row>
    <row r="75" spans="1:8" ht="12.75">
      <c r="A75" s="420"/>
      <c r="B75" s="426"/>
      <c r="C75" s="355"/>
      <c r="D75" s="475" t="s">
        <v>807</v>
      </c>
      <c r="E75" s="516">
        <v>0</v>
      </c>
      <c r="F75" s="574" t="s">
        <v>803</v>
      </c>
      <c r="G75" s="530" t="s">
        <v>803</v>
      </c>
      <c r="H75" s="530" t="s">
        <v>680</v>
      </c>
    </row>
    <row r="76" spans="1:8" ht="12.75">
      <c r="A76" s="420"/>
      <c r="B76" s="387" t="s">
        <v>312</v>
      </c>
      <c r="C76" s="389" t="s">
        <v>808</v>
      </c>
      <c r="D76" s="389"/>
      <c r="E76" s="549">
        <v>0</v>
      </c>
      <c r="F76" s="549" t="s">
        <v>809</v>
      </c>
      <c r="G76" s="549" t="s">
        <v>809</v>
      </c>
      <c r="H76" s="549" t="s">
        <v>680</v>
      </c>
    </row>
    <row r="77" spans="1:8" ht="12.75">
      <c r="A77" s="420"/>
      <c r="B77" s="426"/>
      <c r="C77" s="567">
        <v>600</v>
      </c>
      <c r="D77" s="346" t="s">
        <v>8</v>
      </c>
      <c r="E77" s="521">
        <v>0</v>
      </c>
      <c r="F77" s="568" t="s">
        <v>809</v>
      </c>
      <c r="G77" s="550" t="s">
        <v>809</v>
      </c>
      <c r="H77" s="571" t="s">
        <v>680</v>
      </c>
    </row>
    <row r="78" spans="1:8" ht="12.75">
      <c r="A78" s="420"/>
      <c r="B78" s="426"/>
      <c r="C78" s="551" t="s">
        <v>498</v>
      </c>
      <c r="D78" s="396" t="s">
        <v>621</v>
      </c>
      <c r="E78" s="569">
        <v>0</v>
      </c>
      <c r="F78" s="572" t="s">
        <v>809</v>
      </c>
      <c r="G78" s="553" t="s">
        <v>809</v>
      </c>
      <c r="H78" s="573" t="s">
        <v>680</v>
      </c>
    </row>
    <row r="79" spans="1:8" ht="12.75">
      <c r="A79" s="420"/>
      <c r="B79" s="426"/>
      <c r="C79" s="355"/>
      <c r="D79" s="475" t="s">
        <v>810</v>
      </c>
      <c r="E79" s="516">
        <v>0</v>
      </c>
      <c r="F79" s="574" t="s">
        <v>809</v>
      </c>
      <c r="G79" s="530" t="s">
        <v>809</v>
      </c>
      <c r="H79" s="530" t="s">
        <v>680</v>
      </c>
    </row>
    <row r="80" spans="1:8" ht="12.75">
      <c r="A80" s="420"/>
      <c r="B80" s="387" t="s">
        <v>811</v>
      </c>
      <c r="C80" s="389" t="s">
        <v>812</v>
      </c>
      <c r="D80" s="389"/>
      <c r="E80" s="549" t="s">
        <v>745</v>
      </c>
      <c r="F80" s="549" t="s">
        <v>803</v>
      </c>
      <c r="G80" s="549" t="s">
        <v>803</v>
      </c>
      <c r="H80" s="549" t="s">
        <v>680</v>
      </c>
    </row>
    <row r="81" spans="1:8" ht="12.75">
      <c r="A81" s="420"/>
      <c r="B81" s="426"/>
      <c r="C81" s="567">
        <v>600</v>
      </c>
      <c r="D81" s="346" t="s">
        <v>8</v>
      </c>
      <c r="E81" s="521">
        <v>0</v>
      </c>
      <c r="F81" s="568" t="s">
        <v>803</v>
      </c>
      <c r="G81" s="550">
        <v>250</v>
      </c>
      <c r="H81" s="571" t="s">
        <v>680</v>
      </c>
    </row>
    <row r="82" spans="1:8" ht="12.75">
      <c r="A82" s="420"/>
      <c r="B82" s="426"/>
      <c r="C82" s="551" t="s">
        <v>498</v>
      </c>
      <c r="D82" s="396" t="s">
        <v>621</v>
      </c>
      <c r="E82" s="569">
        <v>0</v>
      </c>
      <c r="F82" s="572" t="s">
        <v>803</v>
      </c>
      <c r="G82" s="553">
        <v>250</v>
      </c>
      <c r="H82" s="573" t="s">
        <v>680</v>
      </c>
    </row>
    <row r="83" spans="1:8" ht="12.75">
      <c r="A83" s="420"/>
      <c r="B83" s="426"/>
      <c r="C83" s="551"/>
      <c r="D83" s="475" t="s">
        <v>813</v>
      </c>
      <c r="E83" s="516">
        <v>0</v>
      </c>
      <c r="F83" s="574" t="s">
        <v>803</v>
      </c>
      <c r="G83" s="530">
        <v>250</v>
      </c>
      <c r="H83" s="530" t="s">
        <v>680</v>
      </c>
    </row>
    <row r="84" spans="1:8" ht="12.75">
      <c r="A84" s="420"/>
      <c r="B84" s="387" t="s">
        <v>814</v>
      </c>
      <c r="C84" s="389" t="s">
        <v>815</v>
      </c>
      <c r="D84" s="389"/>
      <c r="E84" s="549" t="s">
        <v>745</v>
      </c>
      <c r="F84" s="549" t="s">
        <v>803</v>
      </c>
      <c r="G84" s="549" t="s">
        <v>803</v>
      </c>
      <c r="H84" s="549" t="s">
        <v>680</v>
      </c>
    </row>
    <row r="85" spans="1:8" ht="12.75">
      <c r="A85" s="420"/>
      <c r="B85" s="426"/>
      <c r="C85" s="567">
        <v>600</v>
      </c>
      <c r="D85" s="346" t="s">
        <v>8</v>
      </c>
      <c r="E85" s="521">
        <v>0</v>
      </c>
      <c r="F85" s="568" t="s">
        <v>803</v>
      </c>
      <c r="G85" s="550">
        <v>250</v>
      </c>
      <c r="H85" s="571" t="s">
        <v>680</v>
      </c>
    </row>
    <row r="86" spans="1:8" ht="12.75">
      <c r="A86" s="420"/>
      <c r="B86" s="426"/>
      <c r="C86" s="551" t="s">
        <v>498</v>
      </c>
      <c r="D86" s="396" t="s">
        <v>621</v>
      </c>
      <c r="E86" s="569">
        <v>0</v>
      </c>
      <c r="F86" s="572" t="s">
        <v>803</v>
      </c>
      <c r="G86" s="553">
        <v>250</v>
      </c>
      <c r="H86" s="573" t="s">
        <v>680</v>
      </c>
    </row>
    <row r="87" spans="1:8" ht="12.75">
      <c r="A87" s="420"/>
      <c r="B87" s="426"/>
      <c r="C87" s="551"/>
      <c r="D87" s="475" t="s">
        <v>816</v>
      </c>
      <c r="E87" s="570">
        <v>0</v>
      </c>
      <c r="F87" s="575" t="s">
        <v>803</v>
      </c>
      <c r="G87" s="557">
        <v>250</v>
      </c>
      <c r="H87" s="559" t="s">
        <v>680</v>
      </c>
    </row>
    <row r="88" spans="1:8" ht="12.75">
      <c r="A88" s="387" t="s">
        <v>817</v>
      </c>
      <c r="B88" s="387" t="s">
        <v>691</v>
      </c>
      <c r="C88" s="406" t="s">
        <v>818</v>
      </c>
      <c r="D88" s="406"/>
      <c r="E88" s="540" t="s">
        <v>702</v>
      </c>
      <c r="F88" s="541" t="s">
        <v>702</v>
      </c>
      <c r="G88" s="541" t="s">
        <v>819</v>
      </c>
      <c r="H88" s="542" t="s">
        <v>696</v>
      </c>
    </row>
    <row r="89" spans="1:8" ht="12.75">
      <c r="A89" s="215"/>
      <c r="B89" s="543"/>
      <c r="C89" s="544" t="s">
        <v>286</v>
      </c>
      <c r="D89" s="412" t="s">
        <v>8</v>
      </c>
      <c r="E89" s="545" t="s">
        <v>702</v>
      </c>
      <c r="F89" s="546" t="s">
        <v>702</v>
      </c>
      <c r="G89" s="546" t="s">
        <v>819</v>
      </c>
      <c r="H89" s="508" t="s">
        <v>696</v>
      </c>
    </row>
    <row r="90" spans="1:8" ht="12.75">
      <c r="A90" s="215"/>
      <c r="B90" s="543"/>
      <c r="C90" s="547" t="s">
        <v>287</v>
      </c>
      <c r="D90" s="396" t="s">
        <v>390</v>
      </c>
      <c r="E90" s="513" t="s">
        <v>702</v>
      </c>
      <c r="F90" s="513" t="s">
        <v>702</v>
      </c>
      <c r="G90" s="513" t="s">
        <v>819</v>
      </c>
      <c r="H90" s="513" t="s">
        <v>696</v>
      </c>
    </row>
    <row r="91" spans="1:8" ht="12.75">
      <c r="A91" s="215"/>
      <c r="B91" s="543"/>
      <c r="C91" s="410"/>
      <c r="D91" s="400" t="s">
        <v>701</v>
      </c>
      <c r="E91" s="515">
        <v>235</v>
      </c>
      <c r="F91" s="530">
        <v>235</v>
      </c>
      <c r="G91" s="530" t="s">
        <v>820</v>
      </c>
      <c r="H91" s="516" t="s">
        <v>821</v>
      </c>
    </row>
    <row r="92" spans="1:8" ht="12.75">
      <c r="A92" s="215"/>
      <c r="B92" s="543"/>
      <c r="C92" s="410"/>
      <c r="D92" s="195" t="s">
        <v>822</v>
      </c>
      <c r="E92" s="570" t="s">
        <v>741</v>
      </c>
      <c r="F92" s="575" t="s">
        <v>741</v>
      </c>
      <c r="G92" s="557" t="s">
        <v>823</v>
      </c>
      <c r="H92" s="559" t="s">
        <v>824</v>
      </c>
    </row>
    <row r="93" spans="1:8" ht="12.75">
      <c r="A93" s="215"/>
      <c r="B93" s="543"/>
      <c r="C93" s="410"/>
      <c r="D93" s="195" t="s">
        <v>825</v>
      </c>
      <c r="E93" s="570" t="s">
        <v>826</v>
      </c>
      <c r="F93" s="575" t="s">
        <v>826</v>
      </c>
      <c r="G93" s="557" t="s">
        <v>827</v>
      </c>
      <c r="H93" s="559" t="s">
        <v>828</v>
      </c>
    </row>
    <row r="94" spans="1:8" ht="12.75">
      <c r="A94" s="215"/>
      <c r="B94" s="543"/>
      <c r="C94" s="410"/>
      <c r="D94" s="195" t="s">
        <v>829</v>
      </c>
      <c r="E94" s="570" t="s">
        <v>830</v>
      </c>
      <c r="F94" s="575" t="s">
        <v>830</v>
      </c>
      <c r="G94" s="557" t="s">
        <v>831</v>
      </c>
      <c r="H94" s="559" t="s">
        <v>832</v>
      </c>
    </row>
    <row r="95" spans="1:8" ht="12.75">
      <c r="A95" s="576" t="s">
        <v>833</v>
      </c>
      <c r="B95" s="576"/>
      <c r="C95" s="576"/>
      <c r="D95" s="577" t="s">
        <v>834</v>
      </c>
      <c r="E95" s="578" t="s">
        <v>835</v>
      </c>
      <c r="F95" s="578" t="s">
        <v>836</v>
      </c>
      <c r="G95" s="579" t="s">
        <v>837</v>
      </c>
      <c r="H95" s="580" t="s">
        <v>761</v>
      </c>
    </row>
    <row r="96" spans="1:8" ht="12.75">
      <c r="A96" s="576"/>
      <c r="B96" s="576"/>
      <c r="C96" s="576"/>
      <c r="D96" s="581" t="s">
        <v>838</v>
      </c>
      <c r="E96" s="582">
        <v>0</v>
      </c>
      <c r="F96" s="582" t="s">
        <v>685</v>
      </c>
      <c r="G96" s="582" t="s">
        <v>686</v>
      </c>
      <c r="H96" s="583">
        <v>83</v>
      </c>
    </row>
  </sheetData>
  <mergeCells count="46">
    <mergeCell ref="A1:H1"/>
    <mergeCell ref="E3:F3"/>
    <mergeCell ref="E4:E5"/>
    <mergeCell ref="F4:F5"/>
    <mergeCell ref="G4:G5"/>
    <mergeCell ref="A6:D6"/>
    <mergeCell ref="C7:D7"/>
    <mergeCell ref="A8:A13"/>
    <mergeCell ref="B8:B13"/>
    <mergeCell ref="C14:D14"/>
    <mergeCell ref="A15:A34"/>
    <mergeCell ref="B15:B34"/>
    <mergeCell ref="C19:C28"/>
    <mergeCell ref="C30:C34"/>
    <mergeCell ref="C35:D35"/>
    <mergeCell ref="A36:A38"/>
    <mergeCell ref="B36:B38"/>
    <mergeCell ref="C39:D39"/>
    <mergeCell ref="A40:A87"/>
    <mergeCell ref="B40:B49"/>
    <mergeCell ref="C42:C48"/>
    <mergeCell ref="C50:D50"/>
    <mergeCell ref="B51:B54"/>
    <mergeCell ref="C53:C54"/>
    <mergeCell ref="C55:D55"/>
    <mergeCell ref="B56:B58"/>
    <mergeCell ref="C59:D59"/>
    <mergeCell ref="B60:B62"/>
    <mergeCell ref="C63:D63"/>
    <mergeCell ref="B64:B67"/>
    <mergeCell ref="C66:C67"/>
    <mergeCell ref="C68:D68"/>
    <mergeCell ref="B69:B71"/>
    <mergeCell ref="C72:D72"/>
    <mergeCell ref="B73:B75"/>
    <mergeCell ref="C76:D76"/>
    <mergeCell ref="B77:B79"/>
    <mergeCell ref="C80:D80"/>
    <mergeCell ref="B81:B83"/>
    <mergeCell ref="C84:D84"/>
    <mergeCell ref="B85:B87"/>
    <mergeCell ref="C88:D88"/>
    <mergeCell ref="A89:A94"/>
    <mergeCell ref="B89:B94"/>
    <mergeCell ref="C91:C94"/>
    <mergeCell ref="A95:C96"/>
  </mergeCells>
  <printOptions horizontalCentered="1"/>
  <pageMargins left="0.7875" right="0.7875" top="0.7875" bottom="1.011111111111111" header="0.5118055555555556" footer="0.7875"/>
  <pageSetup horizontalDpi="300" verticalDpi="300" orientation="landscape" paperSize="9" scale="98"/>
  <headerFooter alignWithMargins="0">
    <oddFooter>&amp;C&amp;"Times New Roman,Normálne"&amp;9 110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H62" sqref="H62"/>
    </sheetView>
  </sheetViews>
  <sheetFormatPr defaultColWidth="12.57421875" defaultRowHeight="12.75"/>
  <cols>
    <col min="1" max="1" width="8.421875" style="0" customWidth="1"/>
    <col min="2" max="2" width="11.00390625" style="0" customWidth="1"/>
    <col min="3" max="3" width="9.8515625" style="0" customWidth="1"/>
    <col min="4" max="4" width="37.421875" style="0" customWidth="1"/>
    <col min="5" max="16384" width="11.57421875" style="0" customWidth="1"/>
  </cols>
  <sheetData>
    <row r="1" ht="15">
      <c r="A1" s="149" t="s">
        <v>839</v>
      </c>
    </row>
    <row r="2" spans="1:8" ht="12.75">
      <c r="A2" s="322"/>
      <c r="B2" s="322"/>
      <c r="C2" s="322"/>
      <c r="D2" s="322"/>
      <c r="E2" s="322"/>
      <c r="F2" s="322"/>
      <c r="G2" s="322"/>
      <c r="H2" s="435" t="s">
        <v>591</v>
      </c>
    </row>
    <row r="3" spans="1:8" ht="12.75">
      <c r="A3" s="155" t="s">
        <v>274</v>
      </c>
      <c r="B3" s="155" t="s">
        <v>840</v>
      </c>
      <c r="C3" s="584"/>
      <c r="D3" s="585" t="s">
        <v>365</v>
      </c>
      <c r="E3" s="586" t="s">
        <v>639</v>
      </c>
      <c r="F3" s="586"/>
      <c r="G3" s="587" t="s">
        <v>3</v>
      </c>
      <c r="H3" s="95" t="s">
        <v>90</v>
      </c>
    </row>
    <row r="4" spans="1:8" ht="12.75">
      <c r="A4" s="588"/>
      <c r="B4" s="589" t="s">
        <v>640</v>
      </c>
      <c r="C4" s="378" t="s">
        <v>276</v>
      </c>
      <c r="D4" s="494" t="s">
        <v>277</v>
      </c>
      <c r="E4" s="590" t="s">
        <v>4</v>
      </c>
      <c r="F4" s="496" t="s">
        <v>5</v>
      </c>
      <c r="G4" s="441" t="s">
        <v>841</v>
      </c>
      <c r="H4" s="591" t="s">
        <v>642</v>
      </c>
    </row>
    <row r="5" spans="1:8" ht="12.75">
      <c r="A5" s="592"/>
      <c r="B5" s="589"/>
      <c r="C5" s="382"/>
      <c r="D5" s="500" t="s">
        <v>280</v>
      </c>
      <c r="E5" s="590"/>
      <c r="F5" s="496"/>
      <c r="G5" s="241"/>
      <c r="H5" s="593"/>
    </row>
    <row r="6" spans="1:8" ht="12.75">
      <c r="A6" s="594" t="s">
        <v>839</v>
      </c>
      <c r="B6" s="594"/>
      <c r="C6" s="594"/>
      <c r="D6" s="594"/>
      <c r="E6" s="595">
        <f>E61+E62</f>
        <v>795216</v>
      </c>
      <c r="F6" s="595">
        <f>F61+F62</f>
        <v>795216</v>
      </c>
      <c r="G6" s="595">
        <f>G61+G62</f>
        <v>739301.23</v>
      </c>
      <c r="H6" s="595">
        <f>G6/F6*100</f>
        <v>92.9686060139635</v>
      </c>
    </row>
    <row r="7" spans="1:8" ht="12.75">
      <c r="A7" s="596" t="s">
        <v>842</v>
      </c>
      <c r="B7" s="597" t="s">
        <v>843</v>
      </c>
      <c r="C7" s="597"/>
      <c r="D7" s="597"/>
      <c r="E7" s="598">
        <v>317</v>
      </c>
      <c r="F7" s="598">
        <v>317</v>
      </c>
      <c r="G7" s="598">
        <v>284</v>
      </c>
      <c r="H7" s="598">
        <f>G7/F7*100</f>
        <v>89.58990536277602</v>
      </c>
    </row>
    <row r="8" spans="1:8" ht="12.75">
      <c r="A8" s="537"/>
      <c r="B8" s="599" t="s">
        <v>756</v>
      </c>
      <c r="C8" s="600" t="s">
        <v>844</v>
      </c>
      <c r="D8" s="601"/>
      <c r="E8" s="602"/>
      <c r="F8" s="603"/>
      <c r="G8" s="603"/>
      <c r="H8" s="603"/>
    </row>
    <row r="9" spans="1:8" ht="12.75">
      <c r="A9" s="537"/>
      <c r="B9" s="604"/>
      <c r="C9" s="345" t="s">
        <v>286</v>
      </c>
      <c r="D9" s="394" t="s">
        <v>8</v>
      </c>
      <c r="E9" s="395">
        <v>317</v>
      </c>
      <c r="F9" s="347">
        <v>317</v>
      </c>
      <c r="G9" s="348">
        <v>284</v>
      </c>
      <c r="H9" s="348">
        <f>G9/F9*100</f>
        <v>89.58990536277602</v>
      </c>
    </row>
    <row r="10" spans="1:8" ht="12.75">
      <c r="A10" s="537"/>
      <c r="B10" s="604"/>
      <c r="C10" s="350" t="s">
        <v>498</v>
      </c>
      <c r="D10" s="396" t="s">
        <v>621</v>
      </c>
      <c r="E10" s="403">
        <v>317</v>
      </c>
      <c r="F10" s="352">
        <v>317</v>
      </c>
      <c r="G10" s="353">
        <v>284</v>
      </c>
      <c r="H10" s="353">
        <f>G10/F10*100</f>
        <v>89.58990536277602</v>
      </c>
    </row>
    <row r="11" spans="1:8" ht="12.75">
      <c r="A11" s="537"/>
      <c r="B11" s="604"/>
      <c r="C11" s="350"/>
      <c r="D11" s="605" t="s">
        <v>845</v>
      </c>
      <c r="E11" s="606">
        <v>317</v>
      </c>
      <c r="F11" s="607">
        <v>317</v>
      </c>
      <c r="G11" s="608">
        <v>284</v>
      </c>
      <c r="H11" s="606">
        <f>G11/F11*100</f>
        <v>89.58990536277602</v>
      </c>
    </row>
    <row r="12" spans="1:8" ht="12.75">
      <c r="A12" s="389" t="s">
        <v>846</v>
      </c>
      <c r="B12" s="609" t="s">
        <v>847</v>
      </c>
      <c r="C12" s="609"/>
      <c r="D12" s="609"/>
      <c r="E12" s="449">
        <v>7131</v>
      </c>
      <c r="F12" s="449">
        <v>7131</v>
      </c>
      <c r="G12" s="449">
        <v>6416</v>
      </c>
      <c r="H12" s="610">
        <f>G12/F12*100</f>
        <v>89.97335577057916</v>
      </c>
    </row>
    <row r="13" spans="1:8" ht="12.75">
      <c r="A13" s="611"/>
      <c r="B13" s="612" t="s">
        <v>756</v>
      </c>
      <c r="C13" s="613" t="s">
        <v>844</v>
      </c>
      <c r="D13" s="613"/>
      <c r="E13" s="614"/>
      <c r="F13" s="614"/>
      <c r="G13" s="615"/>
      <c r="H13" s="614"/>
    </row>
    <row r="14" spans="1:8" ht="12.75">
      <c r="A14" s="350"/>
      <c r="B14" s="616"/>
      <c r="C14" s="617" t="s">
        <v>286</v>
      </c>
      <c r="D14" s="346" t="s">
        <v>8</v>
      </c>
      <c r="E14" s="347">
        <v>7131</v>
      </c>
      <c r="F14" s="347">
        <f>E14</f>
        <v>7131</v>
      </c>
      <c r="G14" s="348">
        <v>6416</v>
      </c>
      <c r="H14" s="347">
        <f>G14/F14*100</f>
        <v>89.97335577057916</v>
      </c>
    </row>
    <row r="15" spans="1:8" ht="12.75">
      <c r="A15" s="611"/>
      <c r="B15" s="618"/>
      <c r="C15" s="619" t="s">
        <v>498</v>
      </c>
      <c r="D15" s="351" t="s">
        <v>621</v>
      </c>
      <c r="E15" s="352">
        <v>7131</v>
      </c>
      <c r="F15" s="352">
        <v>7131</v>
      </c>
      <c r="G15" s="353">
        <v>6416</v>
      </c>
      <c r="H15" s="352">
        <f>G15/F15*100</f>
        <v>89.97335577057916</v>
      </c>
    </row>
    <row r="16" spans="1:8" ht="12.75">
      <c r="A16" s="611"/>
      <c r="B16" s="618"/>
      <c r="C16" s="604"/>
      <c r="D16" s="620" t="s">
        <v>845</v>
      </c>
      <c r="E16" s="621">
        <v>7131</v>
      </c>
      <c r="F16" s="621">
        <v>7131</v>
      </c>
      <c r="G16" s="621">
        <v>6416</v>
      </c>
      <c r="H16" s="621">
        <f>G16/F16*100</f>
        <v>89.97335577057916</v>
      </c>
    </row>
    <row r="17" spans="1:8" ht="12.75">
      <c r="A17" s="389" t="s">
        <v>848</v>
      </c>
      <c r="B17" s="609" t="s">
        <v>849</v>
      </c>
      <c r="C17" s="609"/>
      <c r="D17" s="609"/>
      <c r="E17" s="449">
        <v>64134</v>
      </c>
      <c r="F17" s="449">
        <v>63035</v>
      </c>
      <c r="G17" s="449">
        <v>58712</v>
      </c>
      <c r="H17" s="449">
        <f>G17/F17*100</f>
        <v>93.14190529071152</v>
      </c>
    </row>
    <row r="18" spans="1:8" ht="12.75">
      <c r="A18" s="611"/>
      <c r="B18" s="612" t="s">
        <v>756</v>
      </c>
      <c r="C18" s="613" t="s">
        <v>844</v>
      </c>
      <c r="D18" s="613"/>
      <c r="E18" s="614"/>
      <c r="F18" s="614"/>
      <c r="G18" s="615"/>
      <c r="H18" s="614"/>
    </row>
    <row r="19" spans="1:8" ht="12.75">
      <c r="A19" s="350"/>
      <c r="B19" s="616"/>
      <c r="C19" s="617" t="s">
        <v>286</v>
      </c>
      <c r="D19" s="346" t="s">
        <v>8</v>
      </c>
      <c r="E19" s="347">
        <v>64134</v>
      </c>
      <c r="F19" s="347">
        <v>64134</v>
      </c>
      <c r="G19" s="348">
        <v>48811</v>
      </c>
      <c r="H19" s="347">
        <f aca="true" t="shared" si="0" ref="H19:H25">G19/F19*100</f>
        <v>76.10783671687405</v>
      </c>
    </row>
    <row r="20" spans="1:8" ht="12.75">
      <c r="A20" s="611"/>
      <c r="B20" s="618"/>
      <c r="C20" s="619" t="s">
        <v>498</v>
      </c>
      <c r="D20" s="351" t="s">
        <v>621</v>
      </c>
      <c r="E20" s="352">
        <v>64134</v>
      </c>
      <c r="F20" s="352">
        <v>64134</v>
      </c>
      <c r="G20" s="353">
        <v>48811</v>
      </c>
      <c r="H20" s="352">
        <f t="shared" si="0"/>
        <v>76.10783671687405</v>
      </c>
    </row>
    <row r="21" spans="1:8" ht="12.75">
      <c r="A21" s="611"/>
      <c r="B21" s="618"/>
      <c r="C21" s="604"/>
      <c r="D21" s="620" t="s">
        <v>845</v>
      </c>
      <c r="E21" s="621">
        <v>64134</v>
      </c>
      <c r="F21" s="621">
        <v>64134</v>
      </c>
      <c r="G21" s="621">
        <v>48811</v>
      </c>
      <c r="H21" s="621">
        <f t="shared" si="0"/>
        <v>76.10783671687405</v>
      </c>
    </row>
    <row r="22" spans="1:8" ht="12.75">
      <c r="A22" s="611"/>
      <c r="B22" s="618"/>
      <c r="C22" s="617" t="s">
        <v>583</v>
      </c>
      <c r="D22" s="346" t="s">
        <v>20</v>
      </c>
      <c r="E22" s="347">
        <v>0</v>
      </c>
      <c r="F22" s="347">
        <v>9901</v>
      </c>
      <c r="G22" s="348">
        <v>9901</v>
      </c>
      <c r="H22" s="347">
        <f t="shared" si="0"/>
        <v>100</v>
      </c>
    </row>
    <row r="23" spans="1:8" ht="12.75">
      <c r="A23" s="611"/>
      <c r="B23" s="618"/>
      <c r="C23" s="622" t="s">
        <v>650</v>
      </c>
      <c r="D23" s="623" t="s">
        <v>651</v>
      </c>
      <c r="E23" s="621">
        <v>0</v>
      </c>
      <c r="F23" s="621">
        <v>9901</v>
      </c>
      <c r="G23" s="621">
        <v>9901</v>
      </c>
      <c r="H23" s="621">
        <f t="shared" si="0"/>
        <v>100</v>
      </c>
    </row>
    <row r="24" spans="1:8" ht="12.75">
      <c r="A24" s="611"/>
      <c r="B24" s="618"/>
      <c r="C24" s="604"/>
      <c r="D24" s="620" t="s">
        <v>850</v>
      </c>
      <c r="E24" s="621">
        <v>0</v>
      </c>
      <c r="F24" s="621">
        <v>9901</v>
      </c>
      <c r="G24" s="621">
        <v>9901</v>
      </c>
      <c r="H24" s="621">
        <f t="shared" si="0"/>
        <v>100</v>
      </c>
    </row>
    <row r="25" spans="1:8" ht="12.75">
      <c r="A25" s="389" t="s">
        <v>851</v>
      </c>
      <c r="B25" s="609" t="s">
        <v>852</v>
      </c>
      <c r="C25" s="609"/>
      <c r="D25" s="609"/>
      <c r="E25" s="449">
        <v>22527</v>
      </c>
      <c r="F25" s="449">
        <v>22527</v>
      </c>
      <c r="G25" s="449">
        <v>20276</v>
      </c>
      <c r="H25" s="610">
        <f t="shared" si="0"/>
        <v>90.00754649975585</v>
      </c>
    </row>
    <row r="26" spans="1:8" ht="12.75">
      <c r="A26" s="611"/>
      <c r="B26" s="612" t="s">
        <v>756</v>
      </c>
      <c r="C26" s="613" t="s">
        <v>844</v>
      </c>
      <c r="D26" s="613"/>
      <c r="E26" s="614"/>
      <c r="F26" s="614"/>
      <c r="G26" s="615"/>
      <c r="H26" s="614"/>
    </row>
    <row r="27" spans="1:8" ht="12.75">
      <c r="A27" s="350"/>
      <c r="B27" s="616"/>
      <c r="C27" s="617" t="s">
        <v>286</v>
      </c>
      <c r="D27" s="346" t="s">
        <v>8</v>
      </c>
      <c r="E27" s="347">
        <v>22527</v>
      </c>
      <c r="F27" s="347">
        <v>14609</v>
      </c>
      <c r="G27" s="348">
        <v>12458</v>
      </c>
      <c r="H27" s="347">
        <f aca="true" t="shared" si="1" ref="H27:H33">G27/F27*100</f>
        <v>85.27619960298446</v>
      </c>
    </row>
    <row r="28" spans="1:8" ht="12.75">
      <c r="A28" s="611"/>
      <c r="B28" s="618"/>
      <c r="C28" s="619" t="s">
        <v>498</v>
      </c>
      <c r="D28" s="351" t="s">
        <v>621</v>
      </c>
      <c r="E28" s="352">
        <v>22527</v>
      </c>
      <c r="F28" s="352">
        <v>14609</v>
      </c>
      <c r="G28" s="353">
        <v>12458</v>
      </c>
      <c r="H28" s="352">
        <f t="shared" si="1"/>
        <v>85.27619960298446</v>
      </c>
    </row>
    <row r="29" spans="1:8" ht="12.75">
      <c r="A29" s="611"/>
      <c r="B29" s="618"/>
      <c r="C29" s="619"/>
      <c r="D29" s="620" t="s">
        <v>845</v>
      </c>
      <c r="E29" s="621">
        <v>22527</v>
      </c>
      <c r="F29" s="621">
        <v>14609</v>
      </c>
      <c r="G29" s="621">
        <v>12458</v>
      </c>
      <c r="H29" s="621">
        <f t="shared" si="1"/>
        <v>85.27619960298446</v>
      </c>
    </row>
    <row r="30" spans="1:8" ht="12.75">
      <c r="A30" s="611"/>
      <c r="B30" s="618"/>
      <c r="C30" s="617" t="s">
        <v>583</v>
      </c>
      <c r="D30" s="346" t="s">
        <v>20</v>
      </c>
      <c r="E30" s="347">
        <v>0</v>
      </c>
      <c r="F30" s="347">
        <f>F32</f>
        <v>7818</v>
      </c>
      <c r="G30" s="348">
        <f>G32</f>
        <v>7818</v>
      </c>
      <c r="H30" s="347">
        <f t="shared" si="1"/>
        <v>100</v>
      </c>
    </row>
    <row r="31" spans="1:8" ht="12.75">
      <c r="A31" s="611"/>
      <c r="B31" s="618"/>
      <c r="C31" s="622" t="s">
        <v>650</v>
      </c>
      <c r="D31" s="623" t="s">
        <v>651</v>
      </c>
      <c r="E31" s="621">
        <v>0</v>
      </c>
      <c r="F31" s="621">
        <f>F32</f>
        <v>7818</v>
      </c>
      <c r="G31" s="621">
        <f>G32</f>
        <v>7818</v>
      </c>
      <c r="H31" s="621">
        <f t="shared" si="1"/>
        <v>100</v>
      </c>
    </row>
    <row r="32" spans="1:8" ht="12.75">
      <c r="A32" s="611"/>
      <c r="B32" s="618"/>
      <c r="C32" s="604"/>
      <c r="D32" s="620" t="s">
        <v>850</v>
      </c>
      <c r="E32" s="621">
        <v>0</v>
      </c>
      <c r="F32" s="621">
        <v>7818</v>
      </c>
      <c r="G32" s="621">
        <v>7818</v>
      </c>
      <c r="H32" s="621">
        <f t="shared" si="1"/>
        <v>100</v>
      </c>
    </row>
    <row r="33" spans="1:8" ht="12.75">
      <c r="A33" s="389" t="s">
        <v>853</v>
      </c>
      <c r="B33" s="609" t="s">
        <v>854</v>
      </c>
      <c r="C33" s="609"/>
      <c r="D33" s="609"/>
      <c r="E33" s="449">
        <v>284626</v>
      </c>
      <c r="F33" s="449">
        <v>285724</v>
      </c>
      <c r="G33" s="449">
        <v>261457</v>
      </c>
      <c r="H33" s="449">
        <f t="shared" si="1"/>
        <v>91.5068387674819</v>
      </c>
    </row>
    <row r="34" spans="1:8" ht="12.75">
      <c r="A34" s="611"/>
      <c r="B34" s="612" t="s">
        <v>756</v>
      </c>
      <c r="C34" s="613" t="s">
        <v>844</v>
      </c>
      <c r="D34" s="613"/>
      <c r="E34" s="614"/>
      <c r="F34" s="614"/>
      <c r="G34" s="615"/>
      <c r="H34" s="614"/>
    </row>
    <row r="35" spans="1:8" ht="12.75">
      <c r="A35" s="350"/>
      <c r="B35" s="616"/>
      <c r="C35" s="617" t="s">
        <v>286</v>
      </c>
      <c r="D35" s="346" t="s">
        <v>8</v>
      </c>
      <c r="E35" s="347">
        <v>284626</v>
      </c>
      <c r="F35" s="347">
        <v>275634</v>
      </c>
      <c r="G35" s="348">
        <v>258516</v>
      </c>
      <c r="H35" s="347">
        <f aca="true" t="shared" si="2" ref="H35:H41">G35/F35*100</f>
        <v>93.78959054398224</v>
      </c>
    </row>
    <row r="36" spans="1:8" ht="12.75">
      <c r="A36" s="611"/>
      <c r="B36" s="618"/>
      <c r="C36" s="619" t="s">
        <v>498</v>
      </c>
      <c r="D36" s="351" t="s">
        <v>621</v>
      </c>
      <c r="E36" s="352">
        <v>284626</v>
      </c>
      <c r="F36" s="352">
        <v>275634</v>
      </c>
      <c r="G36" s="353">
        <v>258516</v>
      </c>
      <c r="H36" s="352">
        <f t="shared" si="2"/>
        <v>93.78959054398224</v>
      </c>
    </row>
    <row r="37" spans="1:8" ht="12.75">
      <c r="A37" s="611"/>
      <c r="B37" s="618"/>
      <c r="C37" s="604"/>
      <c r="D37" s="620" t="s">
        <v>845</v>
      </c>
      <c r="E37" s="621">
        <v>284626</v>
      </c>
      <c r="F37" s="621">
        <v>275634</v>
      </c>
      <c r="G37" s="621">
        <v>258516</v>
      </c>
      <c r="H37" s="621">
        <f t="shared" si="2"/>
        <v>93.78959054398224</v>
      </c>
    </row>
    <row r="38" spans="1:8" ht="12.75">
      <c r="A38" s="611"/>
      <c r="B38" s="618"/>
      <c r="C38" s="617" t="s">
        <v>583</v>
      </c>
      <c r="D38" s="346" t="s">
        <v>20</v>
      </c>
      <c r="E38" s="347">
        <v>0</v>
      </c>
      <c r="F38" s="347">
        <v>2941</v>
      </c>
      <c r="G38" s="348">
        <v>2941.23</v>
      </c>
      <c r="H38" s="347">
        <f t="shared" si="2"/>
        <v>100.00782046922816</v>
      </c>
    </row>
    <row r="39" spans="1:8" ht="12.75">
      <c r="A39" s="611"/>
      <c r="B39" s="618"/>
      <c r="C39" s="622" t="s">
        <v>650</v>
      </c>
      <c r="D39" s="623" t="s">
        <v>651</v>
      </c>
      <c r="E39" s="621">
        <v>0</v>
      </c>
      <c r="F39" s="621">
        <v>2941</v>
      </c>
      <c r="G39" s="621">
        <v>2941.23</v>
      </c>
      <c r="H39" s="621">
        <f t="shared" si="2"/>
        <v>100.00782046922816</v>
      </c>
    </row>
    <row r="40" spans="1:8" ht="12.75">
      <c r="A40" s="611"/>
      <c r="B40" s="618"/>
      <c r="C40" s="604"/>
      <c r="D40" s="620" t="s">
        <v>850</v>
      </c>
      <c r="E40" s="621">
        <v>0</v>
      </c>
      <c r="F40" s="621">
        <v>2941</v>
      </c>
      <c r="G40" s="621">
        <v>2941.23</v>
      </c>
      <c r="H40" s="621">
        <f t="shared" si="2"/>
        <v>100.00782046922816</v>
      </c>
    </row>
    <row r="41" spans="1:8" ht="12.75">
      <c r="A41" s="389" t="s">
        <v>855</v>
      </c>
      <c r="B41" s="609" t="s">
        <v>856</v>
      </c>
      <c r="C41" s="609"/>
      <c r="D41" s="609"/>
      <c r="E41" s="449">
        <v>212574</v>
      </c>
      <c r="F41" s="449">
        <v>209874</v>
      </c>
      <c r="G41" s="449">
        <v>196316</v>
      </c>
      <c r="H41" s="449">
        <f t="shared" si="2"/>
        <v>93.53993348389986</v>
      </c>
    </row>
    <row r="42" spans="1:8" ht="12.75">
      <c r="A42" s="611"/>
      <c r="B42" s="612" t="s">
        <v>756</v>
      </c>
      <c r="C42" s="613" t="s">
        <v>844</v>
      </c>
      <c r="D42" s="613"/>
      <c r="E42" s="614"/>
      <c r="F42" s="614"/>
      <c r="G42" s="615"/>
      <c r="H42" s="614"/>
    </row>
    <row r="43" spans="1:8" ht="12.75">
      <c r="A43" s="350"/>
      <c r="B43" s="616"/>
      <c r="C43" s="617" t="s">
        <v>286</v>
      </c>
      <c r="D43" s="346" t="s">
        <v>8</v>
      </c>
      <c r="E43" s="347">
        <v>212574</v>
      </c>
      <c r="F43" s="347">
        <v>209874</v>
      </c>
      <c r="G43" s="348">
        <v>196316</v>
      </c>
      <c r="H43" s="347">
        <f>G43/F43*100</f>
        <v>93.53993348389986</v>
      </c>
    </row>
    <row r="44" spans="1:8" ht="12.75">
      <c r="A44" s="611"/>
      <c r="B44" s="618"/>
      <c r="C44" s="619" t="s">
        <v>498</v>
      </c>
      <c r="D44" s="351" t="s">
        <v>621</v>
      </c>
      <c r="E44" s="352">
        <v>212574</v>
      </c>
      <c r="F44" s="352">
        <v>209874</v>
      </c>
      <c r="G44" s="353">
        <v>196316</v>
      </c>
      <c r="H44" s="352">
        <f>G44/F44*100</f>
        <v>93.53993348389986</v>
      </c>
    </row>
    <row r="45" spans="1:8" ht="12.75">
      <c r="A45" s="611"/>
      <c r="B45" s="618"/>
      <c r="C45" s="604"/>
      <c r="D45" s="620" t="s">
        <v>845</v>
      </c>
      <c r="E45" s="621">
        <v>212574</v>
      </c>
      <c r="F45" s="621">
        <v>209874</v>
      </c>
      <c r="G45" s="621">
        <v>196316</v>
      </c>
      <c r="H45" s="621">
        <f>G45/F45*100</f>
        <v>93.53993348389986</v>
      </c>
    </row>
    <row r="46" spans="1:8" ht="12.75">
      <c r="A46" s="389" t="s">
        <v>857</v>
      </c>
      <c r="B46" s="609" t="s">
        <v>858</v>
      </c>
      <c r="C46" s="609"/>
      <c r="D46" s="609"/>
      <c r="E46" s="449">
        <v>8318</v>
      </c>
      <c r="F46" s="449">
        <v>8268</v>
      </c>
      <c r="G46" s="449">
        <v>7488</v>
      </c>
      <c r="H46" s="449">
        <f>G46/F46*110</f>
        <v>99.62264150943396</v>
      </c>
    </row>
    <row r="47" spans="1:8" ht="12.75">
      <c r="A47" s="611"/>
      <c r="B47" s="612" t="s">
        <v>756</v>
      </c>
      <c r="C47" s="613" t="s">
        <v>844</v>
      </c>
      <c r="D47" s="613"/>
      <c r="E47" s="614"/>
      <c r="F47" s="614"/>
      <c r="G47" s="615"/>
      <c r="H47" s="614"/>
    </row>
    <row r="48" spans="1:8" ht="12.75">
      <c r="A48" s="350"/>
      <c r="B48" s="616"/>
      <c r="C48" s="617" t="s">
        <v>286</v>
      </c>
      <c r="D48" s="346" t="s">
        <v>8</v>
      </c>
      <c r="E48" s="347">
        <v>8318</v>
      </c>
      <c r="F48" s="347">
        <v>8268</v>
      </c>
      <c r="G48" s="348">
        <v>7488</v>
      </c>
      <c r="H48" s="347">
        <f>G48/F48*100</f>
        <v>90.56603773584906</v>
      </c>
    </row>
    <row r="49" spans="1:8" ht="12.75">
      <c r="A49" s="611"/>
      <c r="B49" s="618"/>
      <c r="C49" s="619" t="s">
        <v>498</v>
      </c>
      <c r="D49" s="351" t="s">
        <v>621</v>
      </c>
      <c r="E49" s="352">
        <v>8318</v>
      </c>
      <c r="F49" s="352">
        <v>8268</v>
      </c>
      <c r="G49" s="353">
        <v>7488</v>
      </c>
      <c r="H49" s="352">
        <f>G49/F49*100</f>
        <v>90.56603773584906</v>
      </c>
    </row>
    <row r="50" spans="1:8" ht="12.75">
      <c r="A50" s="611"/>
      <c r="B50" s="618"/>
      <c r="C50" s="604"/>
      <c r="D50" s="620" t="s">
        <v>845</v>
      </c>
      <c r="E50" s="621">
        <v>8318</v>
      </c>
      <c r="F50" s="621">
        <v>8268</v>
      </c>
      <c r="G50" s="621">
        <v>7488</v>
      </c>
      <c r="H50" s="621">
        <f>G50/F50*100</f>
        <v>90.56603773584906</v>
      </c>
    </row>
    <row r="51" spans="1:8" ht="12.75">
      <c r="A51" s="389" t="s">
        <v>859</v>
      </c>
      <c r="B51" s="609" t="s">
        <v>860</v>
      </c>
      <c r="C51" s="609"/>
      <c r="D51" s="609"/>
      <c r="E51" s="449">
        <v>72373</v>
      </c>
      <c r="F51" s="449">
        <v>71373</v>
      </c>
      <c r="G51" s="449">
        <v>65136</v>
      </c>
      <c r="H51" s="449">
        <f>G51/F51*100</f>
        <v>91.26140137026607</v>
      </c>
    </row>
    <row r="52" spans="1:8" ht="12.75">
      <c r="A52" s="611"/>
      <c r="B52" s="612" t="s">
        <v>756</v>
      </c>
      <c r="C52" s="613" t="s">
        <v>844</v>
      </c>
      <c r="D52" s="613"/>
      <c r="E52" s="614"/>
      <c r="F52" s="614"/>
      <c r="G52" s="615"/>
      <c r="H52" s="614"/>
    </row>
    <row r="53" spans="1:8" ht="12.75">
      <c r="A53" s="350"/>
      <c r="B53" s="616"/>
      <c r="C53" s="617" t="s">
        <v>286</v>
      </c>
      <c r="D53" s="346" t="s">
        <v>8</v>
      </c>
      <c r="E53" s="347">
        <v>72373</v>
      </c>
      <c r="F53" s="347">
        <v>71373</v>
      </c>
      <c r="G53" s="348">
        <v>65136</v>
      </c>
      <c r="H53" s="347">
        <f>G53/F53*100</f>
        <v>91.26140137026607</v>
      </c>
    </row>
    <row r="54" spans="1:8" ht="12.75">
      <c r="A54" s="611"/>
      <c r="B54" s="618"/>
      <c r="C54" s="619" t="s">
        <v>498</v>
      </c>
      <c r="D54" s="351" t="s">
        <v>621</v>
      </c>
      <c r="E54" s="352">
        <v>72373</v>
      </c>
      <c r="F54" s="352">
        <v>71373</v>
      </c>
      <c r="G54" s="353">
        <v>65136</v>
      </c>
      <c r="H54" s="352">
        <f>G54/F54*100</f>
        <v>91.26140137026607</v>
      </c>
    </row>
    <row r="55" spans="1:8" ht="12.75">
      <c r="A55" s="611"/>
      <c r="B55" s="618"/>
      <c r="C55" s="604"/>
      <c r="D55" s="620" t="s">
        <v>845</v>
      </c>
      <c r="E55" s="621">
        <v>72373</v>
      </c>
      <c r="F55" s="621">
        <v>71373</v>
      </c>
      <c r="G55" s="621">
        <v>65136</v>
      </c>
      <c r="H55" s="621">
        <f>G55/F55*100</f>
        <v>91.26140137026607</v>
      </c>
    </row>
    <row r="56" spans="1:8" ht="12.75">
      <c r="A56" s="389" t="s">
        <v>253</v>
      </c>
      <c r="B56" s="609" t="s">
        <v>861</v>
      </c>
      <c r="C56" s="609"/>
      <c r="D56" s="609"/>
      <c r="E56" s="449">
        <v>123216</v>
      </c>
      <c r="F56" s="449">
        <v>123216</v>
      </c>
      <c r="G56" s="449">
        <v>123216</v>
      </c>
      <c r="H56" s="449">
        <f>G56/F56*100</f>
        <v>100</v>
      </c>
    </row>
    <row r="57" spans="1:8" ht="12.75">
      <c r="A57" s="611"/>
      <c r="B57" s="612" t="s">
        <v>756</v>
      </c>
      <c r="C57" s="613" t="s">
        <v>844</v>
      </c>
      <c r="D57" s="613"/>
      <c r="E57" s="614"/>
      <c r="F57" s="614"/>
      <c r="G57" s="615"/>
      <c r="H57" s="614"/>
    </row>
    <row r="58" spans="1:8" ht="12.75">
      <c r="A58" s="350"/>
      <c r="B58" s="616"/>
      <c r="C58" s="617" t="s">
        <v>286</v>
      </c>
      <c r="D58" s="346" t="s">
        <v>8</v>
      </c>
      <c r="E58" s="347">
        <v>123216</v>
      </c>
      <c r="F58" s="347">
        <v>123216</v>
      </c>
      <c r="G58" s="348">
        <v>123216</v>
      </c>
      <c r="H58" s="347">
        <f>G58/F58*100</f>
        <v>100</v>
      </c>
    </row>
    <row r="59" spans="1:8" ht="12.75">
      <c r="A59" s="611"/>
      <c r="B59" s="618"/>
      <c r="C59" s="619" t="s">
        <v>498</v>
      </c>
      <c r="D59" s="351" t="s">
        <v>621</v>
      </c>
      <c r="E59" s="352">
        <v>123216</v>
      </c>
      <c r="F59" s="352">
        <v>123216</v>
      </c>
      <c r="G59" s="353">
        <v>123216</v>
      </c>
      <c r="H59" s="352">
        <f>G59/F59*100</f>
        <v>100</v>
      </c>
    </row>
    <row r="60" spans="1:8" ht="12.75">
      <c r="A60" s="611"/>
      <c r="B60" s="618"/>
      <c r="C60" s="604"/>
      <c r="D60" s="620" t="s">
        <v>845</v>
      </c>
      <c r="E60" s="621">
        <v>123216</v>
      </c>
      <c r="F60" s="621">
        <v>123216</v>
      </c>
      <c r="G60" s="621">
        <v>123216</v>
      </c>
      <c r="H60" s="621">
        <f>G60/F60*100</f>
        <v>100</v>
      </c>
    </row>
    <row r="61" spans="1:8" ht="12.75">
      <c r="A61" s="624" t="s">
        <v>862</v>
      </c>
      <c r="B61" s="624"/>
      <c r="C61" s="624"/>
      <c r="D61" s="234" t="s">
        <v>362</v>
      </c>
      <c r="E61" s="233">
        <f>E9+E14+E19+E27+E35+E43+E48+E53+E58</f>
        <v>795216</v>
      </c>
      <c r="F61" s="233">
        <f>F9+F14+F19+F27+F35+F43+F48+F53+F58</f>
        <v>774556</v>
      </c>
      <c r="G61" s="233">
        <f>G9+G14+G19+G27+G35+G43+G48+G53+G58</f>
        <v>718641</v>
      </c>
      <c r="H61" s="233">
        <f>G61/F61*100</f>
        <v>92.78102551655401</v>
      </c>
    </row>
    <row r="62" spans="1:8" ht="12.75">
      <c r="A62" s="624"/>
      <c r="B62" s="624"/>
      <c r="C62" s="624"/>
      <c r="D62" s="581" t="s">
        <v>838</v>
      </c>
      <c r="E62" s="433">
        <f>E22+E38</f>
        <v>0</v>
      </c>
      <c r="F62" s="433">
        <f>F22+F30+F38</f>
        <v>20660</v>
      </c>
      <c r="G62" s="433">
        <f>G22+G30+G38</f>
        <v>20660.23</v>
      </c>
      <c r="H62" s="233">
        <f>G62/F62*100</f>
        <v>100.00111326234268</v>
      </c>
    </row>
  </sheetData>
  <mergeCells count="24">
    <mergeCell ref="E3:F3"/>
    <mergeCell ref="E4:E5"/>
    <mergeCell ref="F4:F5"/>
    <mergeCell ref="A6:D6"/>
    <mergeCell ref="B7:D7"/>
    <mergeCell ref="A8:A11"/>
    <mergeCell ref="B9:B11"/>
    <mergeCell ref="B12:D12"/>
    <mergeCell ref="C13:D13"/>
    <mergeCell ref="B17:D17"/>
    <mergeCell ref="C18:D18"/>
    <mergeCell ref="B25:D25"/>
    <mergeCell ref="C26:D26"/>
    <mergeCell ref="B33:D33"/>
    <mergeCell ref="C34:D34"/>
    <mergeCell ref="B41:D41"/>
    <mergeCell ref="C42:D42"/>
    <mergeCell ref="B46:D46"/>
    <mergeCell ref="C47:D47"/>
    <mergeCell ref="B51:D51"/>
    <mergeCell ref="C52:D52"/>
    <mergeCell ref="B56:D56"/>
    <mergeCell ref="C57:D57"/>
    <mergeCell ref="A61:C62"/>
  </mergeCells>
  <printOptions horizontalCentered="1"/>
  <pageMargins left="0.7875" right="0.7875" top="0.7875" bottom="1.011111111111111" header="0.5118055555555556" footer="0.7875"/>
  <pageSetup horizontalDpi="300" verticalDpi="300" orientation="landscape" paperSize="9"/>
  <headerFooter alignWithMargins="0">
    <oddFooter>&amp;C&amp;"Times New Roman,Normálne"&amp;9 112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29"/>
  <sheetViews>
    <sheetView workbookViewId="0" topLeftCell="A1">
      <selection activeCell="E21" sqref="E21"/>
    </sheetView>
  </sheetViews>
  <sheetFormatPr defaultColWidth="12.57421875" defaultRowHeight="12.75"/>
  <cols>
    <col min="1" max="1" width="7.421875" style="0" customWidth="1"/>
    <col min="2" max="2" width="10.00390625" style="0" customWidth="1"/>
    <col min="3" max="3" width="9.00390625" style="0" customWidth="1"/>
    <col min="4" max="4" width="39.00390625" style="0" customWidth="1"/>
    <col min="5" max="5" width="13.8515625" style="0" customWidth="1"/>
    <col min="6" max="6" width="12.57421875" style="0" customWidth="1"/>
    <col min="7" max="7" width="12.7109375" style="0" customWidth="1"/>
    <col min="8" max="8" width="9.8515625" style="0" customWidth="1"/>
    <col min="9" max="9" width="9.00390625" style="0" customWidth="1"/>
    <col min="10" max="10" width="2.57421875" style="0" customWidth="1"/>
    <col min="11" max="12" width="4.7109375" style="0" customWidth="1"/>
    <col min="13" max="16384" width="11.57421875" style="0" customWidth="1"/>
  </cols>
  <sheetData>
    <row r="1" spans="1:3" ht="15">
      <c r="A1" s="373" t="s">
        <v>863</v>
      </c>
      <c r="B1" s="373"/>
      <c r="C1" s="149" t="s">
        <v>864</v>
      </c>
    </row>
    <row r="2" spans="1:10" ht="12.75">
      <c r="A2" s="322"/>
      <c r="B2" s="322"/>
      <c r="C2" s="322"/>
      <c r="D2" s="322"/>
      <c r="E2" s="322"/>
      <c r="F2" s="322"/>
      <c r="G2" s="322"/>
      <c r="H2" s="322" t="s">
        <v>591</v>
      </c>
      <c r="I2" s="322"/>
      <c r="J2" s="322"/>
    </row>
    <row r="3" spans="1:8" ht="12.75">
      <c r="A3" s="155"/>
      <c r="B3" s="155"/>
      <c r="C3" s="156"/>
      <c r="D3" s="374" t="s">
        <v>365</v>
      </c>
      <c r="E3" s="101" t="s">
        <v>273</v>
      </c>
      <c r="F3" s="101"/>
      <c r="G3" s="95" t="s">
        <v>3</v>
      </c>
      <c r="H3" s="97" t="s">
        <v>90</v>
      </c>
    </row>
    <row r="4" spans="1:10" ht="12.75" customHeight="1">
      <c r="A4" s="376" t="s">
        <v>274</v>
      </c>
      <c r="B4" s="377" t="s">
        <v>275</v>
      </c>
      <c r="C4" s="625"/>
      <c r="D4" s="494" t="s">
        <v>865</v>
      </c>
      <c r="E4" s="495" t="s">
        <v>370</v>
      </c>
      <c r="F4" s="496" t="s">
        <v>866</v>
      </c>
      <c r="G4" s="497" t="s">
        <v>281</v>
      </c>
      <c r="H4" s="626" t="s">
        <v>867</v>
      </c>
      <c r="I4" s="627"/>
      <c r="J4" s="627"/>
    </row>
    <row r="5" spans="1:10" ht="12.75">
      <c r="A5" s="381"/>
      <c r="B5" s="499" t="s">
        <v>640</v>
      </c>
      <c r="C5" s="382" t="s">
        <v>276</v>
      </c>
      <c r="D5" s="628" t="s">
        <v>280</v>
      </c>
      <c r="E5" s="495"/>
      <c r="F5" s="496"/>
      <c r="G5" s="497"/>
      <c r="H5" s="497"/>
      <c r="I5" s="627"/>
      <c r="J5" s="627"/>
    </row>
    <row r="6" spans="1:10" ht="12.75">
      <c r="A6" s="629" t="s">
        <v>868</v>
      </c>
      <c r="B6" s="629"/>
      <c r="C6" s="629"/>
      <c r="D6" s="629"/>
      <c r="E6" s="630">
        <f>SUM(E7+E152+E536+E873+E851+E1223)</f>
        <v>7952780</v>
      </c>
      <c r="F6" s="630">
        <f>SUM(F7+F152+F536+F873+F851+F1223)</f>
        <v>8784273</v>
      </c>
      <c r="G6" s="630">
        <f>SUM(G7+G152+G536+G873+G851+G1223)</f>
        <v>8779102</v>
      </c>
      <c r="H6" s="630">
        <f aca="true" t="shared" si="0" ref="H6:H17">SUM(G6*100/F6)</f>
        <v>99.94113343244227</v>
      </c>
      <c r="I6" s="631"/>
      <c r="J6" s="631"/>
    </row>
    <row r="7" spans="1:10" ht="12.75">
      <c r="A7" s="387" t="s">
        <v>257</v>
      </c>
      <c r="B7" s="632" t="s">
        <v>805</v>
      </c>
      <c r="C7" s="633" t="s">
        <v>869</v>
      </c>
      <c r="D7" s="633"/>
      <c r="E7" s="390">
        <f>SUM(E8+E50+E55+E98+E122)</f>
        <v>1692129</v>
      </c>
      <c r="F7" s="390">
        <f>SUM(F8+F50+F55+F98+F122)</f>
        <v>1687237</v>
      </c>
      <c r="G7" s="390">
        <f>SUM(G8+G50+G55+G98+G122)</f>
        <v>1686732</v>
      </c>
      <c r="H7" s="390">
        <f t="shared" si="0"/>
        <v>99.97006940933609</v>
      </c>
      <c r="I7" s="634"/>
      <c r="J7" s="634"/>
    </row>
    <row r="8" spans="1:10" ht="12.75">
      <c r="A8" s="635"/>
      <c r="B8" s="636"/>
      <c r="C8" s="637" t="s">
        <v>870</v>
      </c>
      <c r="D8" s="637"/>
      <c r="E8" s="638">
        <f>SUM(E9)</f>
        <v>1112946</v>
      </c>
      <c r="F8" s="638">
        <f>SUM(F9)</f>
        <v>1072513</v>
      </c>
      <c r="G8" s="638">
        <f>SUM(G9)</f>
        <v>1071916</v>
      </c>
      <c r="H8" s="638">
        <f t="shared" si="0"/>
        <v>99.9443363390467</v>
      </c>
      <c r="I8" s="634"/>
      <c r="J8" s="634"/>
    </row>
    <row r="9" spans="1:10" ht="12.75">
      <c r="A9" s="635"/>
      <c r="B9" s="636"/>
      <c r="C9" s="345" t="s">
        <v>286</v>
      </c>
      <c r="D9" s="394" t="s">
        <v>8</v>
      </c>
      <c r="E9" s="395">
        <f>SUM(E10+E14+E19+E45)</f>
        <v>1112946</v>
      </c>
      <c r="F9" s="395">
        <f>SUM(F10+F14+F19+F45)</f>
        <v>1072513</v>
      </c>
      <c r="G9" s="395">
        <f>SUM(G10+G14+G19+G45)</f>
        <v>1071916</v>
      </c>
      <c r="H9" s="395">
        <f t="shared" si="0"/>
        <v>99.9443363390467</v>
      </c>
      <c r="I9" s="634"/>
      <c r="J9" s="634"/>
    </row>
    <row r="10" spans="1:13" ht="12.75">
      <c r="A10" s="635"/>
      <c r="B10" s="636"/>
      <c r="C10" s="350" t="s">
        <v>375</v>
      </c>
      <c r="D10" s="396" t="s">
        <v>524</v>
      </c>
      <c r="E10" s="639">
        <f>SUM(E11:E13)</f>
        <v>628794</v>
      </c>
      <c r="F10" s="639">
        <f>SUM(F11:F13)</f>
        <v>623195</v>
      </c>
      <c r="G10" s="639">
        <f>SUM(G11:G13)</f>
        <v>623248</v>
      </c>
      <c r="H10" s="639">
        <f t="shared" si="0"/>
        <v>100.00850456117267</v>
      </c>
      <c r="I10" s="640"/>
      <c r="J10" s="640"/>
      <c r="M10" s="641"/>
    </row>
    <row r="11" spans="1:13" ht="12.75">
      <c r="A11" s="635"/>
      <c r="B11" s="636"/>
      <c r="C11" s="350"/>
      <c r="D11" s="400" t="s">
        <v>871</v>
      </c>
      <c r="E11" s="398">
        <v>585705</v>
      </c>
      <c r="F11" s="397">
        <v>580304</v>
      </c>
      <c r="G11" s="397">
        <v>580357</v>
      </c>
      <c r="H11" s="397">
        <f t="shared" si="0"/>
        <v>100.00913314400728</v>
      </c>
      <c r="I11" s="640"/>
      <c r="J11" s="640"/>
      <c r="M11" s="641"/>
    </row>
    <row r="12" spans="1:13" ht="12.75">
      <c r="A12" s="635"/>
      <c r="B12" s="636"/>
      <c r="C12" s="350"/>
      <c r="D12" s="548" t="s">
        <v>872</v>
      </c>
      <c r="E12" s="398">
        <v>25189</v>
      </c>
      <c r="F12" s="397">
        <v>37075</v>
      </c>
      <c r="G12" s="397">
        <v>37075</v>
      </c>
      <c r="H12" s="397">
        <f t="shared" si="0"/>
        <v>100</v>
      </c>
      <c r="I12" s="640"/>
      <c r="J12" s="640"/>
      <c r="M12" s="641"/>
    </row>
    <row r="13" spans="1:13" ht="12.75">
      <c r="A13" s="635"/>
      <c r="B13" s="636"/>
      <c r="C13" s="350"/>
      <c r="D13" s="548" t="s">
        <v>614</v>
      </c>
      <c r="E13" s="398">
        <v>17900</v>
      </c>
      <c r="F13" s="397">
        <v>5816</v>
      </c>
      <c r="G13" s="397">
        <v>5816</v>
      </c>
      <c r="H13" s="397">
        <f t="shared" si="0"/>
        <v>100</v>
      </c>
      <c r="I13" s="640"/>
      <c r="J13" s="640"/>
      <c r="M13" s="641"/>
    </row>
    <row r="14" spans="1:10" ht="12.75">
      <c r="A14" s="635"/>
      <c r="B14" s="636"/>
      <c r="C14" s="350" t="s">
        <v>379</v>
      </c>
      <c r="D14" s="396" t="s">
        <v>615</v>
      </c>
      <c r="E14" s="403">
        <f>SUM(E15:E18)</f>
        <v>219763</v>
      </c>
      <c r="F14" s="403">
        <f>SUM(F15:F18)</f>
        <v>213282</v>
      </c>
      <c r="G14" s="403">
        <f>SUM(G15:G18)</f>
        <v>213295</v>
      </c>
      <c r="H14" s="639">
        <f t="shared" si="0"/>
        <v>100.0060952166615</v>
      </c>
      <c r="I14" s="640"/>
      <c r="J14" s="640"/>
    </row>
    <row r="15" spans="1:10" ht="12.75">
      <c r="A15" s="635"/>
      <c r="B15" s="636"/>
      <c r="C15" s="350"/>
      <c r="D15" s="548" t="s">
        <v>873</v>
      </c>
      <c r="E15" s="358">
        <v>40872</v>
      </c>
      <c r="F15" s="364">
        <v>39481</v>
      </c>
      <c r="G15" s="397">
        <v>39481</v>
      </c>
      <c r="H15" s="397">
        <f t="shared" si="0"/>
        <v>100</v>
      </c>
      <c r="I15" s="640"/>
      <c r="J15" s="640"/>
    </row>
    <row r="16" spans="1:10" ht="12.75">
      <c r="A16" s="635"/>
      <c r="B16" s="636"/>
      <c r="C16" s="350"/>
      <c r="D16" s="400" t="s">
        <v>874</v>
      </c>
      <c r="E16" s="358">
        <v>22007</v>
      </c>
      <c r="F16" s="364">
        <v>20988</v>
      </c>
      <c r="G16" s="397">
        <v>20988</v>
      </c>
      <c r="H16" s="397">
        <f t="shared" si="0"/>
        <v>100</v>
      </c>
      <c r="I16" s="640"/>
      <c r="J16" s="640"/>
    </row>
    <row r="17" spans="1:10" ht="12.75">
      <c r="A17" s="635"/>
      <c r="B17" s="636"/>
      <c r="C17" s="350"/>
      <c r="D17" s="401" t="s">
        <v>875</v>
      </c>
      <c r="E17" s="358">
        <v>156884</v>
      </c>
      <c r="F17" s="358">
        <v>152813</v>
      </c>
      <c r="G17" s="397">
        <v>152826</v>
      </c>
      <c r="H17" s="397">
        <f t="shared" si="0"/>
        <v>100.00850712962902</v>
      </c>
      <c r="I17" s="640"/>
      <c r="J17" s="640"/>
    </row>
    <row r="18" spans="1:10" ht="12.75">
      <c r="A18" s="635"/>
      <c r="B18" s="636"/>
      <c r="C18" s="350"/>
      <c r="D18" s="401" t="s">
        <v>876</v>
      </c>
      <c r="E18" s="358">
        <v>0</v>
      </c>
      <c r="F18" s="358">
        <v>0</v>
      </c>
      <c r="G18" s="397">
        <v>0</v>
      </c>
      <c r="H18" s="397">
        <v>0</v>
      </c>
      <c r="I18" s="640"/>
      <c r="J18" s="640"/>
    </row>
    <row r="19" spans="1:10" ht="12.75">
      <c r="A19" s="635"/>
      <c r="B19" s="636"/>
      <c r="C19" s="350" t="s">
        <v>287</v>
      </c>
      <c r="D19" s="396" t="s">
        <v>288</v>
      </c>
      <c r="E19" s="403">
        <f>SUM(E20:E44)</f>
        <v>256323</v>
      </c>
      <c r="F19" s="403">
        <f>SUM(F20:F44)</f>
        <v>231668</v>
      </c>
      <c r="G19" s="403">
        <f>SUM(G20:G44)</f>
        <v>231005</v>
      </c>
      <c r="H19" s="639">
        <f>SUM(G19*100/F19)</f>
        <v>99.71381459675052</v>
      </c>
      <c r="I19" s="640"/>
      <c r="J19" s="640"/>
    </row>
    <row r="20" spans="1:10" ht="12.75">
      <c r="A20" s="635"/>
      <c r="B20" s="636"/>
      <c r="C20" s="350"/>
      <c r="D20" s="548" t="s">
        <v>877</v>
      </c>
      <c r="E20" s="364">
        <v>0</v>
      </c>
      <c r="F20" s="397">
        <v>37</v>
      </c>
      <c r="G20" s="364">
        <v>37</v>
      </c>
      <c r="H20" s="397">
        <f>SUM(G20*100/F20)</f>
        <v>100</v>
      </c>
      <c r="I20" s="640"/>
      <c r="J20" s="640"/>
    </row>
    <row r="21" spans="1:10" ht="12.75">
      <c r="A21" s="635"/>
      <c r="B21" s="636"/>
      <c r="C21" s="350"/>
      <c r="D21" s="401" t="s">
        <v>416</v>
      </c>
      <c r="E21" s="397">
        <v>113363</v>
      </c>
      <c r="F21" s="397">
        <v>161376</v>
      </c>
      <c r="G21" s="397">
        <v>160780</v>
      </c>
      <c r="H21" s="397">
        <f>SUM(G21*100/F21)</f>
        <v>99.63067618481062</v>
      </c>
      <c r="I21" s="640"/>
      <c r="J21" s="640"/>
    </row>
    <row r="22" spans="1:10" ht="12.75">
      <c r="A22" s="635"/>
      <c r="B22" s="636"/>
      <c r="C22" s="350"/>
      <c r="D22" s="401" t="s">
        <v>878</v>
      </c>
      <c r="E22" s="397">
        <v>14000</v>
      </c>
      <c r="F22" s="397">
        <v>13618</v>
      </c>
      <c r="G22" s="397">
        <v>13618</v>
      </c>
      <c r="H22" s="397">
        <f>SUM(G22*100/F22)</f>
        <v>100</v>
      </c>
      <c r="I22" s="640"/>
      <c r="J22" s="640"/>
    </row>
    <row r="23" spans="1:10" ht="12.75">
      <c r="A23" s="635"/>
      <c r="B23" s="636"/>
      <c r="C23" s="350"/>
      <c r="D23" s="401" t="s">
        <v>418</v>
      </c>
      <c r="E23" s="397">
        <v>4200</v>
      </c>
      <c r="F23" s="397">
        <v>5373</v>
      </c>
      <c r="G23" s="397">
        <v>5373</v>
      </c>
      <c r="H23" s="397">
        <f>SUM(G23*100/F23)</f>
        <v>100</v>
      </c>
      <c r="I23" s="640"/>
      <c r="J23" s="640"/>
    </row>
    <row r="24" spans="1:10" ht="12.75">
      <c r="A24" s="635"/>
      <c r="B24" s="636"/>
      <c r="C24" s="350"/>
      <c r="D24" s="401" t="s">
        <v>420</v>
      </c>
      <c r="E24" s="397">
        <v>0</v>
      </c>
      <c r="F24" s="397">
        <v>0</v>
      </c>
      <c r="G24" s="397">
        <v>0</v>
      </c>
      <c r="H24" s="397">
        <v>0</v>
      </c>
      <c r="I24" s="640"/>
      <c r="J24" s="640"/>
    </row>
    <row r="25" spans="1:10" ht="12.75">
      <c r="A25" s="635"/>
      <c r="B25" s="636"/>
      <c r="C25" s="350"/>
      <c r="D25" s="401" t="s">
        <v>879</v>
      </c>
      <c r="E25" s="397">
        <v>0</v>
      </c>
      <c r="F25" s="397">
        <v>519</v>
      </c>
      <c r="G25" s="397">
        <v>519</v>
      </c>
      <c r="H25" s="397">
        <f>SUM(G25*100/F25)</f>
        <v>100</v>
      </c>
      <c r="I25" s="640"/>
      <c r="J25" s="640"/>
    </row>
    <row r="26" spans="1:10" ht="12.75">
      <c r="A26" s="635"/>
      <c r="B26" s="636"/>
      <c r="C26" s="350"/>
      <c r="D26" s="401" t="s">
        <v>425</v>
      </c>
      <c r="E26" s="397">
        <v>6000</v>
      </c>
      <c r="F26" s="397">
        <v>4401</v>
      </c>
      <c r="G26" s="397">
        <v>4401</v>
      </c>
      <c r="H26" s="397">
        <f>SUM(G26*100/F26)</f>
        <v>100</v>
      </c>
      <c r="I26" s="640"/>
      <c r="J26" s="640"/>
    </row>
    <row r="27" spans="1:10" ht="12.75">
      <c r="A27" s="635"/>
      <c r="B27" s="636"/>
      <c r="C27" s="350"/>
      <c r="D27" s="401" t="s">
        <v>880</v>
      </c>
      <c r="E27" s="397">
        <v>4000</v>
      </c>
      <c r="F27" s="397">
        <v>5385</v>
      </c>
      <c r="G27" s="397">
        <v>5385</v>
      </c>
      <c r="H27" s="397">
        <f>SUM(G27*100/F27)</f>
        <v>100</v>
      </c>
      <c r="I27" s="640"/>
      <c r="J27" s="640"/>
    </row>
    <row r="28" spans="1:10" ht="12.75">
      <c r="A28" s="635"/>
      <c r="B28" s="636"/>
      <c r="C28" s="350"/>
      <c r="D28" s="401" t="s">
        <v>881</v>
      </c>
      <c r="E28" s="397"/>
      <c r="F28" s="397">
        <v>0</v>
      </c>
      <c r="G28" s="397">
        <v>0</v>
      </c>
      <c r="H28" s="397">
        <v>0</v>
      </c>
      <c r="I28" s="640"/>
      <c r="J28" s="640"/>
    </row>
    <row r="29" spans="1:10" ht="12.75">
      <c r="A29" s="635"/>
      <c r="B29" s="636"/>
      <c r="C29" s="350"/>
      <c r="D29" s="401" t="s">
        <v>882</v>
      </c>
      <c r="E29" s="397">
        <v>200</v>
      </c>
      <c r="F29" s="398">
        <v>2130</v>
      </c>
      <c r="G29" s="397">
        <v>2130</v>
      </c>
      <c r="H29" s="397">
        <f>SUM(G29*100/F29)</f>
        <v>100</v>
      </c>
      <c r="I29" s="640"/>
      <c r="J29" s="640"/>
    </row>
    <row r="30" spans="1:10" ht="12.75">
      <c r="A30" s="635"/>
      <c r="B30" s="636"/>
      <c r="C30" s="350"/>
      <c r="D30" s="401" t="s">
        <v>883</v>
      </c>
      <c r="E30" s="397">
        <v>200</v>
      </c>
      <c r="F30" s="398">
        <v>0</v>
      </c>
      <c r="G30" s="397">
        <v>0</v>
      </c>
      <c r="H30" s="397">
        <v>0</v>
      </c>
      <c r="I30" s="640"/>
      <c r="J30" s="640"/>
    </row>
    <row r="31" spans="1:10" ht="12.75">
      <c r="A31" s="635"/>
      <c r="B31" s="636"/>
      <c r="C31" s="350"/>
      <c r="D31" s="401" t="s">
        <v>884</v>
      </c>
      <c r="E31" s="397">
        <v>0</v>
      </c>
      <c r="F31" s="397">
        <v>254</v>
      </c>
      <c r="G31" s="397">
        <v>254</v>
      </c>
      <c r="H31" s="397">
        <f>SUM(G31*100/F31)</f>
        <v>100</v>
      </c>
      <c r="I31" s="640"/>
      <c r="J31" s="640"/>
    </row>
    <row r="32" spans="1:10" ht="12.75">
      <c r="A32" s="635"/>
      <c r="B32" s="636"/>
      <c r="C32" s="350"/>
      <c r="D32" s="401" t="s">
        <v>885</v>
      </c>
      <c r="E32" s="397">
        <v>1000</v>
      </c>
      <c r="F32" s="397">
        <v>8801</v>
      </c>
      <c r="G32" s="397">
        <v>8801</v>
      </c>
      <c r="H32" s="397">
        <f>SUM(G32*100/F32)</f>
        <v>100</v>
      </c>
      <c r="I32" s="640"/>
      <c r="J32" s="640"/>
    </row>
    <row r="33" spans="1:10" ht="12.75">
      <c r="A33" s="635"/>
      <c r="B33" s="636"/>
      <c r="C33" s="350"/>
      <c r="D33" s="401" t="s">
        <v>885</v>
      </c>
      <c r="E33" s="397">
        <v>92860</v>
      </c>
      <c r="F33" s="398">
        <v>0</v>
      </c>
      <c r="G33" s="397">
        <v>0</v>
      </c>
      <c r="H33" s="397">
        <v>0</v>
      </c>
      <c r="I33" s="640"/>
      <c r="J33" s="640"/>
    </row>
    <row r="34" spans="1:10" ht="12.75">
      <c r="A34" s="635"/>
      <c r="B34" s="636"/>
      <c r="C34" s="350"/>
      <c r="D34" s="401" t="s">
        <v>441</v>
      </c>
      <c r="E34" s="397">
        <v>0</v>
      </c>
      <c r="F34" s="398">
        <v>380</v>
      </c>
      <c r="G34" s="397">
        <v>379</v>
      </c>
      <c r="H34" s="397">
        <f>SUM(G34*100/F34)</f>
        <v>99.73684210526316</v>
      </c>
      <c r="I34" s="640"/>
      <c r="J34" s="640"/>
    </row>
    <row r="35" spans="1:10" ht="12.75">
      <c r="A35" s="635"/>
      <c r="B35" s="636"/>
      <c r="C35" s="350"/>
      <c r="D35" s="401" t="s">
        <v>886</v>
      </c>
      <c r="E35" s="397">
        <v>100</v>
      </c>
      <c r="F35" s="397">
        <v>0</v>
      </c>
      <c r="G35" s="397">
        <v>0</v>
      </c>
      <c r="H35" s="397">
        <v>0</v>
      </c>
      <c r="I35" s="640"/>
      <c r="J35" s="640"/>
    </row>
    <row r="36" spans="1:10" ht="12.75">
      <c r="A36" s="635"/>
      <c r="B36" s="636"/>
      <c r="C36" s="350"/>
      <c r="D36" s="401" t="s">
        <v>446</v>
      </c>
      <c r="E36" s="397">
        <v>200</v>
      </c>
      <c r="F36" s="397">
        <v>0</v>
      </c>
      <c r="G36" s="397">
        <v>0</v>
      </c>
      <c r="H36" s="397">
        <v>0</v>
      </c>
      <c r="I36" s="640"/>
      <c r="J36" s="640"/>
    </row>
    <row r="37" spans="1:10" ht="12.75">
      <c r="A37" s="635"/>
      <c r="B37" s="636"/>
      <c r="C37" s="350"/>
      <c r="D37" s="401" t="s">
        <v>447</v>
      </c>
      <c r="E37" s="397">
        <v>12000</v>
      </c>
      <c r="F37" s="397">
        <v>19432</v>
      </c>
      <c r="G37" s="397">
        <v>19432</v>
      </c>
      <c r="H37" s="397">
        <f aca="true" t="shared" si="1" ref="H37:H48">SUM(G37*100/F37)</f>
        <v>100</v>
      </c>
      <c r="I37" s="640"/>
      <c r="J37" s="640"/>
    </row>
    <row r="38" spans="1:10" ht="12.75">
      <c r="A38" s="635"/>
      <c r="B38" s="636"/>
      <c r="C38" s="350"/>
      <c r="D38" s="401" t="s">
        <v>448</v>
      </c>
      <c r="E38" s="397">
        <v>0</v>
      </c>
      <c r="F38" s="397">
        <v>120</v>
      </c>
      <c r="G38" s="397">
        <v>120</v>
      </c>
      <c r="H38" s="397">
        <f t="shared" si="1"/>
        <v>100</v>
      </c>
      <c r="I38" s="640"/>
      <c r="J38" s="640"/>
    </row>
    <row r="39" spans="1:10" ht="12.75">
      <c r="A39" s="635"/>
      <c r="B39" s="636"/>
      <c r="C39" s="350"/>
      <c r="D39" s="401" t="s">
        <v>887</v>
      </c>
      <c r="E39" s="397">
        <v>0</v>
      </c>
      <c r="F39" s="397">
        <v>1660</v>
      </c>
      <c r="G39" s="397">
        <v>1660</v>
      </c>
      <c r="H39" s="397">
        <f t="shared" si="1"/>
        <v>100</v>
      </c>
      <c r="I39" s="640"/>
      <c r="J39" s="640"/>
    </row>
    <row r="40" spans="1:10" ht="12.75">
      <c r="A40" s="635"/>
      <c r="B40" s="636"/>
      <c r="C40" s="350"/>
      <c r="D40" s="401" t="s">
        <v>888</v>
      </c>
      <c r="E40" s="397">
        <v>100</v>
      </c>
      <c r="F40" s="397">
        <v>79</v>
      </c>
      <c r="G40" s="397">
        <v>13</v>
      </c>
      <c r="H40" s="397">
        <f t="shared" si="1"/>
        <v>16.455696202531644</v>
      </c>
      <c r="I40" s="640"/>
      <c r="J40" s="640"/>
    </row>
    <row r="41" spans="1:10" ht="12.75">
      <c r="A41" s="635"/>
      <c r="B41" s="636"/>
      <c r="C41" s="350"/>
      <c r="D41" s="401" t="s">
        <v>450</v>
      </c>
      <c r="E41" s="397">
        <v>1800</v>
      </c>
      <c r="F41" s="398">
        <v>1088</v>
      </c>
      <c r="G41" s="397">
        <v>1088</v>
      </c>
      <c r="H41" s="397">
        <f t="shared" si="1"/>
        <v>100</v>
      </c>
      <c r="I41" s="640"/>
      <c r="J41" s="640"/>
    </row>
    <row r="42" spans="1:10" ht="12.75">
      <c r="A42" s="635"/>
      <c r="B42" s="636"/>
      <c r="C42" s="350"/>
      <c r="D42" s="401" t="s">
        <v>451</v>
      </c>
      <c r="E42" s="397">
        <v>6300</v>
      </c>
      <c r="F42" s="398">
        <v>6472</v>
      </c>
      <c r="G42" s="397">
        <v>6472</v>
      </c>
      <c r="H42" s="397">
        <f t="shared" si="1"/>
        <v>100</v>
      </c>
      <c r="I42" s="640"/>
      <c r="J42" s="640"/>
    </row>
    <row r="43" spans="1:10" ht="12.75">
      <c r="A43" s="635"/>
      <c r="B43" s="636"/>
      <c r="C43" s="350"/>
      <c r="D43" s="401" t="s">
        <v>889</v>
      </c>
      <c r="E43" s="397">
        <v>0</v>
      </c>
      <c r="F43" s="398">
        <v>464</v>
      </c>
      <c r="G43" s="397">
        <v>464</v>
      </c>
      <c r="H43" s="397">
        <f t="shared" si="1"/>
        <v>100</v>
      </c>
      <c r="I43" s="640"/>
      <c r="J43" s="640"/>
    </row>
    <row r="44" spans="1:10" ht="12.75">
      <c r="A44" s="635"/>
      <c r="B44" s="636"/>
      <c r="C44" s="350"/>
      <c r="D44" s="401" t="s">
        <v>456</v>
      </c>
      <c r="E44" s="397">
        <v>0</v>
      </c>
      <c r="F44" s="398">
        <v>79</v>
      </c>
      <c r="G44" s="397">
        <v>79</v>
      </c>
      <c r="H44" s="397">
        <f t="shared" si="1"/>
        <v>100</v>
      </c>
      <c r="I44" s="640"/>
      <c r="J44" s="640"/>
    </row>
    <row r="45" spans="1:10" ht="12.75">
      <c r="A45" s="635"/>
      <c r="B45" s="636"/>
      <c r="C45" s="537" t="s">
        <v>498</v>
      </c>
      <c r="D45" s="538" t="s">
        <v>580</v>
      </c>
      <c r="E45" s="639">
        <f>SUM(E46:E49)</f>
        <v>8066</v>
      </c>
      <c r="F45" s="639">
        <f>SUM(F46:F49)</f>
        <v>4368</v>
      </c>
      <c r="G45" s="639">
        <f>SUM(G46:G49)</f>
        <v>4368</v>
      </c>
      <c r="H45" s="639">
        <f t="shared" si="1"/>
        <v>100</v>
      </c>
      <c r="I45" s="640"/>
      <c r="J45" s="640"/>
    </row>
    <row r="46" spans="1:10" ht="12.75">
      <c r="A46" s="635"/>
      <c r="B46" s="636"/>
      <c r="C46" s="404"/>
      <c r="D46" s="401" t="s">
        <v>890</v>
      </c>
      <c r="E46" s="397">
        <v>0</v>
      </c>
      <c r="F46" s="397">
        <v>717</v>
      </c>
      <c r="G46" s="397">
        <v>717</v>
      </c>
      <c r="H46" s="397">
        <f t="shared" si="1"/>
        <v>100</v>
      </c>
      <c r="I46" s="640"/>
      <c r="J46" s="640"/>
    </row>
    <row r="47" spans="1:10" ht="12.75">
      <c r="A47" s="635"/>
      <c r="B47" s="636"/>
      <c r="C47" s="404"/>
      <c r="D47" s="401" t="s">
        <v>891</v>
      </c>
      <c r="E47" s="397">
        <v>6966</v>
      </c>
      <c r="F47" s="397">
        <v>1240</v>
      </c>
      <c r="G47" s="397">
        <v>1240</v>
      </c>
      <c r="H47" s="397">
        <f t="shared" si="1"/>
        <v>100</v>
      </c>
      <c r="I47" s="640"/>
      <c r="J47" s="640"/>
    </row>
    <row r="48" spans="1:10" ht="12.75">
      <c r="A48" s="635"/>
      <c r="B48" s="636"/>
      <c r="C48" s="404"/>
      <c r="D48" s="401" t="s">
        <v>406</v>
      </c>
      <c r="E48" s="397">
        <v>1000</v>
      </c>
      <c r="F48" s="397">
        <v>2411</v>
      </c>
      <c r="G48" s="397">
        <v>2411</v>
      </c>
      <c r="H48" s="397">
        <f t="shared" si="1"/>
        <v>100</v>
      </c>
      <c r="I48" s="640"/>
      <c r="J48" s="640"/>
    </row>
    <row r="49" spans="1:10" ht="12.75">
      <c r="A49" s="635"/>
      <c r="B49" s="636"/>
      <c r="C49" s="404"/>
      <c r="D49" s="534" t="s">
        <v>892</v>
      </c>
      <c r="E49" s="642">
        <v>100</v>
      </c>
      <c r="F49" s="397">
        <v>0</v>
      </c>
      <c r="G49" s="397">
        <v>0</v>
      </c>
      <c r="H49" s="397">
        <v>0</v>
      </c>
      <c r="I49" s="640"/>
      <c r="J49" s="640"/>
    </row>
    <row r="50" spans="1:10" ht="12.75">
      <c r="A50" s="635"/>
      <c r="B50" s="636"/>
      <c r="C50" s="637" t="s">
        <v>893</v>
      </c>
      <c r="D50" s="637"/>
      <c r="E50" s="643">
        <f>SUM(E51)</f>
        <v>182759</v>
      </c>
      <c r="F50" s="643">
        <f>SUM(F51)</f>
        <v>203452</v>
      </c>
      <c r="G50" s="643">
        <f>SUM(G51)</f>
        <v>203452</v>
      </c>
      <c r="H50" s="644">
        <f aca="true" t="shared" si="2" ref="H50:H71">SUM(G50*100/F50)</f>
        <v>100</v>
      </c>
      <c r="I50" s="640"/>
      <c r="J50" s="640"/>
    </row>
    <row r="51" spans="1:10" ht="12.75">
      <c r="A51" s="635"/>
      <c r="B51" s="636"/>
      <c r="C51" s="411" t="s">
        <v>498</v>
      </c>
      <c r="D51" s="412" t="s">
        <v>580</v>
      </c>
      <c r="E51" s="645">
        <f>SUM(E52:E54)</f>
        <v>182759</v>
      </c>
      <c r="F51" s="645">
        <f>SUM(F52:F54)</f>
        <v>203452</v>
      </c>
      <c r="G51" s="645">
        <f>SUM(G52:G54)</f>
        <v>203452</v>
      </c>
      <c r="H51" s="413">
        <f t="shared" si="2"/>
        <v>100</v>
      </c>
      <c r="I51" s="640"/>
      <c r="J51" s="640"/>
    </row>
    <row r="52" spans="1:10" ht="12.75">
      <c r="A52" s="635"/>
      <c r="B52" s="636"/>
      <c r="C52" s="404"/>
      <c r="D52" s="401" t="s">
        <v>894</v>
      </c>
      <c r="E52" s="397">
        <v>107173</v>
      </c>
      <c r="F52" s="398">
        <v>119308</v>
      </c>
      <c r="G52" s="399">
        <v>119308</v>
      </c>
      <c r="H52" s="639">
        <f t="shared" si="2"/>
        <v>100</v>
      </c>
      <c r="I52" s="640"/>
      <c r="J52" s="640"/>
    </row>
    <row r="53" spans="1:10" ht="12.75">
      <c r="A53" s="635"/>
      <c r="B53" s="636"/>
      <c r="C53" s="404"/>
      <c r="D53" s="401" t="s">
        <v>895</v>
      </c>
      <c r="E53" s="397">
        <v>28204</v>
      </c>
      <c r="F53" s="398">
        <v>31397</v>
      </c>
      <c r="G53" s="399">
        <v>31397</v>
      </c>
      <c r="H53" s="639">
        <f t="shared" si="2"/>
        <v>100</v>
      </c>
      <c r="I53" s="640"/>
      <c r="J53" s="640"/>
    </row>
    <row r="54" spans="1:10" ht="12.75">
      <c r="A54" s="635"/>
      <c r="B54" s="636"/>
      <c r="C54" s="404"/>
      <c r="D54" s="401" t="s">
        <v>896</v>
      </c>
      <c r="E54" s="397">
        <v>47382</v>
      </c>
      <c r="F54" s="398">
        <v>52747</v>
      </c>
      <c r="G54" s="399">
        <v>52747</v>
      </c>
      <c r="H54" s="639">
        <f t="shared" si="2"/>
        <v>100</v>
      </c>
      <c r="I54" s="640"/>
      <c r="J54" s="640"/>
    </row>
    <row r="55" spans="1:8" ht="12.75">
      <c r="A55" s="635"/>
      <c r="B55" s="636"/>
      <c r="C55" s="646" t="s">
        <v>897</v>
      </c>
      <c r="D55" s="646"/>
      <c r="E55" s="638">
        <f>SUM(E56)</f>
        <v>333898</v>
      </c>
      <c r="F55" s="638">
        <f>SUM(F56)</f>
        <v>345505</v>
      </c>
      <c r="G55" s="638">
        <f>SUM(G56)</f>
        <v>345596</v>
      </c>
      <c r="H55" s="644">
        <f t="shared" si="2"/>
        <v>100.0263382584912</v>
      </c>
    </row>
    <row r="56" spans="1:8" ht="12.75">
      <c r="A56" s="635"/>
      <c r="B56" s="636"/>
      <c r="C56" s="345" t="s">
        <v>286</v>
      </c>
      <c r="D56" s="394" t="s">
        <v>8</v>
      </c>
      <c r="E56" s="395">
        <f>SUM(E57+E61+E65+E93)</f>
        <v>333898</v>
      </c>
      <c r="F56" s="395">
        <f>SUM(F57+F61+F65+F93)</f>
        <v>345505</v>
      </c>
      <c r="G56" s="395">
        <f>SUM(G57+G61+G65+G93)</f>
        <v>345596</v>
      </c>
      <c r="H56" s="413">
        <f t="shared" si="2"/>
        <v>100.0263382584912</v>
      </c>
    </row>
    <row r="57" spans="1:8" ht="12.75">
      <c r="A57" s="635"/>
      <c r="B57" s="636"/>
      <c r="C57" s="350" t="s">
        <v>375</v>
      </c>
      <c r="D57" s="396" t="s">
        <v>524</v>
      </c>
      <c r="E57" s="639">
        <f>SUM(E58:E60)</f>
        <v>184325</v>
      </c>
      <c r="F57" s="639">
        <f>SUM(F58:F60)</f>
        <v>185495</v>
      </c>
      <c r="G57" s="639">
        <f>SUM(G58:G60)</f>
        <v>185534</v>
      </c>
      <c r="H57" s="639">
        <f t="shared" si="2"/>
        <v>100.021024825467</v>
      </c>
    </row>
    <row r="58" spans="1:8" ht="12.75">
      <c r="A58" s="635"/>
      <c r="B58" s="636"/>
      <c r="C58" s="350"/>
      <c r="D58" s="400" t="s">
        <v>598</v>
      </c>
      <c r="E58" s="397">
        <v>163415</v>
      </c>
      <c r="F58" s="398">
        <v>161318</v>
      </c>
      <c r="G58" s="399">
        <v>161318</v>
      </c>
      <c r="H58" s="397">
        <f t="shared" si="2"/>
        <v>100</v>
      </c>
    </row>
    <row r="59" spans="1:8" ht="12.75">
      <c r="A59" s="635"/>
      <c r="B59" s="636"/>
      <c r="C59" s="350"/>
      <c r="D59" s="548" t="s">
        <v>898</v>
      </c>
      <c r="E59" s="397">
        <v>19240</v>
      </c>
      <c r="F59" s="398">
        <v>19617</v>
      </c>
      <c r="G59" s="399">
        <v>19617</v>
      </c>
      <c r="H59" s="397">
        <f t="shared" si="2"/>
        <v>100</v>
      </c>
    </row>
    <row r="60" spans="1:8" ht="12.75">
      <c r="A60" s="635"/>
      <c r="B60" s="636"/>
      <c r="C60" s="350"/>
      <c r="D60" s="548" t="s">
        <v>614</v>
      </c>
      <c r="E60" s="397">
        <v>1670</v>
      </c>
      <c r="F60" s="398">
        <v>4560</v>
      </c>
      <c r="G60" s="399">
        <v>4599</v>
      </c>
      <c r="H60" s="397">
        <f t="shared" si="2"/>
        <v>100.85526315789474</v>
      </c>
    </row>
    <row r="61" spans="1:8" ht="12.75">
      <c r="A61" s="635"/>
      <c r="B61" s="636"/>
      <c r="C61" s="350" t="s">
        <v>379</v>
      </c>
      <c r="D61" s="396" t="s">
        <v>615</v>
      </c>
      <c r="E61" s="403">
        <f>SUM(E62:E64)</f>
        <v>64882</v>
      </c>
      <c r="F61" s="403">
        <f>SUM(F62:F64)</f>
        <v>64212</v>
      </c>
      <c r="G61" s="403">
        <f>SUM(G62:G64)</f>
        <v>64173</v>
      </c>
      <c r="H61" s="639">
        <f t="shared" si="2"/>
        <v>99.93926368903008</v>
      </c>
    </row>
    <row r="62" spans="1:8" ht="12.75">
      <c r="A62" s="635"/>
      <c r="B62" s="636"/>
      <c r="C62" s="350"/>
      <c r="D62" s="548" t="s">
        <v>899</v>
      </c>
      <c r="E62" s="364">
        <v>13271</v>
      </c>
      <c r="F62" s="358">
        <v>12826</v>
      </c>
      <c r="G62" s="359">
        <v>12826</v>
      </c>
      <c r="H62" s="397">
        <f t="shared" si="2"/>
        <v>100</v>
      </c>
    </row>
    <row r="63" spans="1:8" ht="12.75">
      <c r="A63" s="635"/>
      <c r="B63" s="636"/>
      <c r="C63" s="350"/>
      <c r="D63" s="400" t="s">
        <v>900</v>
      </c>
      <c r="E63" s="364">
        <v>5161</v>
      </c>
      <c r="F63" s="358">
        <v>5551</v>
      </c>
      <c r="G63" s="359">
        <v>5551</v>
      </c>
      <c r="H63" s="397">
        <f t="shared" si="2"/>
        <v>100</v>
      </c>
    </row>
    <row r="64" spans="1:8" ht="12.75">
      <c r="A64" s="635"/>
      <c r="B64" s="636"/>
      <c r="C64" s="350"/>
      <c r="D64" s="401" t="s">
        <v>875</v>
      </c>
      <c r="E64" s="358">
        <v>46450</v>
      </c>
      <c r="F64" s="358">
        <v>45835</v>
      </c>
      <c r="G64" s="402">
        <v>45796</v>
      </c>
      <c r="H64" s="397">
        <f t="shared" si="2"/>
        <v>99.91491218501146</v>
      </c>
    </row>
    <row r="65" spans="1:8" ht="12.75">
      <c r="A65" s="635"/>
      <c r="B65" s="636"/>
      <c r="C65" s="350" t="s">
        <v>287</v>
      </c>
      <c r="D65" s="396" t="s">
        <v>288</v>
      </c>
      <c r="E65" s="403">
        <f>SUM(E66:E92)</f>
        <v>80385</v>
      </c>
      <c r="F65" s="403">
        <f>SUM(F66:F92)</f>
        <v>91957</v>
      </c>
      <c r="G65" s="403">
        <f>SUM(G66:G92)</f>
        <v>92048</v>
      </c>
      <c r="H65" s="639">
        <f t="shared" si="2"/>
        <v>100.09895929619279</v>
      </c>
    </row>
    <row r="66" spans="1:8" ht="12.75">
      <c r="A66" s="635"/>
      <c r="B66" s="636"/>
      <c r="C66" s="537"/>
      <c r="D66" s="647" t="s">
        <v>901</v>
      </c>
      <c r="E66" s="397">
        <v>30</v>
      </c>
      <c r="F66" s="397">
        <v>54</v>
      </c>
      <c r="G66" s="397">
        <v>54</v>
      </c>
      <c r="H66" s="397">
        <f t="shared" si="2"/>
        <v>100</v>
      </c>
    </row>
    <row r="67" spans="1:8" ht="12.75">
      <c r="A67" s="635"/>
      <c r="B67" s="636"/>
      <c r="C67" s="537"/>
      <c r="D67" s="401" t="s">
        <v>416</v>
      </c>
      <c r="E67" s="397">
        <v>49500</v>
      </c>
      <c r="F67" s="398">
        <v>32998</v>
      </c>
      <c r="G67" s="399">
        <v>32998</v>
      </c>
      <c r="H67" s="397">
        <f t="shared" si="2"/>
        <v>100</v>
      </c>
    </row>
    <row r="68" spans="1:8" ht="12.75">
      <c r="A68" s="635"/>
      <c r="B68" s="636"/>
      <c r="C68" s="537"/>
      <c r="D68" s="401" t="s">
        <v>878</v>
      </c>
      <c r="E68" s="397">
        <v>2500</v>
      </c>
      <c r="F68" s="398">
        <v>2131</v>
      </c>
      <c r="G68" s="399">
        <v>2131</v>
      </c>
      <c r="H68" s="397">
        <f t="shared" si="2"/>
        <v>100</v>
      </c>
    </row>
    <row r="69" spans="1:8" ht="12.75">
      <c r="A69" s="635"/>
      <c r="B69" s="636"/>
      <c r="C69" s="537"/>
      <c r="D69" s="401" t="s">
        <v>418</v>
      </c>
      <c r="E69" s="397">
        <v>700</v>
      </c>
      <c r="F69" s="398">
        <v>466</v>
      </c>
      <c r="G69" s="399">
        <v>466</v>
      </c>
      <c r="H69" s="397">
        <f t="shared" si="2"/>
        <v>100</v>
      </c>
    </row>
    <row r="70" spans="1:8" ht="12.75">
      <c r="A70" s="635"/>
      <c r="B70" s="636"/>
      <c r="C70" s="537"/>
      <c r="D70" s="401" t="s">
        <v>420</v>
      </c>
      <c r="E70" s="397">
        <v>3000</v>
      </c>
      <c r="F70" s="398">
        <v>701</v>
      </c>
      <c r="G70" s="399">
        <v>701</v>
      </c>
      <c r="H70" s="397">
        <f t="shared" si="2"/>
        <v>100</v>
      </c>
    </row>
    <row r="71" spans="1:8" ht="12.75">
      <c r="A71" s="635"/>
      <c r="B71" s="636"/>
      <c r="C71" s="537"/>
      <c r="D71" s="401" t="s">
        <v>421</v>
      </c>
      <c r="E71" s="397">
        <v>1000</v>
      </c>
      <c r="F71" s="398">
        <v>511</v>
      </c>
      <c r="G71" s="399">
        <v>511</v>
      </c>
      <c r="H71" s="397">
        <f t="shared" si="2"/>
        <v>100</v>
      </c>
    </row>
    <row r="72" spans="1:8" ht="12.75">
      <c r="A72" s="635"/>
      <c r="B72" s="636"/>
      <c r="C72" s="537"/>
      <c r="D72" s="401" t="s">
        <v>422</v>
      </c>
      <c r="E72" s="397">
        <v>50</v>
      </c>
      <c r="F72" s="398">
        <v>0</v>
      </c>
      <c r="G72" s="399">
        <v>0</v>
      </c>
      <c r="H72" s="397">
        <v>0</v>
      </c>
    </row>
    <row r="73" spans="1:8" ht="12.75">
      <c r="A73" s="635"/>
      <c r="B73" s="636"/>
      <c r="C73" s="537"/>
      <c r="D73" s="401" t="s">
        <v>879</v>
      </c>
      <c r="E73" s="397">
        <v>600</v>
      </c>
      <c r="F73" s="398">
        <v>1187</v>
      </c>
      <c r="G73" s="399">
        <v>1187</v>
      </c>
      <c r="H73" s="397">
        <f aca="true" t="shared" si="3" ref="H73:H78">SUM(G73*100/F73)</f>
        <v>100</v>
      </c>
    </row>
    <row r="74" spans="1:8" ht="12.75">
      <c r="A74" s="635"/>
      <c r="B74" s="636"/>
      <c r="C74" s="537"/>
      <c r="D74" s="401" t="s">
        <v>425</v>
      </c>
      <c r="E74" s="397">
        <v>2000</v>
      </c>
      <c r="F74" s="398">
        <v>2079</v>
      </c>
      <c r="G74" s="399">
        <v>2079</v>
      </c>
      <c r="H74" s="397">
        <f t="shared" si="3"/>
        <v>100</v>
      </c>
    </row>
    <row r="75" spans="1:8" ht="12.75">
      <c r="A75" s="635"/>
      <c r="B75" s="636"/>
      <c r="C75" s="537"/>
      <c r="D75" s="401" t="s">
        <v>880</v>
      </c>
      <c r="E75" s="397">
        <v>2500</v>
      </c>
      <c r="F75" s="398">
        <v>15182</v>
      </c>
      <c r="G75" s="399">
        <v>15273</v>
      </c>
      <c r="H75" s="397">
        <f t="shared" si="3"/>
        <v>100.5993940192333</v>
      </c>
    </row>
    <row r="76" spans="1:8" ht="12.75">
      <c r="A76" s="635"/>
      <c r="B76" s="636"/>
      <c r="C76" s="537"/>
      <c r="D76" s="401" t="s">
        <v>881</v>
      </c>
      <c r="E76" s="397">
        <v>300</v>
      </c>
      <c r="F76" s="398">
        <v>991</v>
      </c>
      <c r="G76" s="399">
        <v>991</v>
      </c>
      <c r="H76" s="397">
        <f t="shared" si="3"/>
        <v>100</v>
      </c>
    </row>
    <row r="77" spans="1:8" ht="12.75">
      <c r="A77" s="635"/>
      <c r="B77" s="636"/>
      <c r="C77" s="537"/>
      <c r="D77" s="401" t="s">
        <v>902</v>
      </c>
      <c r="E77" s="397">
        <v>90</v>
      </c>
      <c r="F77" s="398">
        <v>266</v>
      </c>
      <c r="G77" s="399">
        <v>266</v>
      </c>
      <c r="H77" s="397">
        <f t="shared" si="3"/>
        <v>100</v>
      </c>
    </row>
    <row r="78" spans="1:8" ht="12.75">
      <c r="A78" s="635"/>
      <c r="B78" s="636"/>
      <c r="C78" s="537"/>
      <c r="D78" s="401" t="s">
        <v>903</v>
      </c>
      <c r="E78" s="397">
        <v>45</v>
      </c>
      <c r="F78" s="398">
        <v>34</v>
      </c>
      <c r="G78" s="399">
        <v>34</v>
      </c>
      <c r="H78" s="397">
        <f t="shared" si="3"/>
        <v>100</v>
      </c>
    </row>
    <row r="79" spans="1:8" ht="12.75">
      <c r="A79" s="635"/>
      <c r="B79" s="636"/>
      <c r="C79" s="537"/>
      <c r="D79" s="401" t="s">
        <v>883</v>
      </c>
      <c r="E79" s="397">
        <v>100</v>
      </c>
      <c r="F79" s="398">
        <v>0</v>
      </c>
      <c r="G79" s="399">
        <v>0</v>
      </c>
      <c r="H79" s="397">
        <v>0</v>
      </c>
    </row>
    <row r="80" spans="1:8" ht="12.75">
      <c r="A80" s="635"/>
      <c r="B80" s="636"/>
      <c r="C80" s="537"/>
      <c r="D80" s="401" t="s">
        <v>904</v>
      </c>
      <c r="E80" s="397">
        <v>40</v>
      </c>
      <c r="F80" s="398">
        <v>0</v>
      </c>
      <c r="G80" s="399">
        <v>0</v>
      </c>
      <c r="H80" s="397">
        <v>0</v>
      </c>
    </row>
    <row r="81" spans="1:8" ht="12.75">
      <c r="A81" s="635"/>
      <c r="B81" s="636"/>
      <c r="C81" s="537"/>
      <c r="D81" s="401" t="s">
        <v>884</v>
      </c>
      <c r="E81" s="397">
        <v>150</v>
      </c>
      <c r="F81" s="398">
        <v>2670</v>
      </c>
      <c r="G81" s="399">
        <v>2670</v>
      </c>
      <c r="H81" s="397">
        <f>SUM(G81*100/F81)</f>
        <v>100</v>
      </c>
    </row>
    <row r="82" spans="1:8" ht="12.75">
      <c r="A82" s="635"/>
      <c r="B82" s="636"/>
      <c r="C82" s="537"/>
      <c r="D82" s="401" t="s">
        <v>885</v>
      </c>
      <c r="E82" s="397">
        <v>7520</v>
      </c>
      <c r="F82" s="398">
        <v>22214</v>
      </c>
      <c r="G82" s="399">
        <v>22214</v>
      </c>
      <c r="H82" s="397">
        <f>SUM(G82*100/F82)</f>
        <v>100</v>
      </c>
    </row>
    <row r="83" spans="1:8" ht="12.75">
      <c r="A83" s="635"/>
      <c r="B83" s="636"/>
      <c r="C83" s="537"/>
      <c r="D83" s="401" t="s">
        <v>905</v>
      </c>
      <c r="E83" s="397">
        <v>30</v>
      </c>
      <c r="F83" s="398">
        <v>0</v>
      </c>
      <c r="G83" s="399">
        <v>0</v>
      </c>
      <c r="H83" s="397">
        <v>0</v>
      </c>
    </row>
    <row r="84" spans="1:8" ht="12.75">
      <c r="A84" s="635"/>
      <c r="B84" s="636"/>
      <c r="C84" s="537"/>
      <c r="D84" s="401" t="s">
        <v>886</v>
      </c>
      <c r="E84" s="397">
        <v>100</v>
      </c>
      <c r="F84" s="398">
        <v>35</v>
      </c>
      <c r="G84" s="399">
        <v>35</v>
      </c>
      <c r="H84" s="397">
        <f>SUM(G84*100/F84)</f>
        <v>100</v>
      </c>
    </row>
    <row r="85" spans="1:8" ht="12.75">
      <c r="A85" s="635"/>
      <c r="B85" s="636"/>
      <c r="C85" s="537"/>
      <c r="D85" s="401" t="s">
        <v>446</v>
      </c>
      <c r="E85" s="397">
        <v>20</v>
      </c>
      <c r="F85" s="398">
        <v>0</v>
      </c>
      <c r="G85" s="399">
        <v>0</v>
      </c>
      <c r="H85" s="397">
        <v>0</v>
      </c>
    </row>
    <row r="86" spans="1:8" ht="12.75">
      <c r="A86" s="635"/>
      <c r="B86" s="636"/>
      <c r="C86" s="537"/>
      <c r="D86" s="401" t="s">
        <v>447</v>
      </c>
      <c r="E86" s="397">
        <v>1300</v>
      </c>
      <c r="F86" s="398">
        <v>1518</v>
      </c>
      <c r="G86" s="399">
        <v>1518</v>
      </c>
      <c r="H86" s="397">
        <f aca="true" t="shared" si="4" ref="H86:H91">SUM(G86*100/F86)</f>
        <v>100</v>
      </c>
    </row>
    <row r="87" spans="1:8" ht="12.75">
      <c r="A87" s="635"/>
      <c r="B87" s="636"/>
      <c r="C87" s="537"/>
      <c r="D87" s="401" t="s">
        <v>888</v>
      </c>
      <c r="E87" s="397">
        <v>1300</v>
      </c>
      <c r="F87" s="398">
        <v>1044</v>
      </c>
      <c r="G87" s="399">
        <v>1044</v>
      </c>
      <c r="H87" s="397">
        <f t="shared" si="4"/>
        <v>100</v>
      </c>
    </row>
    <row r="88" spans="1:8" ht="12.75">
      <c r="A88" s="635"/>
      <c r="B88" s="636"/>
      <c r="C88" s="537"/>
      <c r="D88" s="401" t="s">
        <v>401</v>
      </c>
      <c r="E88" s="397">
        <v>3700</v>
      </c>
      <c r="F88" s="398">
        <v>4445</v>
      </c>
      <c r="G88" s="399">
        <v>4445</v>
      </c>
      <c r="H88" s="397">
        <f t="shared" si="4"/>
        <v>100</v>
      </c>
    </row>
    <row r="89" spans="1:8" ht="12.75">
      <c r="A89" s="635"/>
      <c r="B89" s="636"/>
      <c r="C89" s="537"/>
      <c r="D89" s="401" t="s">
        <v>450</v>
      </c>
      <c r="E89" s="397">
        <v>810</v>
      </c>
      <c r="F89" s="398">
        <v>492</v>
      </c>
      <c r="G89" s="399">
        <v>492</v>
      </c>
      <c r="H89" s="397">
        <f t="shared" si="4"/>
        <v>100</v>
      </c>
    </row>
    <row r="90" spans="1:8" ht="12.75">
      <c r="A90" s="635"/>
      <c r="B90" s="636"/>
      <c r="C90" s="537"/>
      <c r="D90" s="401" t="s">
        <v>451</v>
      </c>
      <c r="E90" s="397">
        <v>1900</v>
      </c>
      <c r="F90" s="398">
        <v>1944</v>
      </c>
      <c r="G90" s="399">
        <v>1944</v>
      </c>
      <c r="H90" s="397">
        <f t="shared" si="4"/>
        <v>100</v>
      </c>
    </row>
    <row r="91" spans="1:8" ht="12.75">
      <c r="A91" s="635"/>
      <c r="B91" s="636"/>
      <c r="C91" s="537"/>
      <c r="D91" s="401" t="s">
        <v>889</v>
      </c>
      <c r="E91" s="397">
        <v>1100</v>
      </c>
      <c r="F91" s="398">
        <v>995</v>
      </c>
      <c r="G91" s="399">
        <v>995</v>
      </c>
      <c r="H91" s="397">
        <f t="shared" si="4"/>
        <v>100</v>
      </c>
    </row>
    <row r="92" spans="1:8" ht="12.75">
      <c r="A92" s="635"/>
      <c r="B92" s="636"/>
      <c r="C92" s="537"/>
      <c r="D92" s="401" t="s">
        <v>906</v>
      </c>
      <c r="E92" s="397">
        <v>0</v>
      </c>
      <c r="F92" s="398">
        <v>0</v>
      </c>
      <c r="G92" s="399">
        <v>0</v>
      </c>
      <c r="H92" s="397">
        <v>0</v>
      </c>
    </row>
    <row r="93" spans="1:8" ht="12.75">
      <c r="A93" s="635"/>
      <c r="B93" s="636"/>
      <c r="C93" s="537" t="s">
        <v>498</v>
      </c>
      <c r="D93" s="538" t="s">
        <v>580</v>
      </c>
      <c r="E93" s="639">
        <f>SUM(E94:E97)</f>
        <v>4306</v>
      </c>
      <c r="F93" s="639">
        <f>SUM(F94:F97)</f>
        <v>3841</v>
      </c>
      <c r="G93" s="639">
        <f>SUM(G94:G97)</f>
        <v>3841</v>
      </c>
      <c r="H93" s="639">
        <f>SUM(G93*100/F93)</f>
        <v>100</v>
      </c>
    </row>
    <row r="94" spans="1:8" ht="12.75">
      <c r="A94" s="635"/>
      <c r="B94" s="636"/>
      <c r="C94" s="537"/>
      <c r="D94" s="401" t="s">
        <v>907</v>
      </c>
      <c r="E94" s="397">
        <v>2604</v>
      </c>
      <c r="F94" s="397">
        <v>2492</v>
      </c>
      <c r="G94" s="397">
        <v>2492</v>
      </c>
      <c r="H94" s="397">
        <f>SUM(G94*100/F94)</f>
        <v>100</v>
      </c>
    </row>
    <row r="95" spans="1:8" ht="12.75">
      <c r="A95" s="635"/>
      <c r="B95" s="636"/>
      <c r="C95" s="537"/>
      <c r="D95" s="401" t="s">
        <v>908</v>
      </c>
      <c r="E95" s="397">
        <v>1302</v>
      </c>
      <c r="F95" s="398">
        <v>1246</v>
      </c>
      <c r="G95" s="397">
        <v>1246</v>
      </c>
      <c r="H95" s="397">
        <f>SUM(G95*100/F95)</f>
        <v>100</v>
      </c>
    </row>
    <row r="96" spans="1:8" ht="12.75">
      <c r="A96" s="635"/>
      <c r="B96" s="636"/>
      <c r="C96" s="537"/>
      <c r="D96" s="401" t="s">
        <v>406</v>
      </c>
      <c r="E96" s="398">
        <v>300</v>
      </c>
      <c r="F96" s="398">
        <v>103</v>
      </c>
      <c r="G96" s="399">
        <v>103</v>
      </c>
      <c r="H96" s="397">
        <f>SUM(G96*100/F96)</f>
        <v>100</v>
      </c>
    </row>
    <row r="97" spans="1:8" ht="12.75">
      <c r="A97" s="635"/>
      <c r="B97" s="636"/>
      <c r="C97" s="537"/>
      <c r="D97" s="401" t="s">
        <v>892</v>
      </c>
      <c r="E97" s="398">
        <v>100</v>
      </c>
      <c r="F97" s="398">
        <v>0</v>
      </c>
      <c r="G97" s="399">
        <v>0</v>
      </c>
      <c r="H97" s="397">
        <v>0</v>
      </c>
    </row>
    <row r="98" spans="1:8" ht="12.75">
      <c r="A98" s="635"/>
      <c r="B98" s="636"/>
      <c r="C98" s="637" t="s">
        <v>909</v>
      </c>
      <c r="D98" s="637"/>
      <c r="E98" s="638">
        <f>SUM(E99)</f>
        <v>23382</v>
      </c>
      <c r="F98" s="638">
        <f>SUM(F99)</f>
        <v>23278</v>
      </c>
      <c r="G98" s="638">
        <f>SUM(G99)</f>
        <v>23279</v>
      </c>
      <c r="H98" s="643">
        <f>SUM(G98*100/F98)</f>
        <v>100.00429590170977</v>
      </c>
    </row>
    <row r="99" spans="1:8" ht="12.75">
      <c r="A99" s="635"/>
      <c r="B99" s="636"/>
      <c r="C99" s="345" t="s">
        <v>286</v>
      </c>
      <c r="D99" s="394" t="s">
        <v>8</v>
      </c>
      <c r="E99" s="395">
        <f>SUM(E100+E104+E108+E120)</f>
        <v>23382</v>
      </c>
      <c r="F99" s="395">
        <f>SUM(F100+F104+F108+F120)</f>
        <v>23278</v>
      </c>
      <c r="G99" s="395">
        <f>SUM(G100+G104+G108+G120)</f>
        <v>23279</v>
      </c>
      <c r="H99" s="413">
        <f>SUM(G99*100/F99)</f>
        <v>100.00429590170977</v>
      </c>
    </row>
    <row r="100" spans="1:8" ht="12.75">
      <c r="A100" s="635"/>
      <c r="B100" s="636"/>
      <c r="C100" s="350" t="s">
        <v>375</v>
      </c>
      <c r="D100" s="396" t="s">
        <v>524</v>
      </c>
      <c r="E100" s="639">
        <f>SUM(E101:E103)</f>
        <v>15553</v>
      </c>
      <c r="F100" s="639">
        <f>SUM(F101:F103)</f>
        <v>14973</v>
      </c>
      <c r="G100" s="639">
        <f>SUM(G101:G102)</f>
        <v>14972</v>
      </c>
      <c r="H100" s="639">
        <f>SUM(G100*100/F100)</f>
        <v>99.99332131169439</v>
      </c>
    </row>
    <row r="101" spans="1:8" ht="12.75">
      <c r="A101" s="635"/>
      <c r="B101" s="636"/>
      <c r="C101" s="350"/>
      <c r="D101" s="400" t="s">
        <v>598</v>
      </c>
      <c r="E101" s="397">
        <v>14403</v>
      </c>
      <c r="F101" s="398">
        <v>14123</v>
      </c>
      <c r="G101" s="399">
        <v>13404</v>
      </c>
      <c r="H101" s="397">
        <f>SUM(G101*100/F101)</f>
        <v>94.90901366565177</v>
      </c>
    </row>
    <row r="102" spans="1:8" ht="12.75">
      <c r="A102" s="635"/>
      <c r="B102" s="636"/>
      <c r="C102" s="350"/>
      <c r="D102" s="548" t="s">
        <v>898</v>
      </c>
      <c r="E102" s="397">
        <v>850</v>
      </c>
      <c r="F102" s="398">
        <v>850</v>
      </c>
      <c r="G102" s="399">
        <v>1568</v>
      </c>
      <c r="H102" s="397">
        <f>SUM(G102*100/F102)</f>
        <v>184.47058823529412</v>
      </c>
    </row>
    <row r="103" spans="1:8" ht="12.75">
      <c r="A103" s="635"/>
      <c r="B103" s="636"/>
      <c r="C103" s="350"/>
      <c r="D103" s="548" t="s">
        <v>614</v>
      </c>
      <c r="E103" s="397">
        <v>300</v>
      </c>
      <c r="F103" s="398">
        <v>0</v>
      </c>
      <c r="G103" s="399">
        <v>0</v>
      </c>
      <c r="H103" s="397">
        <v>0</v>
      </c>
    </row>
    <row r="104" spans="1:8" ht="12.75">
      <c r="A104" s="635"/>
      <c r="B104" s="636"/>
      <c r="C104" s="350" t="s">
        <v>379</v>
      </c>
      <c r="D104" s="396" t="s">
        <v>615</v>
      </c>
      <c r="E104" s="403">
        <f>SUM(E105:E107)</f>
        <v>5474</v>
      </c>
      <c r="F104" s="403">
        <f>SUM(F105:F107)</f>
        <v>5248</v>
      </c>
      <c r="G104" s="403">
        <f>SUM(G105:G107)</f>
        <v>5262</v>
      </c>
      <c r="H104" s="639">
        <f aca="true" t="shared" si="5" ref="H104:H110">SUM(G104*100/F104)</f>
        <v>100.26676829268293</v>
      </c>
    </row>
    <row r="105" spans="1:8" ht="12.75">
      <c r="A105" s="635"/>
      <c r="B105" s="636"/>
      <c r="C105" s="350"/>
      <c r="D105" s="548" t="s">
        <v>899</v>
      </c>
      <c r="E105" s="364">
        <v>793</v>
      </c>
      <c r="F105" s="358">
        <v>813</v>
      </c>
      <c r="G105" s="359">
        <v>826</v>
      </c>
      <c r="H105" s="397">
        <f t="shared" si="5"/>
        <v>101.5990159901599</v>
      </c>
    </row>
    <row r="106" spans="1:8" ht="12.75">
      <c r="A106" s="635"/>
      <c r="B106" s="636"/>
      <c r="C106" s="350"/>
      <c r="D106" s="400" t="s">
        <v>900</v>
      </c>
      <c r="E106" s="364">
        <v>762</v>
      </c>
      <c r="F106" s="358">
        <v>672</v>
      </c>
      <c r="G106" s="359">
        <v>672</v>
      </c>
      <c r="H106" s="397">
        <f t="shared" si="5"/>
        <v>100</v>
      </c>
    </row>
    <row r="107" spans="1:8" ht="12.75">
      <c r="A107" s="635"/>
      <c r="B107" s="636"/>
      <c r="C107" s="350"/>
      <c r="D107" s="401" t="s">
        <v>875</v>
      </c>
      <c r="E107" s="358">
        <v>3919</v>
      </c>
      <c r="F107" s="358">
        <v>3763</v>
      </c>
      <c r="G107" s="402">
        <v>3764</v>
      </c>
      <c r="H107" s="397">
        <f t="shared" si="5"/>
        <v>100.02657454158916</v>
      </c>
    </row>
    <row r="108" spans="1:8" ht="12.75">
      <c r="A108" s="635"/>
      <c r="B108" s="636"/>
      <c r="C108" s="350" t="s">
        <v>287</v>
      </c>
      <c r="D108" s="396" t="s">
        <v>288</v>
      </c>
      <c r="E108" s="403">
        <f>SUM(E109:E119)</f>
        <v>2355</v>
      </c>
      <c r="F108" s="403">
        <f>SUM(F109:F119)</f>
        <v>3057</v>
      </c>
      <c r="G108" s="403">
        <f>SUM(G109:G119)</f>
        <v>3045</v>
      </c>
      <c r="H108" s="639">
        <f t="shared" si="5"/>
        <v>99.60745829244357</v>
      </c>
    </row>
    <row r="109" spans="1:8" ht="12.75">
      <c r="A109" s="635"/>
      <c r="B109" s="636"/>
      <c r="C109" s="404"/>
      <c r="D109" s="401" t="s">
        <v>416</v>
      </c>
      <c r="E109" s="397">
        <v>1948</v>
      </c>
      <c r="F109" s="398">
        <v>1698</v>
      </c>
      <c r="G109" s="399">
        <v>1689</v>
      </c>
      <c r="H109" s="397">
        <f t="shared" si="5"/>
        <v>99.46996466431095</v>
      </c>
    </row>
    <row r="110" spans="1:8" ht="12.75">
      <c r="A110" s="635"/>
      <c r="B110" s="636"/>
      <c r="C110" s="404"/>
      <c r="D110" s="401" t="s">
        <v>878</v>
      </c>
      <c r="E110" s="397">
        <v>100</v>
      </c>
      <c r="F110" s="398">
        <v>100</v>
      </c>
      <c r="G110" s="399">
        <v>102</v>
      </c>
      <c r="H110" s="397">
        <f t="shared" si="5"/>
        <v>102</v>
      </c>
    </row>
    <row r="111" spans="1:8" ht="12.75">
      <c r="A111" s="635"/>
      <c r="B111" s="636"/>
      <c r="C111" s="404"/>
      <c r="D111" s="401" t="s">
        <v>418</v>
      </c>
      <c r="E111" s="397">
        <v>0</v>
      </c>
      <c r="F111" s="398">
        <v>0</v>
      </c>
      <c r="G111" s="399">
        <v>0</v>
      </c>
      <c r="H111" s="397">
        <v>0</v>
      </c>
    </row>
    <row r="112" spans="1:8" ht="12.75">
      <c r="A112" s="635"/>
      <c r="B112" s="636"/>
      <c r="C112" s="404"/>
      <c r="D112" s="401" t="s">
        <v>420</v>
      </c>
      <c r="E112" s="397">
        <v>50</v>
      </c>
      <c r="F112" s="397">
        <v>0</v>
      </c>
      <c r="G112" s="399">
        <v>0</v>
      </c>
      <c r="H112" s="397">
        <v>0</v>
      </c>
    </row>
    <row r="113" spans="1:8" ht="12.75">
      <c r="A113" s="635"/>
      <c r="B113" s="636"/>
      <c r="C113" s="404"/>
      <c r="D113" s="401" t="s">
        <v>425</v>
      </c>
      <c r="E113" s="397">
        <v>50</v>
      </c>
      <c r="F113" s="398">
        <v>5</v>
      </c>
      <c r="G113" s="399">
        <v>0</v>
      </c>
      <c r="H113" s="397">
        <f>SUM(G113*100/F113)</f>
        <v>0</v>
      </c>
    </row>
    <row r="114" spans="1:8" ht="12.75">
      <c r="A114" s="635"/>
      <c r="B114" s="636"/>
      <c r="C114" s="404"/>
      <c r="D114" s="401" t="s">
        <v>880</v>
      </c>
      <c r="E114" s="397">
        <v>0</v>
      </c>
      <c r="F114" s="398">
        <v>361</v>
      </c>
      <c r="G114" s="399">
        <v>361</v>
      </c>
      <c r="H114" s="397">
        <f>SUM(G114*100/F114)</f>
        <v>100</v>
      </c>
    </row>
    <row r="115" spans="1:8" ht="12.75">
      <c r="A115" s="635"/>
      <c r="B115" s="636"/>
      <c r="C115" s="404"/>
      <c r="D115" s="401" t="s">
        <v>881</v>
      </c>
      <c r="E115" s="397">
        <v>0</v>
      </c>
      <c r="F115" s="398">
        <v>299</v>
      </c>
      <c r="G115" s="399">
        <v>299</v>
      </c>
      <c r="H115" s="397">
        <f>SUM(G115*100/F115)</f>
        <v>100</v>
      </c>
    </row>
    <row r="116" spans="1:8" ht="12.75">
      <c r="A116" s="635"/>
      <c r="B116" s="636"/>
      <c r="C116" s="404"/>
      <c r="D116" s="401" t="s">
        <v>885</v>
      </c>
      <c r="E116" s="397">
        <v>0</v>
      </c>
      <c r="F116" s="397">
        <v>0</v>
      </c>
      <c r="G116" s="399">
        <v>0</v>
      </c>
      <c r="H116" s="397">
        <v>0</v>
      </c>
    </row>
    <row r="117" spans="1:8" ht="12.75">
      <c r="A117" s="635"/>
      <c r="B117" s="636"/>
      <c r="C117" s="404"/>
      <c r="D117" s="401" t="s">
        <v>447</v>
      </c>
      <c r="E117" s="397">
        <v>7</v>
      </c>
      <c r="F117" s="398">
        <v>7</v>
      </c>
      <c r="G117" s="399">
        <v>7</v>
      </c>
      <c r="H117" s="397">
        <f>SUM(G117*100/F117)</f>
        <v>100</v>
      </c>
    </row>
    <row r="118" spans="1:8" ht="12.75">
      <c r="A118" s="635"/>
      <c r="B118" s="636"/>
      <c r="C118" s="404"/>
      <c r="D118" s="401" t="s">
        <v>401</v>
      </c>
      <c r="E118" s="397">
        <v>100</v>
      </c>
      <c r="F118" s="398">
        <v>429</v>
      </c>
      <c r="G118" s="399">
        <v>429</v>
      </c>
      <c r="H118" s="397">
        <f>SUM(G118*100/F118)</f>
        <v>100</v>
      </c>
    </row>
    <row r="119" spans="1:8" ht="12.75">
      <c r="A119" s="635"/>
      <c r="B119" s="636"/>
      <c r="C119" s="404"/>
      <c r="D119" s="401" t="s">
        <v>451</v>
      </c>
      <c r="E119" s="397">
        <v>100</v>
      </c>
      <c r="F119" s="397">
        <v>158</v>
      </c>
      <c r="G119" s="399">
        <v>158</v>
      </c>
      <c r="H119" s="397">
        <f>SUM(G119*100/F119)</f>
        <v>100</v>
      </c>
    </row>
    <row r="120" spans="1:8" ht="12.75">
      <c r="A120" s="635"/>
      <c r="B120" s="636"/>
      <c r="C120" s="537" t="s">
        <v>498</v>
      </c>
      <c r="D120" s="538" t="s">
        <v>580</v>
      </c>
      <c r="E120" s="639">
        <f>SUM(E121:E121)</f>
        <v>0</v>
      </c>
      <c r="F120" s="639">
        <f>SUM(F121:F121)</f>
        <v>0</v>
      </c>
      <c r="G120" s="639">
        <f>SUM(G121:G121)</f>
        <v>0</v>
      </c>
      <c r="H120" s="639">
        <v>0</v>
      </c>
    </row>
    <row r="121" spans="1:8" ht="12.75">
      <c r="A121" s="635"/>
      <c r="B121" s="636"/>
      <c r="C121" s="404"/>
      <c r="D121" s="401" t="s">
        <v>406</v>
      </c>
      <c r="E121" s="397">
        <v>0</v>
      </c>
      <c r="F121" s="398">
        <v>0</v>
      </c>
      <c r="G121" s="399"/>
      <c r="H121" s="397">
        <v>0</v>
      </c>
    </row>
    <row r="122" spans="1:8" ht="12.75">
      <c r="A122" s="635"/>
      <c r="B122" s="636"/>
      <c r="C122" s="637" t="s">
        <v>910</v>
      </c>
      <c r="D122" s="637"/>
      <c r="E122" s="638">
        <f>SUM(E123)</f>
        <v>39144</v>
      </c>
      <c r="F122" s="638">
        <f>SUM(F123)</f>
        <v>42489</v>
      </c>
      <c r="G122" s="638">
        <f>SUM(G123)</f>
        <v>42489</v>
      </c>
      <c r="H122" s="643">
        <f aca="true" t="shared" si="6" ref="H122:H131">SUM(G122*100/F122)</f>
        <v>100</v>
      </c>
    </row>
    <row r="123" spans="1:8" ht="12.75">
      <c r="A123" s="635"/>
      <c r="B123" s="636"/>
      <c r="C123" s="345" t="s">
        <v>286</v>
      </c>
      <c r="D123" s="394" t="s">
        <v>8</v>
      </c>
      <c r="E123" s="395">
        <f>SUM(E124+E128+E131+E150)</f>
        <v>39144</v>
      </c>
      <c r="F123" s="395">
        <f>SUM(F124+F128+F131+F150)</f>
        <v>42489</v>
      </c>
      <c r="G123" s="395">
        <f>SUM(G124+G128+G131+G150)</f>
        <v>42489</v>
      </c>
      <c r="H123" s="413">
        <f t="shared" si="6"/>
        <v>100</v>
      </c>
    </row>
    <row r="124" spans="1:8" ht="12.75">
      <c r="A124" s="635"/>
      <c r="B124" s="636"/>
      <c r="C124" s="350" t="s">
        <v>375</v>
      </c>
      <c r="D124" s="396" t="s">
        <v>524</v>
      </c>
      <c r="E124" s="639">
        <f>SUM(E125:E127)</f>
        <v>24750</v>
      </c>
      <c r="F124" s="639">
        <f>SUM(F125:F127)</f>
        <v>24414</v>
      </c>
      <c r="G124" s="639">
        <f>SUM(G125:G127)</f>
        <v>24414</v>
      </c>
      <c r="H124" s="639">
        <f t="shared" si="6"/>
        <v>100</v>
      </c>
    </row>
    <row r="125" spans="1:8" ht="12.75">
      <c r="A125" s="635"/>
      <c r="B125" s="636"/>
      <c r="C125" s="350"/>
      <c r="D125" s="400" t="s">
        <v>598</v>
      </c>
      <c r="E125" s="397">
        <v>19900</v>
      </c>
      <c r="F125" s="397">
        <v>17417</v>
      </c>
      <c r="G125" s="399">
        <v>17417</v>
      </c>
      <c r="H125" s="397">
        <f t="shared" si="6"/>
        <v>100</v>
      </c>
    </row>
    <row r="126" spans="1:8" ht="12.75">
      <c r="A126" s="635"/>
      <c r="B126" s="636"/>
      <c r="C126" s="350"/>
      <c r="D126" s="548" t="s">
        <v>898</v>
      </c>
      <c r="E126" s="397">
        <v>2520</v>
      </c>
      <c r="F126" s="397">
        <v>4637</v>
      </c>
      <c r="G126" s="399">
        <v>4637</v>
      </c>
      <c r="H126" s="397">
        <f t="shared" si="6"/>
        <v>100</v>
      </c>
    </row>
    <row r="127" spans="1:8" ht="12.75">
      <c r="A127" s="635"/>
      <c r="B127" s="636"/>
      <c r="C127" s="350"/>
      <c r="D127" s="548" t="s">
        <v>614</v>
      </c>
      <c r="E127" s="397">
        <v>2330</v>
      </c>
      <c r="F127" s="397">
        <v>2360</v>
      </c>
      <c r="G127" s="399">
        <v>2360</v>
      </c>
      <c r="H127" s="397">
        <f t="shared" si="6"/>
        <v>100</v>
      </c>
    </row>
    <row r="128" spans="1:8" ht="12.75">
      <c r="A128" s="635"/>
      <c r="B128" s="636"/>
      <c r="C128" s="350" t="s">
        <v>379</v>
      </c>
      <c r="D128" s="396" t="s">
        <v>615</v>
      </c>
      <c r="E128" s="403">
        <f>SUM(E129:E130)</f>
        <v>8712</v>
      </c>
      <c r="F128" s="403">
        <f>SUM(F129:F130)</f>
        <v>7961</v>
      </c>
      <c r="G128" s="403">
        <f>SUM(G129:G130)</f>
        <v>7961</v>
      </c>
      <c r="H128" s="639">
        <f t="shared" si="6"/>
        <v>100</v>
      </c>
    </row>
    <row r="129" spans="1:8" ht="12.75">
      <c r="A129" s="635"/>
      <c r="B129" s="636"/>
      <c r="C129" s="355"/>
      <c r="D129" s="400" t="s">
        <v>900</v>
      </c>
      <c r="E129" s="364">
        <v>2475</v>
      </c>
      <c r="F129" s="364">
        <v>2368</v>
      </c>
      <c r="G129" s="359">
        <v>2368</v>
      </c>
      <c r="H129" s="397">
        <f t="shared" si="6"/>
        <v>100</v>
      </c>
    </row>
    <row r="130" spans="1:8" ht="12.75">
      <c r="A130" s="635"/>
      <c r="B130" s="636"/>
      <c r="C130" s="355"/>
      <c r="D130" s="401" t="s">
        <v>875</v>
      </c>
      <c r="E130" s="358">
        <v>6237</v>
      </c>
      <c r="F130" s="358">
        <v>5593</v>
      </c>
      <c r="G130" s="402">
        <v>5593</v>
      </c>
      <c r="H130" s="397">
        <f t="shared" si="6"/>
        <v>100</v>
      </c>
    </row>
    <row r="131" spans="1:8" ht="12.75">
      <c r="A131" s="635"/>
      <c r="B131" s="636"/>
      <c r="C131" s="350" t="s">
        <v>287</v>
      </c>
      <c r="D131" s="396" t="s">
        <v>288</v>
      </c>
      <c r="E131" s="403">
        <f>SUM(E132:E149)</f>
        <v>5582</v>
      </c>
      <c r="F131" s="403">
        <f>SUM(F132:F149)</f>
        <v>10004</v>
      </c>
      <c r="G131" s="403">
        <f>SUM(G132:G149)</f>
        <v>10004</v>
      </c>
      <c r="H131" s="639">
        <f t="shared" si="6"/>
        <v>100</v>
      </c>
    </row>
    <row r="132" spans="1:8" ht="12.75">
      <c r="A132" s="635"/>
      <c r="B132" s="636"/>
      <c r="C132" s="537"/>
      <c r="D132" s="647" t="s">
        <v>911</v>
      </c>
      <c r="E132" s="397">
        <v>0</v>
      </c>
      <c r="F132" s="397">
        <v>0</v>
      </c>
      <c r="G132" s="397">
        <v>0</v>
      </c>
      <c r="H132" s="397">
        <v>0</v>
      </c>
    </row>
    <row r="133" spans="1:8" ht="12.75">
      <c r="A133" s="635"/>
      <c r="B133" s="636"/>
      <c r="C133" s="537"/>
      <c r="D133" s="401" t="s">
        <v>416</v>
      </c>
      <c r="E133" s="397">
        <v>1500</v>
      </c>
      <c r="F133" s="397">
        <v>0</v>
      </c>
      <c r="G133" s="399">
        <v>0</v>
      </c>
      <c r="H133" s="397">
        <v>0</v>
      </c>
    </row>
    <row r="134" spans="1:8" ht="12.75">
      <c r="A134" s="635"/>
      <c r="B134" s="636"/>
      <c r="C134" s="537"/>
      <c r="D134" s="401" t="s">
        <v>878</v>
      </c>
      <c r="E134" s="397">
        <v>166</v>
      </c>
      <c r="F134" s="397">
        <v>381</v>
      </c>
      <c r="G134" s="399">
        <v>381</v>
      </c>
      <c r="H134" s="397">
        <f aca="true" t="shared" si="7" ref="H134:H139">SUM(G134*100/F134)</f>
        <v>100</v>
      </c>
    </row>
    <row r="135" spans="1:8" ht="12.75">
      <c r="A135" s="635"/>
      <c r="B135" s="636"/>
      <c r="C135" s="537"/>
      <c r="D135" s="401" t="s">
        <v>418</v>
      </c>
      <c r="E135" s="397">
        <v>150</v>
      </c>
      <c r="F135" s="397">
        <v>177</v>
      </c>
      <c r="G135" s="399">
        <v>177</v>
      </c>
      <c r="H135" s="397">
        <f t="shared" si="7"/>
        <v>100</v>
      </c>
    </row>
    <row r="136" spans="1:8" ht="12.75">
      <c r="A136" s="635"/>
      <c r="B136" s="636"/>
      <c r="C136" s="537"/>
      <c r="D136" s="401" t="s">
        <v>420</v>
      </c>
      <c r="E136" s="397">
        <v>100</v>
      </c>
      <c r="F136" s="397">
        <v>864</v>
      </c>
      <c r="G136" s="399">
        <v>864</v>
      </c>
      <c r="H136" s="397">
        <f t="shared" si="7"/>
        <v>100</v>
      </c>
    </row>
    <row r="137" spans="1:8" ht="12.75">
      <c r="A137" s="635"/>
      <c r="B137" s="636"/>
      <c r="C137" s="537"/>
      <c r="D137" s="401" t="s">
        <v>421</v>
      </c>
      <c r="E137" s="397">
        <v>150</v>
      </c>
      <c r="F137" s="397">
        <v>704</v>
      </c>
      <c r="G137" s="399">
        <v>704</v>
      </c>
      <c r="H137" s="397">
        <f t="shared" si="7"/>
        <v>100</v>
      </c>
    </row>
    <row r="138" spans="1:8" ht="12.75">
      <c r="A138" s="635"/>
      <c r="B138" s="636"/>
      <c r="C138" s="537"/>
      <c r="D138" s="401" t="s">
        <v>425</v>
      </c>
      <c r="E138" s="397">
        <v>650</v>
      </c>
      <c r="F138" s="397">
        <v>435</v>
      </c>
      <c r="G138" s="399">
        <v>435</v>
      </c>
      <c r="H138" s="397">
        <f t="shared" si="7"/>
        <v>100</v>
      </c>
    </row>
    <row r="139" spans="1:8" ht="12.75">
      <c r="A139" s="635"/>
      <c r="B139" s="636"/>
      <c r="C139" s="537"/>
      <c r="D139" s="401" t="s">
        <v>880</v>
      </c>
      <c r="E139" s="397">
        <v>76</v>
      </c>
      <c r="F139" s="397">
        <v>162</v>
      </c>
      <c r="G139" s="399">
        <v>162</v>
      </c>
      <c r="H139" s="397">
        <f t="shared" si="7"/>
        <v>100</v>
      </c>
    </row>
    <row r="140" spans="1:8" ht="12.75">
      <c r="A140" s="635"/>
      <c r="B140" s="636"/>
      <c r="C140" s="537"/>
      <c r="D140" s="401" t="s">
        <v>881</v>
      </c>
      <c r="E140" s="397">
        <v>100</v>
      </c>
      <c r="F140" s="397">
        <v>0</v>
      </c>
      <c r="G140" s="399">
        <v>0</v>
      </c>
      <c r="H140" s="397">
        <v>0</v>
      </c>
    </row>
    <row r="141" spans="1:8" ht="12.75">
      <c r="A141" s="635"/>
      <c r="B141" s="636"/>
      <c r="C141" s="537"/>
      <c r="D141" s="401" t="s">
        <v>882</v>
      </c>
      <c r="E141" s="397">
        <v>860</v>
      </c>
      <c r="F141" s="398">
        <v>777</v>
      </c>
      <c r="G141" s="399">
        <v>777</v>
      </c>
      <c r="H141" s="397">
        <f aca="true" t="shared" si="8" ref="H141:H169">SUM(G141*100/F141)</f>
        <v>100</v>
      </c>
    </row>
    <row r="142" spans="1:8" ht="12.75">
      <c r="A142" s="635"/>
      <c r="B142" s="636"/>
      <c r="C142" s="537"/>
      <c r="D142" s="401" t="s">
        <v>883</v>
      </c>
      <c r="E142" s="397">
        <v>200</v>
      </c>
      <c r="F142" s="398">
        <v>137</v>
      </c>
      <c r="G142" s="399">
        <v>137</v>
      </c>
      <c r="H142" s="397">
        <f t="shared" si="8"/>
        <v>100</v>
      </c>
    </row>
    <row r="143" spans="1:8" ht="12.75">
      <c r="A143" s="635"/>
      <c r="B143" s="636"/>
      <c r="C143" s="537"/>
      <c r="D143" s="401" t="s">
        <v>912</v>
      </c>
      <c r="E143" s="397">
        <v>0</v>
      </c>
      <c r="F143" s="398">
        <v>163</v>
      </c>
      <c r="G143" s="399">
        <v>163</v>
      </c>
      <c r="H143" s="397">
        <f t="shared" si="8"/>
        <v>100</v>
      </c>
    </row>
    <row r="144" spans="1:8" ht="12.75">
      <c r="A144" s="635"/>
      <c r="B144" s="636"/>
      <c r="C144" s="537"/>
      <c r="D144" s="401" t="s">
        <v>885</v>
      </c>
      <c r="E144" s="397">
        <v>0</v>
      </c>
      <c r="F144" s="398">
        <v>2960</v>
      </c>
      <c r="G144" s="399">
        <v>2960</v>
      </c>
      <c r="H144" s="397">
        <f t="shared" si="8"/>
        <v>100</v>
      </c>
    </row>
    <row r="145" spans="1:8" ht="12.75">
      <c r="A145" s="635"/>
      <c r="B145" s="636"/>
      <c r="C145" s="537"/>
      <c r="D145" s="401" t="s">
        <v>886</v>
      </c>
      <c r="E145" s="397">
        <v>100</v>
      </c>
      <c r="F145" s="398">
        <v>30</v>
      </c>
      <c r="G145" s="399">
        <v>30</v>
      </c>
      <c r="H145" s="397">
        <f t="shared" si="8"/>
        <v>100</v>
      </c>
    </row>
    <row r="146" spans="1:8" ht="12.75">
      <c r="A146" s="635"/>
      <c r="B146" s="636"/>
      <c r="C146" s="537"/>
      <c r="D146" s="401" t="s">
        <v>447</v>
      </c>
      <c r="E146" s="397">
        <v>300</v>
      </c>
      <c r="F146" s="398">
        <v>1041</v>
      </c>
      <c r="G146" s="399">
        <v>1041</v>
      </c>
      <c r="H146" s="397">
        <f t="shared" si="8"/>
        <v>100</v>
      </c>
    </row>
    <row r="147" spans="1:8" ht="12.75">
      <c r="A147" s="635"/>
      <c r="B147" s="636"/>
      <c r="C147" s="537"/>
      <c r="D147" s="401" t="s">
        <v>401</v>
      </c>
      <c r="E147" s="397">
        <v>660</v>
      </c>
      <c r="F147" s="398">
        <v>772</v>
      </c>
      <c r="G147" s="399">
        <v>772</v>
      </c>
      <c r="H147" s="397">
        <f t="shared" si="8"/>
        <v>100</v>
      </c>
    </row>
    <row r="148" spans="1:8" ht="12.75">
      <c r="A148" s="635"/>
      <c r="B148" s="636"/>
      <c r="C148" s="537"/>
      <c r="D148" s="401" t="s">
        <v>451</v>
      </c>
      <c r="E148" s="397">
        <v>270</v>
      </c>
      <c r="F148" s="398">
        <v>251</v>
      </c>
      <c r="G148" s="399">
        <v>251</v>
      </c>
      <c r="H148" s="397">
        <f t="shared" si="8"/>
        <v>100</v>
      </c>
    </row>
    <row r="149" spans="1:8" ht="12.75">
      <c r="A149" s="635"/>
      <c r="B149" s="636"/>
      <c r="C149" s="537"/>
      <c r="D149" s="401" t="s">
        <v>889</v>
      </c>
      <c r="E149" s="397">
        <v>300</v>
      </c>
      <c r="F149" s="398">
        <v>1150</v>
      </c>
      <c r="G149" s="399">
        <v>1150</v>
      </c>
      <c r="H149" s="397">
        <f t="shared" si="8"/>
        <v>100</v>
      </c>
    </row>
    <row r="150" spans="1:8" ht="12.75">
      <c r="A150" s="635"/>
      <c r="B150" s="636"/>
      <c r="C150" s="537" t="s">
        <v>498</v>
      </c>
      <c r="D150" s="538" t="s">
        <v>580</v>
      </c>
      <c r="E150" s="639">
        <f>SUM(E151:E151)</f>
        <v>100</v>
      </c>
      <c r="F150" s="639">
        <f>SUM(F151:F151)</f>
        <v>110</v>
      </c>
      <c r="G150" s="639">
        <f>SUM(G151:G151)</f>
        <v>110</v>
      </c>
      <c r="H150" s="639">
        <f t="shared" si="8"/>
        <v>100</v>
      </c>
    </row>
    <row r="151" spans="1:8" ht="12.75">
      <c r="A151" s="635"/>
      <c r="B151" s="636"/>
      <c r="C151" s="648"/>
      <c r="D151" s="401" t="s">
        <v>406</v>
      </c>
      <c r="E151" s="397">
        <v>100</v>
      </c>
      <c r="F151" s="398">
        <v>110</v>
      </c>
      <c r="G151" s="399">
        <v>110</v>
      </c>
      <c r="H151" s="397">
        <f t="shared" si="8"/>
        <v>100</v>
      </c>
    </row>
    <row r="152" spans="1:10" ht="12.75">
      <c r="A152" s="387" t="s">
        <v>913</v>
      </c>
      <c r="B152" s="632" t="s">
        <v>312</v>
      </c>
      <c r="C152" s="633" t="s">
        <v>914</v>
      </c>
      <c r="D152" s="633"/>
      <c r="E152" s="390">
        <f>SUM(E153+E199+E244+E284+E327+E363+E407+E446+E491)</f>
        <v>4014237</v>
      </c>
      <c r="F152" s="390">
        <f>SUM(F153+F199+F244+F284+F327+F363+F407+F446+F491)</f>
        <v>4713575</v>
      </c>
      <c r="G152" s="390">
        <f>SUM(G153+G199+G244+G284+G327+G363+G407+G446+G491)</f>
        <v>4709539</v>
      </c>
      <c r="H152" s="649">
        <f t="shared" si="8"/>
        <v>99.91437497016595</v>
      </c>
      <c r="I152" s="634"/>
      <c r="J152" s="634"/>
    </row>
    <row r="153" spans="1:10" ht="12.75">
      <c r="A153" s="420"/>
      <c r="B153" s="393"/>
      <c r="C153" s="637" t="s">
        <v>915</v>
      </c>
      <c r="D153" s="637"/>
      <c r="E153" s="638">
        <f>SUM(E154)</f>
        <v>746690</v>
      </c>
      <c r="F153" s="638">
        <f>SUM(F154)</f>
        <v>836655</v>
      </c>
      <c r="G153" s="638">
        <f>SUM(G154)</f>
        <v>835051</v>
      </c>
      <c r="H153" s="643">
        <f t="shared" si="8"/>
        <v>99.80828417926146</v>
      </c>
      <c r="I153" s="634"/>
      <c r="J153" s="634"/>
    </row>
    <row r="154" spans="1:10" ht="12.75">
      <c r="A154" s="420"/>
      <c r="B154" s="393"/>
      <c r="C154" s="345" t="s">
        <v>286</v>
      </c>
      <c r="D154" s="394" t="s">
        <v>8</v>
      </c>
      <c r="E154" s="395">
        <f>SUM(E155+E159+E163+E194)</f>
        <v>746690</v>
      </c>
      <c r="F154" s="347">
        <f>SUM(F155,F159,F163,F194)</f>
        <v>836655</v>
      </c>
      <c r="G154" s="348">
        <f>SUM(G155,G159,G163,G194)</f>
        <v>835051</v>
      </c>
      <c r="H154" s="413">
        <f t="shared" si="8"/>
        <v>99.80828417926146</v>
      </c>
      <c r="I154" s="634"/>
      <c r="J154" s="634"/>
    </row>
    <row r="155" spans="1:13" ht="12.75">
      <c r="A155" s="420"/>
      <c r="B155" s="393"/>
      <c r="C155" s="350" t="s">
        <v>375</v>
      </c>
      <c r="D155" s="396" t="s">
        <v>524</v>
      </c>
      <c r="E155" s="639">
        <f>SUM(E156:E158)</f>
        <v>459396</v>
      </c>
      <c r="F155" s="639">
        <f>SUM(F156:F158)</f>
        <v>485801</v>
      </c>
      <c r="G155" s="639">
        <f>SUM(G156:G158)</f>
        <v>485801</v>
      </c>
      <c r="H155" s="639">
        <f t="shared" si="8"/>
        <v>100</v>
      </c>
      <c r="I155" s="640"/>
      <c r="J155" s="640"/>
      <c r="M155" s="641"/>
    </row>
    <row r="156" spans="1:13" ht="12.75">
      <c r="A156" s="420"/>
      <c r="B156" s="393"/>
      <c r="C156" s="350"/>
      <c r="D156" s="400" t="s">
        <v>598</v>
      </c>
      <c r="E156" s="397">
        <v>406212</v>
      </c>
      <c r="F156" s="398">
        <v>431828</v>
      </c>
      <c r="G156" s="399">
        <v>431828</v>
      </c>
      <c r="H156" s="397">
        <f t="shared" si="8"/>
        <v>100</v>
      </c>
      <c r="I156" s="640"/>
      <c r="J156" s="640"/>
      <c r="M156" s="641"/>
    </row>
    <row r="157" spans="1:13" ht="12.75">
      <c r="A157" s="420"/>
      <c r="B157" s="393"/>
      <c r="C157" s="350"/>
      <c r="D157" s="548" t="s">
        <v>898</v>
      </c>
      <c r="E157" s="397">
        <v>52184</v>
      </c>
      <c r="F157" s="398">
        <v>52416</v>
      </c>
      <c r="G157" s="399">
        <v>52416</v>
      </c>
      <c r="H157" s="397">
        <f t="shared" si="8"/>
        <v>100</v>
      </c>
      <c r="I157" s="640"/>
      <c r="J157" s="640"/>
      <c r="M157" s="641"/>
    </row>
    <row r="158" spans="1:13" ht="12.75">
      <c r="A158" s="420"/>
      <c r="B158" s="393"/>
      <c r="C158" s="350"/>
      <c r="D158" s="548" t="s">
        <v>614</v>
      </c>
      <c r="E158" s="397">
        <v>1000</v>
      </c>
      <c r="F158" s="398">
        <v>1557</v>
      </c>
      <c r="G158" s="399">
        <v>1557</v>
      </c>
      <c r="H158" s="397">
        <f t="shared" si="8"/>
        <v>100</v>
      </c>
      <c r="I158" s="640"/>
      <c r="J158" s="640"/>
      <c r="M158" s="641"/>
    </row>
    <row r="159" spans="1:10" ht="12.75">
      <c r="A159" s="420"/>
      <c r="B159" s="393"/>
      <c r="C159" s="350" t="s">
        <v>379</v>
      </c>
      <c r="D159" s="396" t="s">
        <v>615</v>
      </c>
      <c r="E159" s="403">
        <f>SUM(E160:E162)</f>
        <v>161708</v>
      </c>
      <c r="F159" s="403">
        <f>SUM(F160:F162)</f>
        <v>167922</v>
      </c>
      <c r="G159" s="403">
        <f>SUM(G160:G162)</f>
        <v>167922</v>
      </c>
      <c r="H159" s="397">
        <f t="shared" si="8"/>
        <v>100</v>
      </c>
      <c r="I159" s="640"/>
      <c r="J159" s="640"/>
    </row>
    <row r="160" spans="1:10" ht="12.75">
      <c r="A160" s="420"/>
      <c r="B160" s="393"/>
      <c r="C160" s="350"/>
      <c r="D160" s="548" t="s">
        <v>899</v>
      </c>
      <c r="E160" s="364">
        <v>32924</v>
      </c>
      <c r="F160" s="358">
        <v>40175</v>
      </c>
      <c r="G160" s="359">
        <v>40175</v>
      </c>
      <c r="H160" s="397">
        <f t="shared" si="8"/>
        <v>100</v>
      </c>
      <c r="I160" s="640"/>
      <c r="J160" s="640"/>
    </row>
    <row r="161" spans="1:10" ht="12.75">
      <c r="A161" s="420"/>
      <c r="B161" s="393"/>
      <c r="C161" s="350"/>
      <c r="D161" s="400" t="s">
        <v>900</v>
      </c>
      <c r="E161" s="364">
        <v>16912</v>
      </c>
      <c r="F161" s="358">
        <v>7702</v>
      </c>
      <c r="G161" s="359">
        <v>7702</v>
      </c>
      <c r="H161" s="397">
        <f t="shared" si="8"/>
        <v>100</v>
      </c>
      <c r="I161" s="640"/>
      <c r="J161" s="640"/>
    </row>
    <row r="162" spans="1:10" ht="12.75">
      <c r="A162" s="420"/>
      <c r="B162" s="393"/>
      <c r="C162" s="350"/>
      <c r="D162" s="401" t="s">
        <v>875</v>
      </c>
      <c r="E162" s="358">
        <v>111872</v>
      </c>
      <c r="F162" s="358">
        <v>120045</v>
      </c>
      <c r="G162" s="402">
        <v>120045</v>
      </c>
      <c r="H162" s="397">
        <f t="shared" si="8"/>
        <v>100</v>
      </c>
      <c r="I162" s="640"/>
      <c r="J162" s="640"/>
    </row>
    <row r="163" spans="1:10" ht="12.75">
      <c r="A163" s="420"/>
      <c r="B163" s="393"/>
      <c r="C163" s="350" t="s">
        <v>287</v>
      </c>
      <c r="D163" s="396" t="s">
        <v>288</v>
      </c>
      <c r="E163" s="403">
        <f>SUM(E164:E193)</f>
        <v>125114</v>
      </c>
      <c r="F163" s="403">
        <f>SUM(F164:F193)</f>
        <v>170940</v>
      </c>
      <c r="G163" s="403">
        <f>SUM(G164:G193)</f>
        <v>170157</v>
      </c>
      <c r="H163" s="639">
        <f t="shared" si="8"/>
        <v>99.54194454194455</v>
      </c>
      <c r="I163" s="640"/>
      <c r="J163" s="640"/>
    </row>
    <row r="164" spans="1:11" ht="12.75">
      <c r="A164" s="420"/>
      <c r="B164" s="393"/>
      <c r="C164" s="537"/>
      <c r="D164" s="647" t="s">
        <v>916</v>
      </c>
      <c r="E164" s="397">
        <v>200</v>
      </c>
      <c r="F164" s="398">
        <v>204</v>
      </c>
      <c r="G164" s="399">
        <v>204</v>
      </c>
      <c r="H164" s="397">
        <f t="shared" si="8"/>
        <v>100</v>
      </c>
      <c r="I164" s="640"/>
      <c r="J164" s="640"/>
      <c r="K164" t="s">
        <v>669</v>
      </c>
    </row>
    <row r="165" spans="1:10" ht="12.75">
      <c r="A165" s="420"/>
      <c r="B165" s="393"/>
      <c r="C165" s="537"/>
      <c r="D165" s="401" t="s">
        <v>416</v>
      </c>
      <c r="E165" s="397">
        <v>47394</v>
      </c>
      <c r="F165" s="398">
        <v>54831</v>
      </c>
      <c r="G165" s="399">
        <v>54047</v>
      </c>
      <c r="H165" s="397">
        <f t="shared" si="8"/>
        <v>98.57015192135836</v>
      </c>
      <c r="I165" s="640"/>
      <c r="J165" s="640"/>
    </row>
    <row r="166" spans="1:10" ht="12.75">
      <c r="A166" s="420"/>
      <c r="B166" s="393"/>
      <c r="C166" s="537"/>
      <c r="D166" s="401" t="s">
        <v>878</v>
      </c>
      <c r="E166" s="397">
        <v>3000</v>
      </c>
      <c r="F166" s="398">
        <v>6609</v>
      </c>
      <c r="G166" s="399">
        <v>6609</v>
      </c>
      <c r="H166" s="397">
        <f t="shared" si="8"/>
        <v>100</v>
      </c>
      <c r="I166" s="640"/>
      <c r="J166" s="640"/>
    </row>
    <row r="167" spans="1:10" ht="12.75">
      <c r="A167" s="420"/>
      <c r="B167" s="393"/>
      <c r="C167" s="537"/>
      <c r="D167" s="401" t="s">
        <v>418</v>
      </c>
      <c r="E167" s="397">
        <v>1000</v>
      </c>
      <c r="F167" s="398">
        <v>801</v>
      </c>
      <c r="G167" s="399">
        <v>801</v>
      </c>
      <c r="H167" s="397">
        <f t="shared" si="8"/>
        <v>100</v>
      </c>
      <c r="I167" s="640"/>
      <c r="J167" s="640"/>
    </row>
    <row r="168" spans="1:10" ht="12.75">
      <c r="A168" s="420"/>
      <c r="B168" s="393"/>
      <c r="C168" s="537"/>
      <c r="D168" s="401" t="s">
        <v>420</v>
      </c>
      <c r="E168" s="397">
        <v>10000</v>
      </c>
      <c r="F168" s="398">
        <v>16774</v>
      </c>
      <c r="G168" s="399">
        <v>16774</v>
      </c>
      <c r="H168" s="397">
        <f t="shared" si="8"/>
        <v>100</v>
      </c>
      <c r="I168" s="640"/>
      <c r="J168" s="640"/>
    </row>
    <row r="169" spans="1:10" ht="12.75">
      <c r="A169" s="420"/>
      <c r="B169" s="393"/>
      <c r="C169" s="537"/>
      <c r="D169" s="401" t="s">
        <v>421</v>
      </c>
      <c r="E169" s="397">
        <v>2000</v>
      </c>
      <c r="F169" s="398">
        <v>100</v>
      </c>
      <c r="G169" s="399">
        <v>100</v>
      </c>
      <c r="H169" s="397">
        <f t="shared" si="8"/>
        <v>100</v>
      </c>
      <c r="I169" s="640"/>
      <c r="J169" s="640"/>
    </row>
    <row r="170" spans="1:10" ht="12.75">
      <c r="A170" s="420"/>
      <c r="B170" s="393"/>
      <c r="C170" s="537"/>
      <c r="D170" s="401" t="s">
        <v>422</v>
      </c>
      <c r="E170" s="397">
        <v>0</v>
      </c>
      <c r="F170" s="398">
        <v>0</v>
      </c>
      <c r="G170" s="399">
        <v>0</v>
      </c>
      <c r="H170" s="397">
        <v>0</v>
      </c>
      <c r="I170" s="640"/>
      <c r="J170" s="640"/>
    </row>
    <row r="171" spans="1:10" ht="12.75">
      <c r="A171" s="420"/>
      <c r="B171" s="393"/>
      <c r="C171" s="537"/>
      <c r="D171" s="401" t="s">
        <v>879</v>
      </c>
      <c r="E171" s="397">
        <v>1000</v>
      </c>
      <c r="F171" s="398">
        <v>1307</v>
      </c>
      <c r="G171" s="399">
        <v>1307</v>
      </c>
      <c r="H171" s="397">
        <f aca="true" t="shared" si="9" ref="H171:H176">SUM(G171*100/F171)</f>
        <v>100</v>
      </c>
      <c r="I171" s="640"/>
      <c r="J171" s="640"/>
    </row>
    <row r="172" spans="1:10" ht="12.75">
      <c r="A172" s="420"/>
      <c r="B172" s="393"/>
      <c r="C172" s="537"/>
      <c r="D172" s="401" t="s">
        <v>425</v>
      </c>
      <c r="E172" s="397">
        <v>5000</v>
      </c>
      <c r="F172" s="398">
        <v>10895</v>
      </c>
      <c r="G172" s="399">
        <v>10895</v>
      </c>
      <c r="H172" s="397">
        <f t="shared" si="9"/>
        <v>100</v>
      </c>
      <c r="I172" s="640"/>
      <c r="J172" s="640"/>
    </row>
    <row r="173" spans="1:10" ht="12.75">
      <c r="A173" s="420"/>
      <c r="B173" s="393"/>
      <c r="C173" s="537"/>
      <c r="D173" s="401" t="s">
        <v>880</v>
      </c>
      <c r="E173" s="397">
        <v>3000</v>
      </c>
      <c r="F173" s="398">
        <v>7963</v>
      </c>
      <c r="G173" s="399">
        <v>7963</v>
      </c>
      <c r="H173" s="397">
        <f t="shared" si="9"/>
        <v>100</v>
      </c>
      <c r="I173" s="640"/>
      <c r="J173" s="640"/>
    </row>
    <row r="174" spans="1:10" ht="12.75">
      <c r="A174" s="420"/>
      <c r="B174" s="393"/>
      <c r="C174" s="537"/>
      <c r="D174" s="401" t="s">
        <v>881</v>
      </c>
      <c r="E174" s="397">
        <v>300</v>
      </c>
      <c r="F174" s="398">
        <v>315</v>
      </c>
      <c r="G174" s="399">
        <v>315</v>
      </c>
      <c r="H174" s="397">
        <f t="shared" si="9"/>
        <v>100</v>
      </c>
      <c r="I174" s="640"/>
      <c r="J174" s="640"/>
    </row>
    <row r="175" spans="1:10" ht="12.75">
      <c r="A175" s="420"/>
      <c r="B175" s="393"/>
      <c r="C175" s="537"/>
      <c r="D175" s="401" t="s">
        <v>902</v>
      </c>
      <c r="E175" s="397">
        <v>1000</v>
      </c>
      <c r="F175" s="398">
        <v>483</v>
      </c>
      <c r="G175" s="399">
        <v>483</v>
      </c>
      <c r="H175" s="397">
        <f t="shared" si="9"/>
        <v>100</v>
      </c>
      <c r="I175" s="640"/>
      <c r="J175" s="640"/>
    </row>
    <row r="176" spans="1:10" ht="12.75">
      <c r="A176" s="420"/>
      <c r="B176" s="393"/>
      <c r="C176" s="537"/>
      <c r="D176" s="401" t="s">
        <v>903</v>
      </c>
      <c r="E176" s="397">
        <v>100</v>
      </c>
      <c r="F176" s="398">
        <v>107</v>
      </c>
      <c r="G176" s="399">
        <v>107</v>
      </c>
      <c r="H176" s="397">
        <f t="shared" si="9"/>
        <v>100</v>
      </c>
      <c r="I176" s="640"/>
      <c r="J176" s="640"/>
    </row>
    <row r="177" spans="1:10" ht="12.75">
      <c r="A177" s="420"/>
      <c r="B177" s="393"/>
      <c r="C177" s="537"/>
      <c r="D177" s="401" t="s">
        <v>917</v>
      </c>
      <c r="E177" s="397">
        <v>0</v>
      </c>
      <c r="F177" s="398">
        <v>0</v>
      </c>
      <c r="G177" s="399">
        <v>0</v>
      </c>
      <c r="H177" s="397">
        <v>0</v>
      </c>
      <c r="I177" s="640"/>
      <c r="J177" s="640"/>
    </row>
    <row r="178" spans="1:10" ht="12.75">
      <c r="A178" s="420"/>
      <c r="B178" s="393"/>
      <c r="C178" s="537"/>
      <c r="D178" s="401" t="s">
        <v>883</v>
      </c>
      <c r="E178" s="397">
        <v>500</v>
      </c>
      <c r="F178" s="398">
        <v>474</v>
      </c>
      <c r="G178" s="399">
        <v>474</v>
      </c>
      <c r="H178" s="397">
        <f aca="true" t="shared" si="10" ref="H178:H192">SUM(G178*100/F178)</f>
        <v>100</v>
      </c>
      <c r="I178" s="640"/>
      <c r="J178" s="640"/>
    </row>
    <row r="179" spans="1:10" ht="12.75">
      <c r="A179" s="420"/>
      <c r="B179" s="393"/>
      <c r="C179" s="537"/>
      <c r="D179" s="650" t="s">
        <v>904</v>
      </c>
      <c r="E179" s="606">
        <v>100</v>
      </c>
      <c r="F179" s="607">
        <v>177</v>
      </c>
      <c r="G179" s="608">
        <v>177</v>
      </c>
      <c r="H179" s="397">
        <f t="shared" si="10"/>
        <v>100</v>
      </c>
      <c r="I179" s="640"/>
      <c r="J179" s="640"/>
    </row>
    <row r="180" spans="1:10" ht="12.75">
      <c r="A180" s="420"/>
      <c r="B180" s="393"/>
      <c r="C180" s="537"/>
      <c r="D180" s="400" t="s">
        <v>884</v>
      </c>
      <c r="E180" s="364">
        <v>100</v>
      </c>
      <c r="F180" s="358">
        <v>7656</v>
      </c>
      <c r="G180" s="359">
        <v>7657</v>
      </c>
      <c r="H180" s="397">
        <f t="shared" si="10"/>
        <v>100.01306165099268</v>
      </c>
      <c r="I180" s="640" t="s">
        <v>669</v>
      </c>
      <c r="J180" s="640"/>
    </row>
    <row r="181" spans="1:10" ht="12.75">
      <c r="A181" s="420"/>
      <c r="B181" s="393"/>
      <c r="C181" s="537"/>
      <c r="D181" s="400" t="s">
        <v>885</v>
      </c>
      <c r="E181" s="364">
        <v>27000</v>
      </c>
      <c r="F181" s="358">
        <v>33932</v>
      </c>
      <c r="G181" s="359">
        <v>33932</v>
      </c>
      <c r="H181" s="397">
        <f t="shared" si="10"/>
        <v>100</v>
      </c>
      <c r="I181" s="640"/>
      <c r="J181" s="640"/>
    </row>
    <row r="182" spans="1:10" ht="12.75">
      <c r="A182" s="420"/>
      <c r="B182" s="393"/>
      <c r="C182" s="537"/>
      <c r="D182" s="400" t="s">
        <v>918</v>
      </c>
      <c r="E182" s="364">
        <v>50</v>
      </c>
      <c r="F182" s="358">
        <v>24</v>
      </c>
      <c r="G182" s="359">
        <v>24</v>
      </c>
      <c r="H182" s="397">
        <f t="shared" si="10"/>
        <v>100</v>
      </c>
      <c r="I182" s="640"/>
      <c r="J182" s="640"/>
    </row>
    <row r="183" spans="1:10" ht="12.75">
      <c r="A183" s="420"/>
      <c r="B183" s="393"/>
      <c r="C183" s="537"/>
      <c r="D183" s="401" t="s">
        <v>919</v>
      </c>
      <c r="E183" s="397">
        <v>0</v>
      </c>
      <c r="F183" s="398">
        <v>24</v>
      </c>
      <c r="G183" s="399">
        <v>24</v>
      </c>
      <c r="H183" s="397">
        <f t="shared" si="10"/>
        <v>100</v>
      </c>
      <c r="I183" s="640"/>
      <c r="J183" s="640"/>
    </row>
    <row r="184" spans="1:10" ht="12.75">
      <c r="A184" s="420"/>
      <c r="B184" s="393"/>
      <c r="C184" s="537"/>
      <c r="D184" s="401" t="s">
        <v>886</v>
      </c>
      <c r="E184" s="397">
        <v>70</v>
      </c>
      <c r="F184" s="398">
        <v>96</v>
      </c>
      <c r="G184" s="399">
        <v>96</v>
      </c>
      <c r="H184" s="397">
        <f t="shared" si="10"/>
        <v>100</v>
      </c>
      <c r="I184" s="640"/>
      <c r="J184" s="640"/>
    </row>
    <row r="185" spans="1:10" ht="12.75">
      <c r="A185" s="420"/>
      <c r="B185" s="393"/>
      <c r="C185" s="537"/>
      <c r="D185" s="401" t="s">
        <v>446</v>
      </c>
      <c r="E185" s="397">
        <v>50</v>
      </c>
      <c r="F185" s="398">
        <v>164</v>
      </c>
      <c r="G185" s="399">
        <v>164</v>
      </c>
      <c r="H185" s="397">
        <f t="shared" si="10"/>
        <v>100</v>
      </c>
      <c r="I185" s="640"/>
      <c r="J185" s="640"/>
    </row>
    <row r="186" spans="1:10" ht="12.75">
      <c r="A186" s="420"/>
      <c r="B186" s="393"/>
      <c r="C186" s="537"/>
      <c r="D186" s="401" t="s">
        <v>447</v>
      </c>
      <c r="E186" s="397">
        <v>2000</v>
      </c>
      <c r="F186" s="398">
        <v>3000</v>
      </c>
      <c r="G186" s="399">
        <v>3000</v>
      </c>
      <c r="H186" s="397">
        <f t="shared" si="10"/>
        <v>100</v>
      </c>
      <c r="I186" s="640"/>
      <c r="J186" s="640"/>
    </row>
    <row r="187" spans="1:10" ht="12.75">
      <c r="A187" s="420"/>
      <c r="B187" s="393"/>
      <c r="C187" s="537"/>
      <c r="D187" s="401" t="s">
        <v>920</v>
      </c>
      <c r="E187" s="397"/>
      <c r="F187" s="398">
        <v>195</v>
      </c>
      <c r="G187" s="399">
        <v>195</v>
      </c>
      <c r="H187" s="397">
        <f t="shared" si="10"/>
        <v>100</v>
      </c>
      <c r="I187" s="640"/>
      <c r="J187" s="640"/>
    </row>
    <row r="188" spans="1:10" ht="12.75">
      <c r="A188" s="420"/>
      <c r="B188" s="393"/>
      <c r="C188" s="537"/>
      <c r="D188" s="401" t="s">
        <v>888</v>
      </c>
      <c r="E188" s="397">
        <v>150</v>
      </c>
      <c r="F188" s="398">
        <v>115</v>
      </c>
      <c r="G188" s="399">
        <v>115</v>
      </c>
      <c r="H188" s="397">
        <f t="shared" si="10"/>
        <v>100</v>
      </c>
      <c r="I188" s="640"/>
      <c r="J188" s="640"/>
    </row>
    <row r="189" spans="1:10" ht="12.75">
      <c r="A189" s="420"/>
      <c r="B189" s="393"/>
      <c r="C189" s="537"/>
      <c r="D189" s="401" t="s">
        <v>401</v>
      </c>
      <c r="E189" s="397">
        <v>8000</v>
      </c>
      <c r="F189" s="398">
        <v>9915</v>
      </c>
      <c r="G189" s="399">
        <v>9915</v>
      </c>
      <c r="H189" s="397">
        <f t="shared" si="10"/>
        <v>100</v>
      </c>
      <c r="I189" s="640"/>
      <c r="J189" s="640"/>
    </row>
    <row r="190" spans="1:10" ht="12.75">
      <c r="A190" s="420"/>
      <c r="B190" s="393"/>
      <c r="C190" s="537"/>
      <c r="D190" s="401" t="s">
        <v>450</v>
      </c>
      <c r="E190" s="397">
        <v>2500</v>
      </c>
      <c r="F190" s="398">
        <v>1672</v>
      </c>
      <c r="G190" s="399">
        <v>1672</v>
      </c>
      <c r="H190" s="397">
        <f t="shared" si="10"/>
        <v>100</v>
      </c>
      <c r="I190" s="640"/>
      <c r="J190" s="640"/>
    </row>
    <row r="191" spans="1:10" ht="12.75">
      <c r="A191" s="420"/>
      <c r="B191" s="393"/>
      <c r="C191" s="537"/>
      <c r="D191" s="401" t="s">
        <v>451</v>
      </c>
      <c r="E191" s="397">
        <v>4600</v>
      </c>
      <c r="F191" s="398">
        <v>5637</v>
      </c>
      <c r="G191" s="399">
        <v>5637</v>
      </c>
      <c r="H191" s="397">
        <f t="shared" si="10"/>
        <v>100</v>
      </c>
      <c r="I191" s="640"/>
      <c r="J191" s="640"/>
    </row>
    <row r="192" spans="1:10" ht="12.75">
      <c r="A192" s="420"/>
      <c r="B192" s="393"/>
      <c r="C192" s="537"/>
      <c r="D192" s="401" t="s">
        <v>889</v>
      </c>
      <c r="E192" s="397">
        <v>6000</v>
      </c>
      <c r="F192" s="398">
        <v>7470</v>
      </c>
      <c r="G192" s="399">
        <v>7470</v>
      </c>
      <c r="H192" s="397">
        <f t="shared" si="10"/>
        <v>100</v>
      </c>
      <c r="I192" s="640"/>
      <c r="J192" s="640"/>
    </row>
    <row r="193" spans="1:10" ht="12.75">
      <c r="A193" s="420"/>
      <c r="B193" s="393"/>
      <c r="C193" s="537"/>
      <c r="D193" s="401" t="s">
        <v>906</v>
      </c>
      <c r="E193" s="397">
        <v>0</v>
      </c>
      <c r="F193" s="398">
        <v>0</v>
      </c>
      <c r="G193" s="399">
        <v>0</v>
      </c>
      <c r="H193" s="397">
        <v>0</v>
      </c>
      <c r="I193" s="640"/>
      <c r="J193" s="640"/>
    </row>
    <row r="194" spans="1:10" ht="12.75">
      <c r="A194" s="420"/>
      <c r="B194" s="393"/>
      <c r="C194" s="537" t="s">
        <v>498</v>
      </c>
      <c r="D194" s="538" t="s">
        <v>580</v>
      </c>
      <c r="E194" s="639">
        <f>SUM(E195:E198)</f>
        <v>472</v>
      </c>
      <c r="F194" s="639">
        <f>SUM(F195:F198)</f>
        <v>11992</v>
      </c>
      <c r="G194" s="639">
        <f>SUM(G195:G198)</f>
        <v>11171</v>
      </c>
      <c r="H194" s="639">
        <f>SUM(G194*100/F194)</f>
        <v>93.15376917945296</v>
      </c>
      <c r="I194" s="640"/>
      <c r="J194" s="640"/>
    </row>
    <row r="195" spans="1:10" ht="12.75">
      <c r="A195" s="420"/>
      <c r="B195" s="393"/>
      <c r="C195" s="537"/>
      <c r="D195" s="401" t="s">
        <v>921</v>
      </c>
      <c r="E195" s="397">
        <v>0</v>
      </c>
      <c r="F195" s="398">
        <v>8086</v>
      </c>
      <c r="G195" s="399">
        <v>8086</v>
      </c>
      <c r="H195" s="397">
        <f>SUM(G195*100/F195)</f>
        <v>100</v>
      </c>
      <c r="I195" s="640"/>
      <c r="J195" s="640"/>
    </row>
    <row r="196" spans="1:10" ht="12.75">
      <c r="A196" s="420"/>
      <c r="B196" s="393"/>
      <c r="C196" s="537"/>
      <c r="D196" s="401" t="s">
        <v>922</v>
      </c>
      <c r="E196" s="397">
        <v>0</v>
      </c>
      <c r="F196" s="398">
        <v>3288</v>
      </c>
      <c r="G196" s="399">
        <v>2467</v>
      </c>
      <c r="H196" s="397">
        <f>SUM(G196*100/F196)</f>
        <v>75.03041362530413</v>
      </c>
      <c r="I196" s="640"/>
      <c r="J196" s="640"/>
    </row>
    <row r="197" spans="1:10" ht="12.75">
      <c r="A197" s="420"/>
      <c r="B197" s="393"/>
      <c r="C197" s="537"/>
      <c r="D197" s="401" t="s">
        <v>406</v>
      </c>
      <c r="E197" s="397">
        <v>472</v>
      </c>
      <c r="F197" s="398">
        <v>618</v>
      </c>
      <c r="G197" s="399">
        <v>618</v>
      </c>
      <c r="H197" s="397">
        <f>SUM(G197*100/F197)</f>
        <v>100</v>
      </c>
      <c r="I197" s="640"/>
      <c r="J197" s="640"/>
    </row>
    <row r="198" spans="1:10" ht="12.75">
      <c r="A198" s="420"/>
      <c r="B198" s="393"/>
      <c r="C198" s="537"/>
      <c r="D198" s="401" t="s">
        <v>892</v>
      </c>
      <c r="E198" s="397">
        <v>0</v>
      </c>
      <c r="F198" s="398">
        <v>0</v>
      </c>
      <c r="G198" s="399">
        <v>0</v>
      </c>
      <c r="H198" s="397">
        <v>0</v>
      </c>
      <c r="I198" s="640"/>
      <c r="J198" s="640"/>
    </row>
    <row r="199" spans="1:10" ht="12.75">
      <c r="A199" s="420"/>
      <c r="B199" s="393"/>
      <c r="C199" s="637" t="s">
        <v>923</v>
      </c>
      <c r="D199" s="637"/>
      <c r="E199" s="638">
        <f>SUM(E200)</f>
        <v>490038</v>
      </c>
      <c r="F199" s="638">
        <f>SUM(F200)</f>
        <v>576342</v>
      </c>
      <c r="G199" s="638">
        <f>SUM(G200)</f>
        <v>575703</v>
      </c>
      <c r="H199" s="643">
        <f aca="true" t="shared" si="11" ref="H199:H215">SUM(G199*100/F199)</f>
        <v>99.88912833005404</v>
      </c>
      <c r="I199" s="634"/>
      <c r="J199" s="634"/>
    </row>
    <row r="200" spans="1:10" ht="12.75">
      <c r="A200" s="420"/>
      <c r="B200" s="393"/>
      <c r="C200" s="345" t="s">
        <v>286</v>
      </c>
      <c r="D200" s="394" t="s">
        <v>8</v>
      </c>
      <c r="E200" s="395">
        <f>SUM(E201+E205+E209+E239)</f>
        <v>490038</v>
      </c>
      <c r="F200" s="395">
        <f>SUM(F201+F205+F209+F239)</f>
        <v>576342</v>
      </c>
      <c r="G200" s="395">
        <f>SUM(G201+G205+G209+G239)</f>
        <v>575703</v>
      </c>
      <c r="H200" s="413">
        <f t="shared" si="11"/>
        <v>99.88912833005404</v>
      </c>
      <c r="I200" s="634"/>
      <c r="J200" s="634"/>
    </row>
    <row r="201" spans="1:13" ht="12.75">
      <c r="A201" s="420"/>
      <c r="B201" s="393"/>
      <c r="C201" s="350" t="s">
        <v>375</v>
      </c>
      <c r="D201" s="396" t="s">
        <v>524</v>
      </c>
      <c r="E201" s="639">
        <f>SUM(E202:E204)</f>
        <v>328054</v>
      </c>
      <c r="F201" s="639">
        <f>SUM(F202:F204)</f>
        <v>322272</v>
      </c>
      <c r="G201" s="639">
        <f>SUM(G202:G204)</f>
        <v>322272</v>
      </c>
      <c r="H201" s="639">
        <f t="shared" si="11"/>
        <v>100</v>
      </c>
      <c r="I201" s="640"/>
      <c r="J201" s="640"/>
      <c r="M201" s="641"/>
    </row>
    <row r="202" spans="1:13" ht="12.75">
      <c r="A202" s="420"/>
      <c r="B202" s="393"/>
      <c r="C202" s="350"/>
      <c r="D202" s="400" t="s">
        <v>598</v>
      </c>
      <c r="E202" s="397">
        <v>300661</v>
      </c>
      <c r="F202" s="397">
        <v>296916</v>
      </c>
      <c r="G202" s="399">
        <v>296916</v>
      </c>
      <c r="H202" s="397">
        <f t="shared" si="11"/>
        <v>100</v>
      </c>
      <c r="I202" s="640"/>
      <c r="J202" s="640"/>
      <c r="M202" s="641"/>
    </row>
    <row r="203" spans="1:13" ht="12.75">
      <c r="A203" s="420"/>
      <c r="B203" s="393"/>
      <c r="C203" s="350"/>
      <c r="D203" s="548" t="s">
        <v>898</v>
      </c>
      <c r="E203" s="397">
        <v>25494</v>
      </c>
      <c r="F203" s="397">
        <v>22233</v>
      </c>
      <c r="G203" s="399">
        <v>22233</v>
      </c>
      <c r="H203" s="397">
        <f t="shared" si="11"/>
        <v>100</v>
      </c>
      <c r="I203" s="640"/>
      <c r="J203" s="640"/>
      <c r="M203" s="641"/>
    </row>
    <row r="204" spans="1:13" ht="12.75">
      <c r="A204" s="420"/>
      <c r="B204" s="393"/>
      <c r="C204" s="350"/>
      <c r="D204" s="548" t="s">
        <v>614</v>
      </c>
      <c r="E204" s="397">
        <v>1899</v>
      </c>
      <c r="F204" s="397">
        <v>3123</v>
      </c>
      <c r="G204" s="399">
        <v>3123</v>
      </c>
      <c r="H204" s="397">
        <f t="shared" si="11"/>
        <v>100</v>
      </c>
      <c r="I204" s="640"/>
      <c r="J204" s="640"/>
      <c r="M204" s="641"/>
    </row>
    <row r="205" spans="1:10" ht="12.75">
      <c r="A205" s="420"/>
      <c r="B205" s="393"/>
      <c r="C205" s="350" t="s">
        <v>379</v>
      </c>
      <c r="D205" s="396" t="s">
        <v>615</v>
      </c>
      <c r="E205" s="403">
        <f>SUM(E206:E208)</f>
        <v>115475</v>
      </c>
      <c r="F205" s="403">
        <f>SUM(F206:F208)</f>
        <v>111953</v>
      </c>
      <c r="G205" s="403">
        <f>SUM(G206:G208)</f>
        <v>111953</v>
      </c>
      <c r="H205" s="639">
        <f t="shared" si="11"/>
        <v>100</v>
      </c>
      <c r="I205" s="640"/>
      <c r="J205" s="640"/>
    </row>
    <row r="206" spans="1:10" ht="12.75">
      <c r="A206" s="420"/>
      <c r="B206" s="393"/>
      <c r="C206" s="350"/>
      <c r="D206" s="548" t="s">
        <v>899</v>
      </c>
      <c r="E206" s="364">
        <v>21500</v>
      </c>
      <c r="F206" s="364">
        <v>20981</v>
      </c>
      <c r="G206" s="359">
        <v>20981</v>
      </c>
      <c r="H206" s="397">
        <f t="shared" si="11"/>
        <v>100</v>
      </c>
      <c r="I206" s="640"/>
      <c r="J206" s="640"/>
    </row>
    <row r="207" spans="1:10" ht="12.75">
      <c r="A207" s="420"/>
      <c r="B207" s="393"/>
      <c r="C207" s="350"/>
      <c r="D207" s="400" t="s">
        <v>900</v>
      </c>
      <c r="E207" s="364">
        <v>11305</v>
      </c>
      <c r="F207" s="364">
        <v>10979</v>
      </c>
      <c r="G207" s="359">
        <v>10979</v>
      </c>
      <c r="H207" s="397">
        <f t="shared" si="11"/>
        <v>100</v>
      </c>
      <c r="I207" s="640"/>
      <c r="J207" s="640"/>
    </row>
    <row r="208" spans="1:10" ht="12.75">
      <c r="A208" s="420"/>
      <c r="B208" s="393"/>
      <c r="C208" s="350"/>
      <c r="D208" s="401" t="s">
        <v>875</v>
      </c>
      <c r="E208" s="358">
        <v>82670</v>
      </c>
      <c r="F208" s="358">
        <v>79993</v>
      </c>
      <c r="G208" s="402">
        <v>79993</v>
      </c>
      <c r="H208" s="397">
        <f t="shared" si="11"/>
        <v>100</v>
      </c>
      <c r="I208" s="640"/>
      <c r="J208" s="640"/>
    </row>
    <row r="209" spans="1:10" ht="12.75">
      <c r="A209" s="420"/>
      <c r="B209" s="393"/>
      <c r="C209" s="350" t="s">
        <v>287</v>
      </c>
      <c r="D209" s="396" t="s">
        <v>288</v>
      </c>
      <c r="E209" s="403">
        <f>SUM(E210:E238)</f>
        <v>40609</v>
      </c>
      <c r="F209" s="403">
        <f>SUM(F210:F238)</f>
        <v>133907</v>
      </c>
      <c r="G209" s="403">
        <f>SUM(G210:G238)</f>
        <v>133907</v>
      </c>
      <c r="H209" s="639">
        <f t="shared" si="11"/>
        <v>100</v>
      </c>
      <c r="I209" s="640"/>
      <c r="J209" s="640"/>
    </row>
    <row r="210" spans="1:10" ht="12.75">
      <c r="A210" s="420"/>
      <c r="B210" s="393"/>
      <c r="C210" s="651"/>
      <c r="D210" s="647" t="s">
        <v>924</v>
      </c>
      <c r="E210" s="397">
        <v>490</v>
      </c>
      <c r="F210" s="397">
        <v>161</v>
      </c>
      <c r="G210" s="399">
        <v>161</v>
      </c>
      <c r="H210" s="397">
        <f t="shared" si="11"/>
        <v>100</v>
      </c>
      <c r="I210" s="640"/>
      <c r="J210" s="640"/>
    </row>
    <row r="211" spans="1:10" ht="12.75">
      <c r="A211" s="420"/>
      <c r="B211" s="393"/>
      <c r="C211" s="651"/>
      <c r="D211" s="401" t="s">
        <v>416</v>
      </c>
      <c r="E211" s="397">
        <v>15992</v>
      </c>
      <c r="F211" s="397">
        <v>43698</v>
      </c>
      <c r="G211" s="399">
        <v>43698</v>
      </c>
      <c r="H211" s="397">
        <f t="shared" si="11"/>
        <v>100</v>
      </c>
      <c r="I211" s="640"/>
      <c r="J211" s="640"/>
    </row>
    <row r="212" spans="1:10" ht="12.75">
      <c r="A212" s="420"/>
      <c r="B212" s="393"/>
      <c r="C212" s="651"/>
      <c r="D212" s="401" t="s">
        <v>878</v>
      </c>
      <c r="E212" s="397">
        <v>4200</v>
      </c>
      <c r="F212" s="397">
        <v>2530</v>
      </c>
      <c r="G212" s="399">
        <v>2530</v>
      </c>
      <c r="H212" s="397">
        <f t="shared" si="11"/>
        <v>100</v>
      </c>
      <c r="I212" s="640"/>
      <c r="J212" s="640"/>
    </row>
    <row r="213" spans="1:10" ht="12.75">
      <c r="A213" s="420"/>
      <c r="B213" s="393"/>
      <c r="C213" s="651"/>
      <c r="D213" s="401" t="s">
        <v>418</v>
      </c>
      <c r="E213" s="397">
        <v>1020</v>
      </c>
      <c r="F213" s="397">
        <v>1377</v>
      </c>
      <c r="G213" s="399">
        <v>1377</v>
      </c>
      <c r="H213" s="397">
        <f t="shared" si="11"/>
        <v>100</v>
      </c>
      <c r="I213" s="640"/>
      <c r="J213" s="640"/>
    </row>
    <row r="214" spans="1:10" ht="12.75">
      <c r="A214" s="420"/>
      <c r="B214" s="393"/>
      <c r="C214" s="651"/>
      <c r="D214" s="401" t="s">
        <v>420</v>
      </c>
      <c r="E214" s="397">
        <v>0</v>
      </c>
      <c r="F214" s="397">
        <v>2361</v>
      </c>
      <c r="G214" s="399">
        <v>2361</v>
      </c>
      <c r="H214" s="397">
        <f t="shared" si="11"/>
        <v>100</v>
      </c>
      <c r="I214" s="640"/>
      <c r="J214" s="640"/>
    </row>
    <row r="215" spans="1:10" ht="12.75">
      <c r="A215" s="420"/>
      <c r="B215" s="393"/>
      <c r="C215" s="651"/>
      <c r="D215" s="401" t="s">
        <v>421</v>
      </c>
      <c r="E215" s="397">
        <v>0</v>
      </c>
      <c r="F215" s="397">
        <v>11082</v>
      </c>
      <c r="G215" s="399">
        <v>11082</v>
      </c>
      <c r="H215" s="397">
        <f t="shared" si="11"/>
        <v>100</v>
      </c>
      <c r="I215" s="640"/>
      <c r="J215" s="640"/>
    </row>
    <row r="216" spans="1:10" ht="12.75">
      <c r="A216" s="420"/>
      <c r="B216" s="393"/>
      <c r="C216" s="651"/>
      <c r="D216" s="401" t="s">
        <v>422</v>
      </c>
      <c r="E216" s="397">
        <v>0</v>
      </c>
      <c r="F216" s="397">
        <v>0</v>
      </c>
      <c r="G216" s="399">
        <v>0</v>
      </c>
      <c r="H216" s="397">
        <v>0</v>
      </c>
      <c r="I216" s="640"/>
      <c r="J216" s="640"/>
    </row>
    <row r="217" spans="1:10" ht="12.75">
      <c r="A217" s="420"/>
      <c r="B217" s="393"/>
      <c r="C217" s="651"/>
      <c r="D217" s="401" t="s">
        <v>879</v>
      </c>
      <c r="E217" s="397">
        <v>0</v>
      </c>
      <c r="F217" s="397">
        <v>1007</v>
      </c>
      <c r="G217" s="399">
        <v>1007</v>
      </c>
      <c r="H217" s="397">
        <f aca="true" t="shared" si="12" ref="H217:H222">SUM(G217*100/F217)</f>
        <v>100</v>
      </c>
      <c r="I217" s="640"/>
      <c r="J217" s="640"/>
    </row>
    <row r="218" spans="1:10" ht="12.75">
      <c r="A218" s="420"/>
      <c r="B218" s="393"/>
      <c r="C218" s="651"/>
      <c r="D218" s="401" t="s">
        <v>425</v>
      </c>
      <c r="E218" s="397">
        <v>2900</v>
      </c>
      <c r="F218" s="397">
        <v>3837</v>
      </c>
      <c r="G218" s="399">
        <v>3837</v>
      </c>
      <c r="H218" s="397">
        <f t="shared" si="12"/>
        <v>100</v>
      </c>
      <c r="I218" s="640"/>
      <c r="J218" s="640"/>
    </row>
    <row r="219" spans="1:10" ht="12.75">
      <c r="A219" s="420"/>
      <c r="B219" s="393"/>
      <c r="C219" s="651"/>
      <c r="D219" s="401" t="s">
        <v>880</v>
      </c>
      <c r="E219" s="397">
        <v>500</v>
      </c>
      <c r="F219" s="397">
        <v>11479</v>
      </c>
      <c r="G219" s="399">
        <v>11479</v>
      </c>
      <c r="H219" s="397">
        <f t="shared" si="12"/>
        <v>100</v>
      </c>
      <c r="I219" s="640"/>
      <c r="J219" s="640"/>
    </row>
    <row r="220" spans="1:10" ht="12.75">
      <c r="A220" s="420"/>
      <c r="B220" s="393"/>
      <c r="C220" s="651"/>
      <c r="D220" s="401" t="s">
        <v>881</v>
      </c>
      <c r="E220" s="397">
        <v>330</v>
      </c>
      <c r="F220" s="397">
        <v>183</v>
      </c>
      <c r="G220" s="399">
        <v>183</v>
      </c>
      <c r="H220" s="397">
        <f t="shared" si="12"/>
        <v>100</v>
      </c>
      <c r="I220" s="640"/>
      <c r="J220" s="640"/>
    </row>
    <row r="221" spans="1:10" ht="12.75">
      <c r="A221" s="420"/>
      <c r="B221" s="393"/>
      <c r="C221" s="651"/>
      <c r="D221" s="401" t="s">
        <v>902</v>
      </c>
      <c r="E221" s="397"/>
      <c r="F221" s="397">
        <v>243</v>
      </c>
      <c r="G221" s="399">
        <v>243</v>
      </c>
      <c r="H221" s="397">
        <f t="shared" si="12"/>
        <v>100</v>
      </c>
      <c r="I221" s="640"/>
      <c r="J221" s="640"/>
    </row>
    <row r="222" spans="1:10" ht="12.75">
      <c r="A222" s="420"/>
      <c r="B222" s="393"/>
      <c r="C222" s="651"/>
      <c r="D222" s="401" t="s">
        <v>903</v>
      </c>
      <c r="E222" s="397">
        <v>40</v>
      </c>
      <c r="F222" s="397">
        <v>53</v>
      </c>
      <c r="G222" s="399">
        <v>53</v>
      </c>
      <c r="H222" s="397">
        <f t="shared" si="12"/>
        <v>100</v>
      </c>
      <c r="I222" s="640"/>
      <c r="J222" s="640"/>
    </row>
    <row r="223" spans="1:10" ht="12.75">
      <c r="A223" s="420"/>
      <c r="B223" s="393"/>
      <c r="C223" s="651"/>
      <c r="D223" s="401" t="s">
        <v>925</v>
      </c>
      <c r="E223" s="397">
        <v>0</v>
      </c>
      <c r="F223" s="397">
        <v>0</v>
      </c>
      <c r="G223" s="399">
        <v>0</v>
      </c>
      <c r="H223" s="397">
        <v>0</v>
      </c>
      <c r="I223" s="640"/>
      <c r="J223" s="640"/>
    </row>
    <row r="224" spans="1:10" ht="12.75">
      <c r="A224" s="420"/>
      <c r="B224" s="393"/>
      <c r="C224" s="651"/>
      <c r="D224" s="401" t="s">
        <v>926</v>
      </c>
      <c r="E224" s="397"/>
      <c r="F224" s="397">
        <v>171</v>
      </c>
      <c r="G224" s="399">
        <v>171</v>
      </c>
      <c r="H224" s="397">
        <f>SUM(G224*100/F224)</f>
        <v>100</v>
      </c>
      <c r="I224" s="640"/>
      <c r="J224" s="640"/>
    </row>
    <row r="225" spans="1:10" ht="12.75">
      <c r="A225" s="420"/>
      <c r="B225" s="393"/>
      <c r="C225" s="651"/>
      <c r="D225" s="401" t="s">
        <v>883</v>
      </c>
      <c r="E225" s="397">
        <v>100</v>
      </c>
      <c r="F225" s="397">
        <v>412</v>
      </c>
      <c r="G225" s="399">
        <v>412</v>
      </c>
      <c r="H225" s="397">
        <f>SUM(G225*100/F225)</f>
        <v>100</v>
      </c>
      <c r="I225" s="640"/>
      <c r="J225" s="640"/>
    </row>
    <row r="226" spans="1:10" ht="12.75">
      <c r="A226" s="420"/>
      <c r="B226" s="393"/>
      <c r="C226" s="651"/>
      <c r="D226" s="401" t="s">
        <v>904</v>
      </c>
      <c r="E226" s="397">
        <v>50</v>
      </c>
      <c r="F226" s="606">
        <v>0</v>
      </c>
      <c r="G226" s="399">
        <v>0</v>
      </c>
      <c r="H226" s="397">
        <v>0</v>
      </c>
      <c r="I226" s="640"/>
      <c r="J226" s="640"/>
    </row>
    <row r="227" spans="1:10" ht="12.75">
      <c r="A227" s="420"/>
      <c r="B227" s="393"/>
      <c r="C227" s="651"/>
      <c r="D227" s="401" t="s">
        <v>884</v>
      </c>
      <c r="E227" s="397">
        <v>1000</v>
      </c>
      <c r="F227" s="364">
        <v>588</v>
      </c>
      <c r="G227" s="399">
        <v>588</v>
      </c>
      <c r="H227" s="397">
        <f aca="true" t="shared" si="13" ref="H227:H239">SUM(G227*100/F227)</f>
        <v>100</v>
      </c>
      <c r="I227" s="640"/>
      <c r="J227" s="640"/>
    </row>
    <row r="228" spans="1:10" ht="12.75">
      <c r="A228" s="420"/>
      <c r="B228" s="393"/>
      <c r="C228" s="651"/>
      <c r="D228" s="401" t="s">
        <v>885</v>
      </c>
      <c r="E228" s="397">
        <v>0</v>
      </c>
      <c r="F228" s="364">
        <v>31500</v>
      </c>
      <c r="G228" s="399">
        <v>31500</v>
      </c>
      <c r="H228" s="397">
        <f t="shared" si="13"/>
        <v>100</v>
      </c>
      <c r="I228" s="640"/>
      <c r="J228" s="640"/>
    </row>
    <row r="229" spans="1:10" ht="12.75">
      <c r="A229" s="420"/>
      <c r="B229" s="393"/>
      <c r="C229" s="651"/>
      <c r="D229" s="401" t="s">
        <v>905</v>
      </c>
      <c r="E229" s="397">
        <v>30</v>
      </c>
      <c r="F229" s="397">
        <v>44</v>
      </c>
      <c r="G229" s="399">
        <v>44</v>
      </c>
      <c r="H229" s="397">
        <f t="shared" si="13"/>
        <v>100</v>
      </c>
      <c r="I229" s="640"/>
      <c r="J229" s="640"/>
    </row>
    <row r="230" spans="1:10" ht="12.75">
      <c r="A230" s="420"/>
      <c r="B230" s="393"/>
      <c r="C230" s="651"/>
      <c r="D230" s="401" t="s">
        <v>927</v>
      </c>
      <c r="E230" s="397">
        <v>390</v>
      </c>
      <c r="F230" s="397">
        <v>171</v>
      </c>
      <c r="G230" s="399">
        <v>171</v>
      </c>
      <c r="H230" s="397">
        <f t="shared" si="13"/>
        <v>100</v>
      </c>
      <c r="I230" s="640"/>
      <c r="J230" s="640"/>
    </row>
    <row r="231" spans="1:10" ht="12.75">
      <c r="A231" s="420"/>
      <c r="B231" s="393"/>
      <c r="C231" s="651"/>
      <c r="D231" s="401" t="s">
        <v>886</v>
      </c>
      <c r="E231" s="397">
        <v>100</v>
      </c>
      <c r="F231" s="397">
        <v>90</v>
      </c>
      <c r="G231" s="399">
        <v>90</v>
      </c>
      <c r="H231" s="397">
        <f t="shared" si="13"/>
        <v>100</v>
      </c>
      <c r="I231" s="640"/>
      <c r="J231" s="640"/>
    </row>
    <row r="232" spans="1:10" ht="12.75">
      <c r="A232" s="420"/>
      <c r="B232" s="393"/>
      <c r="C232" s="651"/>
      <c r="D232" s="401" t="s">
        <v>446</v>
      </c>
      <c r="E232" s="397">
        <v>50</v>
      </c>
      <c r="F232" s="397">
        <v>10</v>
      </c>
      <c r="G232" s="399">
        <v>10</v>
      </c>
      <c r="H232" s="397">
        <f t="shared" si="13"/>
        <v>100</v>
      </c>
      <c r="I232" s="640"/>
      <c r="J232" s="640"/>
    </row>
    <row r="233" spans="1:10" ht="12.75">
      <c r="A233" s="420"/>
      <c r="B233" s="393"/>
      <c r="C233" s="651"/>
      <c r="D233" s="401" t="s">
        <v>447</v>
      </c>
      <c r="E233" s="397">
        <v>2400</v>
      </c>
      <c r="F233" s="397">
        <v>3678</v>
      </c>
      <c r="G233" s="399">
        <v>3678</v>
      </c>
      <c r="H233" s="397">
        <f t="shared" si="13"/>
        <v>100</v>
      </c>
      <c r="I233" s="640"/>
      <c r="J233" s="640"/>
    </row>
    <row r="234" spans="1:10" ht="12.75">
      <c r="A234" s="420"/>
      <c r="B234" s="393"/>
      <c r="C234" s="651"/>
      <c r="D234" s="401" t="s">
        <v>888</v>
      </c>
      <c r="E234" s="397">
        <v>830</v>
      </c>
      <c r="F234" s="397">
        <v>112</v>
      </c>
      <c r="G234" s="399">
        <v>112</v>
      </c>
      <c r="H234" s="397">
        <f t="shared" si="13"/>
        <v>100</v>
      </c>
      <c r="I234" s="640"/>
      <c r="J234" s="640"/>
    </row>
    <row r="235" spans="1:10" ht="12.75">
      <c r="A235" s="420"/>
      <c r="B235" s="393"/>
      <c r="C235" s="651"/>
      <c r="D235" s="401" t="s">
        <v>401</v>
      </c>
      <c r="E235" s="397">
        <v>5000</v>
      </c>
      <c r="F235" s="397">
        <v>7270</v>
      </c>
      <c r="G235" s="399">
        <v>7270</v>
      </c>
      <c r="H235" s="397">
        <f t="shared" si="13"/>
        <v>100</v>
      </c>
      <c r="I235" s="640"/>
      <c r="J235" s="640"/>
    </row>
    <row r="236" spans="1:10" ht="12.75">
      <c r="A236" s="420"/>
      <c r="B236" s="393"/>
      <c r="C236" s="651"/>
      <c r="D236" s="401" t="s">
        <v>450</v>
      </c>
      <c r="E236" s="397">
        <v>1260</v>
      </c>
      <c r="F236" s="397">
        <v>1442</v>
      </c>
      <c r="G236" s="399">
        <v>1442</v>
      </c>
      <c r="H236" s="397">
        <f t="shared" si="13"/>
        <v>100</v>
      </c>
      <c r="I236" s="640"/>
      <c r="J236" s="640"/>
    </row>
    <row r="237" spans="1:10" ht="12.75">
      <c r="A237" s="420"/>
      <c r="B237" s="393"/>
      <c r="C237" s="651"/>
      <c r="D237" s="401" t="s">
        <v>451</v>
      </c>
      <c r="E237" s="397">
        <v>3427</v>
      </c>
      <c r="F237" s="397">
        <v>3304</v>
      </c>
      <c r="G237" s="399">
        <v>3304</v>
      </c>
      <c r="H237" s="397">
        <f t="shared" si="13"/>
        <v>100</v>
      </c>
      <c r="I237" s="640"/>
      <c r="J237" s="640"/>
    </row>
    <row r="238" spans="1:10" ht="12.75">
      <c r="A238" s="420"/>
      <c r="B238" s="393"/>
      <c r="C238" s="651"/>
      <c r="D238" s="401" t="s">
        <v>889</v>
      </c>
      <c r="E238" s="397">
        <v>500</v>
      </c>
      <c r="F238" s="397">
        <v>7104</v>
      </c>
      <c r="G238" s="399">
        <v>7104</v>
      </c>
      <c r="H238" s="397">
        <f t="shared" si="13"/>
        <v>100</v>
      </c>
      <c r="I238" s="640"/>
      <c r="J238" s="640"/>
    </row>
    <row r="239" spans="1:10" ht="12.75">
      <c r="A239" s="420"/>
      <c r="B239" s="393"/>
      <c r="C239" s="537" t="s">
        <v>498</v>
      </c>
      <c r="D239" s="538" t="s">
        <v>621</v>
      </c>
      <c r="E239" s="639">
        <f>SUM(E240:E243)</f>
        <v>5900</v>
      </c>
      <c r="F239" s="639">
        <f>SUM(F240:F243)</f>
        <v>8210</v>
      </c>
      <c r="G239" s="639">
        <f>SUM(G240:G243)</f>
        <v>7571</v>
      </c>
      <c r="H239" s="639">
        <f t="shared" si="13"/>
        <v>92.21680876979293</v>
      </c>
      <c r="I239" s="640"/>
      <c r="J239" s="640"/>
    </row>
    <row r="240" spans="1:10" ht="12.75">
      <c r="A240" s="420"/>
      <c r="B240" s="393"/>
      <c r="C240" s="537"/>
      <c r="D240" s="401" t="s">
        <v>928</v>
      </c>
      <c r="E240" s="397">
        <v>5400</v>
      </c>
      <c r="F240" s="397">
        <v>0</v>
      </c>
      <c r="G240" s="397">
        <v>0</v>
      </c>
      <c r="H240" s="397">
        <v>0</v>
      </c>
      <c r="I240" s="640"/>
      <c r="J240" s="640"/>
    </row>
    <row r="241" spans="1:10" ht="12.75">
      <c r="A241" s="420"/>
      <c r="B241" s="393"/>
      <c r="C241" s="537"/>
      <c r="D241" s="401" t="s">
        <v>891</v>
      </c>
      <c r="E241" s="397">
        <v>0</v>
      </c>
      <c r="F241" s="397">
        <v>0</v>
      </c>
      <c r="G241" s="397">
        <v>0</v>
      </c>
      <c r="H241" s="397">
        <v>0</v>
      </c>
      <c r="I241" s="640"/>
      <c r="J241" s="640"/>
    </row>
    <row r="242" spans="1:10" ht="12.75">
      <c r="A242" s="420"/>
      <c r="B242" s="393"/>
      <c r="C242" s="537"/>
      <c r="D242" s="401" t="s">
        <v>929</v>
      </c>
      <c r="E242" s="397">
        <v>0</v>
      </c>
      <c r="F242" s="397">
        <v>7358</v>
      </c>
      <c r="G242" s="399">
        <v>6719</v>
      </c>
      <c r="H242" s="397">
        <f aca="true" t="shared" si="14" ref="H242:H264">SUM(G242*100/F242)</f>
        <v>91.31557488447947</v>
      </c>
      <c r="I242" s="640"/>
      <c r="J242" s="640"/>
    </row>
    <row r="243" spans="1:10" ht="12.75">
      <c r="A243" s="420"/>
      <c r="B243" s="393"/>
      <c r="C243" s="537"/>
      <c r="D243" s="401" t="s">
        <v>406</v>
      </c>
      <c r="E243" s="397">
        <v>500</v>
      </c>
      <c r="F243" s="397">
        <v>852</v>
      </c>
      <c r="G243" s="399">
        <v>852</v>
      </c>
      <c r="H243" s="397">
        <f t="shared" si="14"/>
        <v>100</v>
      </c>
      <c r="I243" s="640"/>
      <c r="J243" s="640"/>
    </row>
    <row r="244" spans="1:10" ht="12.75">
      <c r="A244" s="420"/>
      <c r="B244" s="393"/>
      <c r="C244" s="637" t="s">
        <v>930</v>
      </c>
      <c r="D244" s="637"/>
      <c r="E244" s="638">
        <f>SUM(E245)</f>
        <v>564740</v>
      </c>
      <c r="F244" s="638">
        <f>SUM(F245)</f>
        <v>669040</v>
      </c>
      <c r="G244" s="638">
        <f>SUM(G245)</f>
        <v>668134</v>
      </c>
      <c r="H244" s="643">
        <f t="shared" si="14"/>
        <v>99.86458208776754</v>
      </c>
      <c r="I244" s="634"/>
      <c r="J244" s="634"/>
    </row>
    <row r="245" spans="1:10" ht="12.75">
      <c r="A245" s="420"/>
      <c r="B245" s="393"/>
      <c r="C245" s="345" t="s">
        <v>286</v>
      </c>
      <c r="D245" s="394" t="s">
        <v>8</v>
      </c>
      <c r="E245" s="395">
        <f>SUM(E246+E250+E254+E280)</f>
        <v>564740</v>
      </c>
      <c r="F245" s="395">
        <f>SUM(F246+F250+F254+F280)</f>
        <v>669040</v>
      </c>
      <c r="G245" s="395">
        <f>SUM(G246+G250+G254+G280)</f>
        <v>668134</v>
      </c>
      <c r="H245" s="413">
        <f t="shared" si="14"/>
        <v>99.86458208776754</v>
      </c>
      <c r="I245" s="634"/>
      <c r="J245" s="634"/>
    </row>
    <row r="246" spans="1:13" ht="12.75">
      <c r="A246" s="420"/>
      <c r="B246" s="393"/>
      <c r="C246" s="350" t="s">
        <v>375</v>
      </c>
      <c r="D246" s="396" t="s">
        <v>524</v>
      </c>
      <c r="E246" s="639">
        <f>SUM(E247:E249)</f>
        <v>360000</v>
      </c>
      <c r="F246" s="639">
        <f>SUM(F247:F249)</f>
        <v>371150</v>
      </c>
      <c r="G246" s="639">
        <f>SUM(G247:G249)</f>
        <v>371113</v>
      </c>
      <c r="H246" s="639">
        <f t="shared" si="14"/>
        <v>99.99003098477705</v>
      </c>
      <c r="I246" s="640"/>
      <c r="J246" s="640"/>
      <c r="M246" s="641"/>
    </row>
    <row r="247" spans="1:13" ht="12.75">
      <c r="A247" s="420"/>
      <c r="B247" s="393"/>
      <c r="C247" s="350"/>
      <c r="D247" s="400" t="s">
        <v>598</v>
      </c>
      <c r="E247" s="397">
        <v>308000</v>
      </c>
      <c r="F247" s="398">
        <v>306257</v>
      </c>
      <c r="G247" s="399">
        <v>306220</v>
      </c>
      <c r="H247" s="397">
        <f t="shared" si="14"/>
        <v>99.98791864349224</v>
      </c>
      <c r="I247" s="640"/>
      <c r="J247" s="640"/>
      <c r="M247" s="641"/>
    </row>
    <row r="248" spans="1:13" ht="12.75">
      <c r="A248" s="420"/>
      <c r="B248" s="393"/>
      <c r="C248" s="350"/>
      <c r="D248" s="548" t="s">
        <v>898</v>
      </c>
      <c r="E248" s="397">
        <v>40000</v>
      </c>
      <c r="F248" s="398">
        <v>62804</v>
      </c>
      <c r="G248" s="399">
        <v>62804</v>
      </c>
      <c r="H248" s="397">
        <f t="shared" si="14"/>
        <v>100</v>
      </c>
      <c r="I248" s="640"/>
      <c r="J248" s="640"/>
      <c r="M248" s="641"/>
    </row>
    <row r="249" spans="1:13" ht="12.75">
      <c r="A249" s="420"/>
      <c r="B249" s="393"/>
      <c r="C249" s="350"/>
      <c r="D249" s="548" t="s">
        <v>614</v>
      </c>
      <c r="E249" s="397">
        <v>12000</v>
      </c>
      <c r="F249" s="398">
        <v>2089</v>
      </c>
      <c r="G249" s="399">
        <v>2089</v>
      </c>
      <c r="H249" s="397">
        <f t="shared" si="14"/>
        <v>100</v>
      </c>
      <c r="I249" s="640"/>
      <c r="J249" s="640"/>
      <c r="M249" s="641"/>
    </row>
    <row r="250" spans="1:10" ht="12.75">
      <c r="A250" s="420"/>
      <c r="B250" s="393"/>
      <c r="C250" s="350" t="s">
        <v>379</v>
      </c>
      <c r="D250" s="396" t="s">
        <v>615</v>
      </c>
      <c r="E250" s="403">
        <f>SUM(E251:E253)</f>
        <v>126720</v>
      </c>
      <c r="F250" s="403">
        <f>SUM(F251:F253)</f>
        <v>129672</v>
      </c>
      <c r="G250" s="403">
        <f>SUM(G251:G253)</f>
        <v>129659</v>
      </c>
      <c r="H250" s="639">
        <f t="shared" si="14"/>
        <v>99.98997470541057</v>
      </c>
      <c r="I250" s="640"/>
      <c r="J250" s="640"/>
    </row>
    <row r="251" spans="1:10" ht="12.75">
      <c r="A251" s="420"/>
      <c r="B251" s="393"/>
      <c r="C251" s="350"/>
      <c r="D251" s="548" t="s">
        <v>899</v>
      </c>
      <c r="E251" s="364">
        <v>22320</v>
      </c>
      <c r="F251" s="358">
        <v>21307</v>
      </c>
      <c r="G251" s="359">
        <v>21307</v>
      </c>
      <c r="H251" s="397">
        <f t="shared" si="14"/>
        <v>100</v>
      </c>
      <c r="I251" s="640"/>
      <c r="J251" s="640"/>
    </row>
    <row r="252" spans="1:10" ht="12.75">
      <c r="A252" s="420"/>
      <c r="B252" s="393"/>
      <c r="C252" s="350"/>
      <c r="D252" s="400" t="s">
        <v>900</v>
      </c>
      <c r="E252" s="364">
        <v>13680</v>
      </c>
      <c r="F252" s="358">
        <v>15797</v>
      </c>
      <c r="G252" s="359">
        <v>15793</v>
      </c>
      <c r="H252" s="397">
        <f t="shared" si="14"/>
        <v>99.97467873646895</v>
      </c>
      <c r="I252" s="640"/>
      <c r="J252" s="640"/>
    </row>
    <row r="253" spans="1:10" ht="12.75">
      <c r="A253" s="420"/>
      <c r="B253" s="393"/>
      <c r="C253" s="350"/>
      <c r="D253" s="401" t="s">
        <v>875</v>
      </c>
      <c r="E253" s="358">
        <v>90720</v>
      </c>
      <c r="F253" s="358">
        <v>92568</v>
      </c>
      <c r="G253" s="402">
        <v>92559</v>
      </c>
      <c r="H253" s="397">
        <f t="shared" si="14"/>
        <v>99.99027741768214</v>
      </c>
      <c r="I253" s="640"/>
      <c r="J253" s="640"/>
    </row>
    <row r="254" spans="1:10" ht="12.75">
      <c r="A254" s="420"/>
      <c r="B254" s="393"/>
      <c r="C254" s="350" t="s">
        <v>287</v>
      </c>
      <c r="D254" s="396" t="s">
        <v>288</v>
      </c>
      <c r="E254" s="403">
        <f>SUM(E255:E279)</f>
        <v>77170</v>
      </c>
      <c r="F254" s="403">
        <f>SUM(F255:F279)</f>
        <v>149547</v>
      </c>
      <c r="G254" s="403">
        <f>SUM(G255:G279)</f>
        <v>149548</v>
      </c>
      <c r="H254" s="639">
        <f t="shared" si="14"/>
        <v>100.00066868609869</v>
      </c>
      <c r="I254" s="640"/>
      <c r="J254" s="640"/>
    </row>
    <row r="255" spans="1:10" ht="12.75">
      <c r="A255" s="420"/>
      <c r="B255" s="393"/>
      <c r="C255" s="537"/>
      <c r="D255" s="647" t="s">
        <v>931</v>
      </c>
      <c r="E255" s="397">
        <v>400</v>
      </c>
      <c r="F255" s="398">
        <v>186</v>
      </c>
      <c r="G255" s="399">
        <v>186</v>
      </c>
      <c r="H255" s="397">
        <f t="shared" si="14"/>
        <v>100</v>
      </c>
      <c r="I255" s="640"/>
      <c r="J255" s="640"/>
    </row>
    <row r="256" spans="1:10" ht="12.75">
      <c r="A256" s="420"/>
      <c r="B256" s="393"/>
      <c r="C256" s="537"/>
      <c r="D256" s="401" t="s">
        <v>416</v>
      </c>
      <c r="E256" s="397">
        <v>48000</v>
      </c>
      <c r="F256" s="398">
        <v>51592</v>
      </c>
      <c r="G256" s="399">
        <v>51592</v>
      </c>
      <c r="H256" s="397">
        <f t="shared" si="14"/>
        <v>100</v>
      </c>
      <c r="I256" s="640"/>
      <c r="J256" s="640"/>
    </row>
    <row r="257" spans="1:10" ht="12.75">
      <c r="A257" s="420"/>
      <c r="B257" s="393"/>
      <c r="C257" s="537"/>
      <c r="D257" s="401" t="s">
        <v>878</v>
      </c>
      <c r="E257" s="397">
        <v>3600</v>
      </c>
      <c r="F257" s="398">
        <v>3888</v>
      </c>
      <c r="G257" s="399">
        <v>3888</v>
      </c>
      <c r="H257" s="397">
        <f t="shared" si="14"/>
        <v>100</v>
      </c>
      <c r="I257" s="640"/>
      <c r="J257" s="640"/>
    </row>
    <row r="258" spans="1:10" ht="12.75">
      <c r="A258" s="420"/>
      <c r="B258" s="393"/>
      <c r="C258" s="537"/>
      <c r="D258" s="401" t="s">
        <v>418</v>
      </c>
      <c r="E258" s="397">
        <v>1900</v>
      </c>
      <c r="F258" s="398">
        <v>2078</v>
      </c>
      <c r="G258" s="399">
        <v>2078</v>
      </c>
      <c r="H258" s="397">
        <f t="shared" si="14"/>
        <v>100</v>
      </c>
      <c r="I258" s="640"/>
      <c r="J258" s="640"/>
    </row>
    <row r="259" spans="1:10" ht="12.75">
      <c r="A259" s="420"/>
      <c r="B259" s="393"/>
      <c r="C259" s="537"/>
      <c r="D259" s="401" t="s">
        <v>420</v>
      </c>
      <c r="E259" s="397">
        <v>1000</v>
      </c>
      <c r="F259" s="398">
        <v>9970</v>
      </c>
      <c r="G259" s="399">
        <v>9971</v>
      </c>
      <c r="H259" s="397">
        <f t="shared" si="14"/>
        <v>100.01003009027082</v>
      </c>
      <c r="I259" s="640"/>
      <c r="J259" s="640"/>
    </row>
    <row r="260" spans="1:10" ht="12.75">
      <c r="A260" s="420"/>
      <c r="B260" s="393"/>
      <c r="C260" s="537"/>
      <c r="D260" s="401" t="s">
        <v>421</v>
      </c>
      <c r="E260" s="397">
        <v>500</v>
      </c>
      <c r="F260" s="398">
        <v>6572</v>
      </c>
      <c r="G260" s="399">
        <v>6571</v>
      </c>
      <c r="H260" s="397">
        <f t="shared" si="14"/>
        <v>99.98478393183201</v>
      </c>
      <c r="I260" s="640"/>
      <c r="J260" s="640"/>
    </row>
    <row r="261" spans="1:10" ht="12.75">
      <c r="A261" s="420"/>
      <c r="B261" s="393"/>
      <c r="C261" s="537"/>
      <c r="D261" s="401" t="s">
        <v>879</v>
      </c>
      <c r="E261" s="397">
        <v>500</v>
      </c>
      <c r="F261" s="398">
        <v>1285</v>
      </c>
      <c r="G261" s="399">
        <v>1285</v>
      </c>
      <c r="H261" s="397">
        <f t="shared" si="14"/>
        <v>100</v>
      </c>
      <c r="I261" s="640"/>
      <c r="J261" s="640"/>
    </row>
    <row r="262" spans="1:10" ht="12.75">
      <c r="A262" s="420"/>
      <c r="B262" s="393"/>
      <c r="C262" s="537"/>
      <c r="D262" s="401" t="s">
        <v>425</v>
      </c>
      <c r="E262" s="397">
        <v>4500</v>
      </c>
      <c r="F262" s="398">
        <v>7144</v>
      </c>
      <c r="G262" s="399">
        <v>7143</v>
      </c>
      <c r="H262" s="397">
        <f t="shared" si="14"/>
        <v>99.98600223964166</v>
      </c>
      <c r="I262" s="640"/>
      <c r="J262" s="640"/>
    </row>
    <row r="263" spans="1:10" ht="12.75">
      <c r="A263" s="420"/>
      <c r="B263" s="393"/>
      <c r="C263" s="537"/>
      <c r="D263" s="401" t="s">
        <v>880</v>
      </c>
      <c r="E263" s="397">
        <v>1000</v>
      </c>
      <c r="F263" s="398">
        <v>3349</v>
      </c>
      <c r="G263" s="399">
        <v>3350</v>
      </c>
      <c r="H263" s="397">
        <f t="shared" si="14"/>
        <v>100.02985965959988</v>
      </c>
      <c r="I263" s="640"/>
      <c r="J263" s="640"/>
    </row>
    <row r="264" spans="1:10" ht="12.75">
      <c r="A264" s="420"/>
      <c r="B264" s="393"/>
      <c r="C264" s="537"/>
      <c r="D264" s="401" t="s">
        <v>881</v>
      </c>
      <c r="E264" s="397">
        <v>350</v>
      </c>
      <c r="F264" s="398">
        <v>47</v>
      </c>
      <c r="G264" s="399">
        <v>47</v>
      </c>
      <c r="H264" s="397">
        <f t="shared" si="14"/>
        <v>100</v>
      </c>
      <c r="I264" s="640"/>
      <c r="J264" s="640"/>
    </row>
    <row r="265" spans="1:10" ht="12.75">
      <c r="A265" s="420"/>
      <c r="B265" s="393"/>
      <c r="C265" s="537"/>
      <c r="D265" s="401" t="s">
        <v>902</v>
      </c>
      <c r="E265" s="397">
        <v>0</v>
      </c>
      <c r="F265" s="398">
        <v>0</v>
      </c>
      <c r="G265" s="399">
        <v>0</v>
      </c>
      <c r="H265" s="397">
        <v>0</v>
      </c>
      <c r="I265" s="640"/>
      <c r="J265" s="640"/>
    </row>
    <row r="266" spans="1:10" ht="12.75">
      <c r="A266" s="420"/>
      <c r="B266" s="393"/>
      <c r="C266" s="537"/>
      <c r="D266" s="401" t="s">
        <v>903</v>
      </c>
      <c r="E266" s="397">
        <v>100</v>
      </c>
      <c r="F266" s="398">
        <v>46</v>
      </c>
      <c r="G266" s="399">
        <v>46</v>
      </c>
      <c r="H266" s="397">
        <f aca="true" t="shared" si="15" ref="H266:H273">SUM(G266*100/F266)</f>
        <v>100</v>
      </c>
      <c r="I266" s="640"/>
      <c r="J266" s="640"/>
    </row>
    <row r="267" spans="1:10" ht="12.75">
      <c r="A267" s="420"/>
      <c r="B267" s="393"/>
      <c r="C267" s="537"/>
      <c r="D267" s="401" t="s">
        <v>883</v>
      </c>
      <c r="E267" s="397">
        <v>500</v>
      </c>
      <c r="F267" s="398">
        <v>672</v>
      </c>
      <c r="G267" s="399">
        <v>672</v>
      </c>
      <c r="H267" s="397">
        <f t="shared" si="15"/>
        <v>100</v>
      </c>
      <c r="I267" s="640"/>
      <c r="J267" s="640"/>
    </row>
    <row r="268" spans="1:10" ht="12.75">
      <c r="A268" s="420"/>
      <c r="B268" s="393"/>
      <c r="C268" s="537"/>
      <c r="D268" s="401" t="s">
        <v>884</v>
      </c>
      <c r="E268" s="397">
        <v>200</v>
      </c>
      <c r="F268" s="398">
        <v>269</v>
      </c>
      <c r="G268" s="399">
        <v>269</v>
      </c>
      <c r="H268" s="397">
        <f t="shared" si="15"/>
        <v>100</v>
      </c>
      <c r="I268" s="640"/>
      <c r="J268" s="640"/>
    </row>
    <row r="269" spans="1:10" ht="12.75">
      <c r="A269" s="420"/>
      <c r="B269" s="393"/>
      <c r="C269" s="537"/>
      <c r="D269" s="401" t="s">
        <v>885</v>
      </c>
      <c r="E269" s="397">
        <v>1000</v>
      </c>
      <c r="F269" s="398">
        <v>37818</v>
      </c>
      <c r="G269" s="399">
        <v>37818</v>
      </c>
      <c r="H269" s="397">
        <f t="shared" si="15"/>
        <v>100</v>
      </c>
      <c r="I269" s="640"/>
      <c r="J269" s="640"/>
    </row>
    <row r="270" spans="1:10" ht="12.75">
      <c r="A270" s="420"/>
      <c r="B270" s="393"/>
      <c r="C270" s="537"/>
      <c r="D270" s="401" t="s">
        <v>932</v>
      </c>
      <c r="E270" s="397">
        <v>100</v>
      </c>
      <c r="F270" s="398">
        <v>48</v>
      </c>
      <c r="G270" s="399">
        <v>48</v>
      </c>
      <c r="H270" s="397">
        <f t="shared" si="15"/>
        <v>100</v>
      </c>
      <c r="I270" s="640"/>
      <c r="J270" s="640"/>
    </row>
    <row r="271" spans="1:10" ht="12.75">
      <c r="A271" s="420"/>
      <c r="B271" s="393"/>
      <c r="C271" s="537"/>
      <c r="D271" s="401" t="s">
        <v>886</v>
      </c>
      <c r="E271" s="397">
        <v>600</v>
      </c>
      <c r="F271" s="398">
        <v>262</v>
      </c>
      <c r="G271" s="399">
        <v>262</v>
      </c>
      <c r="H271" s="397">
        <f t="shared" si="15"/>
        <v>100</v>
      </c>
      <c r="I271" s="640"/>
      <c r="J271" s="640"/>
    </row>
    <row r="272" spans="1:10" ht="12.75">
      <c r="A272" s="420"/>
      <c r="B272" s="393"/>
      <c r="C272" s="537"/>
      <c r="D272" s="401" t="s">
        <v>446</v>
      </c>
      <c r="E272" s="397">
        <v>100</v>
      </c>
      <c r="F272" s="398">
        <v>73</v>
      </c>
      <c r="G272" s="399">
        <v>73</v>
      </c>
      <c r="H272" s="397">
        <f t="shared" si="15"/>
        <v>100</v>
      </c>
      <c r="I272" s="640"/>
      <c r="J272" s="640"/>
    </row>
    <row r="273" spans="1:10" ht="12.75">
      <c r="A273" s="420"/>
      <c r="B273" s="393"/>
      <c r="C273" s="537"/>
      <c r="D273" s="401" t="s">
        <v>447</v>
      </c>
      <c r="E273" s="397">
        <v>1500</v>
      </c>
      <c r="F273" s="398">
        <v>4363</v>
      </c>
      <c r="G273" s="399">
        <v>4363</v>
      </c>
      <c r="H273" s="397">
        <f t="shared" si="15"/>
        <v>100</v>
      </c>
      <c r="I273" s="640"/>
      <c r="J273" s="640"/>
    </row>
    <row r="274" spans="1:10" ht="12.75">
      <c r="A274" s="420"/>
      <c r="B274" s="393"/>
      <c r="C274" s="537"/>
      <c r="D274" s="401" t="s">
        <v>920</v>
      </c>
      <c r="E274" s="397">
        <v>0</v>
      </c>
      <c r="F274" s="398">
        <v>0</v>
      </c>
      <c r="G274" s="399">
        <v>0</v>
      </c>
      <c r="H274" s="397">
        <v>0</v>
      </c>
      <c r="I274" s="640"/>
      <c r="J274" s="640"/>
    </row>
    <row r="275" spans="1:10" ht="12.75">
      <c r="A275" s="420"/>
      <c r="B275" s="393"/>
      <c r="C275" s="537"/>
      <c r="D275" s="401" t="s">
        <v>888</v>
      </c>
      <c r="E275" s="397">
        <v>1600</v>
      </c>
      <c r="F275" s="398">
        <v>1691</v>
      </c>
      <c r="G275" s="399">
        <v>1691</v>
      </c>
      <c r="H275" s="397">
        <f aca="true" t="shared" si="16" ref="H275:H306">SUM(G275*100/F275)</f>
        <v>100</v>
      </c>
      <c r="I275" s="640"/>
      <c r="J275" s="640"/>
    </row>
    <row r="276" spans="1:10" ht="12.75">
      <c r="A276" s="420"/>
      <c r="B276" s="393"/>
      <c r="C276" s="537"/>
      <c r="D276" s="401" t="s">
        <v>401</v>
      </c>
      <c r="E276" s="397">
        <v>4120</v>
      </c>
      <c r="F276" s="398">
        <v>6189</v>
      </c>
      <c r="G276" s="399">
        <v>6189</v>
      </c>
      <c r="H276" s="397">
        <f t="shared" si="16"/>
        <v>100</v>
      </c>
      <c r="I276" s="640"/>
      <c r="J276" s="640"/>
    </row>
    <row r="277" spans="1:10" ht="12.75">
      <c r="A277" s="420"/>
      <c r="B277" s="393"/>
      <c r="C277" s="537"/>
      <c r="D277" s="401" t="s">
        <v>450</v>
      </c>
      <c r="E277" s="397">
        <v>600</v>
      </c>
      <c r="F277" s="398">
        <v>716</v>
      </c>
      <c r="G277" s="399">
        <v>717</v>
      </c>
      <c r="H277" s="397">
        <f t="shared" si="16"/>
        <v>100.13966480446928</v>
      </c>
      <c r="I277" s="640"/>
      <c r="J277" s="640"/>
    </row>
    <row r="278" spans="1:10" ht="12.75">
      <c r="A278" s="420"/>
      <c r="B278" s="393"/>
      <c r="C278" s="537"/>
      <c r="D278" s="401" t="s">
        <v>451</v>
      </c>
      <c r="E278" s="397">
        <v>4500</v>
      </c>
      <c r="F278" s="398">
        <v>3929</v>
      </c>
      <c r="G278" s="399">
        <v>3929</v>
      </c>
      <c r="H278" s="397">
        <f t="shared" si="16"/>
        <v>100</v>
      </c>
      <c r="I278" s="640"/>
      <c r="J278" s="640"/>
    </row>
    <row r="279" spans="1:10" ht="12.75">
      <c r="A279" s="420"/>
      <c r="B279" s="393"/>
      <c r="C279" s="537"/>
      <c r="D279" s="401" t="s">
        <v>889</v>
      </c>
      <c r="E279" s="397">
        <v>500</v>
      </c>
      <c r="F279" s="398">
        <v>7360</v>
      </c>
      <c r="G279" s="399">
        <v>7360</v>
      </c>
      <c r="H279" s="397">
        <f t="shared" si="16"/>
        <v>100</v>
      </c>
      <c r="I279" s="640"/>
      <c r="J279" s="640"/>
    </row>
    <row r="280" spans="1:10" ht="12.75">
      <c r="A280" s="420"/>
      <c r="B280" s="393"/>
      <c r="C280" s="537" t="s">
        <v>498</v>
      </c>
      <c r="D280" s="538" t="s">
        <v>580</v>
      </c>
      <c r="E280" s="639">
        <f>SUM(E281:E283)</f>
        <v>850</v>
      </c>
      <c r="F280" s="639">
        <f>SUM(F281:F283)</f>
        <v>18671</v>
      </c>
      <c r="G280" s="639">
        <f>SUM(G281:G283)</f>
        <v>17814</v>
      </c>
      <c r="H280" s="639">
        <f t="shared" si="16"/>
        <v>95.40999410851053</v>
      </c>
      <c r="I280" s="640"/>
      <c r="J280" s="640"/>
    </row>
    <row r="281" spans="1:10" s="653" customFormat="1" ht="12.75">
      <c r="A281" s="420"/>
      <c r="B281" s="393"/>
      <c r="C281" s="652"/>
      <c r="D281" s="401" t="s">
        <v>891</v>
      </c>
      <c r="E281" s="397">
        <v>0</v>
      </c>
      <c r="F281" s="397">
        <v>778</v>
      </c>
      <c r="G281" s="397">
        <v>778</v>
      </c>
      <c r="H281" s="397">
        <f t="shared" si="16"/>
        <v>100</v>
      </c>
      <c r="I281" s="640"/>
      <c r="J281" s="640"/>
    </row>
    <row r="282" spans="1:10" ht="12.75">
      <c r="A282" s="420"/>
      <c r="B282" s="393"/>
      <c r="C282" s="404"/>
      <c r="D282" s="401" t="s">
        <v>929</v>
      </c>
      <c r="E282" s="397">
        <v>0</v>
      </c>
      <c r="F282" s="398">
        <v>16194</v>
      </c>
      <c r="G282" s="399">
        <v>15336</v>
      </c>
      <c r="H282" s="397">
        <f t="shared" si="16"/>
        <v>94.70174138569841</v>
      </c>
      <c r="I282" s="640"/>
      <c r="J282" s="640"/>
    </row>
    <row r="283" spans="1:10" ht="12.75">
      <c r="A283" s="420"/>
      <c r="B283" s="393"/>
      <c r="C283" s="404"/>
      <c r="D283" s="401" t="s">
        <v>406</v>
      </c>
      <c r="E283" s="397">
        <v>850</v>
      </c>
      <c r="F283" s="398">
        <v>1699</v>
      </c>
      <c r="G283" s="399">
        <v>1700</v>
      </c>
      <c r="H283" s="397">
        <f t="shared" si="16"/>
        <v>100.05885815185403</v>
      </c>
      <c r="I283" s="640"/>
      <c r="J283" s="640"/>
    </row>
    <row r="284" spans="1:10" ht="12.75">
      <c r="A284" s="420"/>
      <c r="B284" s="393"/>
      <c r="C284" s="637" t="s">
        <v>933</v>
      </c>
      <c r="D284" s="637"/>
      <c r="E284" s="638">
        <f>SUM(E285)</f>
        <v>466278</v>
      </c>
      <c r="F284" s="638">
        <f>SUM(F285)</f>
        <v>531951</v>
      </c>
      <c r="G284" s="638">
        <f>SUM(G285)</f>
        <v>530318</v>
      </c>
      <c r="H284" s="643">
        <f t="shared" si="16"/>
        <v>99.69301683801703</v>
      </c>
      <c r="I284" s="634"/>
      <c r="J284" s="634"/>
    </row>
    <row r="285" spans="1:10" ht="12.75">
      <c r="A285" s="420"/>
      <c r="B285" s="393"/>
      <c r="C285" s="345" t="s">
        <v>286</v>
      </c>
      <c r="D285" s="394" t="s">
        <v>8</v>
      </c>
      <c r="E285" s="395">
        <f>SUM(E286+E290+E294+E322)</f>
        <v>466278</v>
      </c>
      <c r="F285" s="395">
        <f>SUM(F286+F290+F294+F322)</f>
        <v>531951</v>
      </c>
      <c r="G285" s="395">
        <f>SUM(G286+G290+G294+G322)</f>
        <v>530318</v>
      </c>
      <c r="H285" s="413">
        <f t="shared" si="16"/>
        <v>99.69301683801703</v>
      </c>
      <c r="I285" s="634"/>
      <c r="J285" s="634"/>
    </row>
    <row r="286" spans="1:13" ht="12.75">
      <c r="A286" s="420"/>
      <c r="B286" s="393"/>
      <c r="C286" s="350" t="s">
        <v>375</v>
      </c>
      <c r="D286" s="396" t="s">
        <v>524</v>
      </c>
      <c r="E286" s="639">
        <f>SUM(E287:E289)</f>
        <v>293970</v>
      </c>
      <c r="F286" s="639">
        <f>SUM(F287:F289)</f>
        <v>302481</v>
      </c>
      <c r="G286" s="639">
        <f>SUM(G287:G289)</f>
        <v>302481</v>
      </c>
      <c r="H286" s="639">
        <f t="shared" si="16"/>
        <v>100</v>
      </c>
      <c r="I286" s="640"/>
      <c r="J286" s="640"/>
      <c r="M286" s="641"/>
    </row>
    <row r="287" spans="1:13" ht="12.75">
      <c r="A287" s="420"/>
      <c r="B287" s="393"/>
      <c r="C287" s="350"/>
      <c r="D287" s="400" t="s">
        <v>598</v>
      </c>
      <c r="E287" s="397">
        <v>274290</v>
      </c>
      <c r="F287" s="398">
        <v>268439</v>
      </c>
      <c r="G287" s="399">
        <v>268439</v>
      </c>
      <c r="H287" s="397">
        <f t="shared" si="16"/>
        <v>100</v>
      </c>
      <c r="I287" s="640"/>
      <c r="J287" s="640"/>
      <c r="M287" s="641"/>
    </row>
    <row r="288" spans="1:13" ht="12.75">
      <c r="A288" s="420"/>
      <c r="B288" s="393"/>
      <c r="C288" s="350"/>
      <c r="D288" s="548" t="s">
        <v>898</v>
      </c>
      <c r="E288" s="397">
        <v>17350</v>
      </c>
      <c r="F288" s="398">
        <v>27105</v>
      </c>
      <c r="G288" s="399">
        <v>27105</v>
      </c>
      <c r="H288" s="397">
        <f t="shared" si="16"/>
        <v>100</v>
      </c>
      <c r="I288" s="640"/>
      <c r="J288" s="640"/>
      <c r="M288" s="641"/>
    </row>
    <row r="289" spans="1:13" ht="12.75">
      <c r="A289" s="420"/>
      <c r="B289" s="393"/>
      <c r="C289" s="350"/>
      <c r="D289" s="548" t="s">
        <v>614</v>
      </c>
      <c r="E289" s="397">
        <v>2330</v>
      </c>
      <c r="F289" s="398">
        <v>6937</v>
      </c>
      <c r="G289" s="399">
        <v>6937</v>
      </c>
      <c r="H289" s="397">
        <f t="shared" si="16"/>
        <v>100</v>
      </c>
      <c r="I289" s="640"/>
      <c r="J289" s="640"/>
      <c r="M289" s="641"/>
    </row>
    <row r="290" spans="1:10" ht="12.75">
      <c r="A290" s="420"/>
      <c r="B290" s="393"/>
      <c r="C290" s="350" t="s">
        <v>379</v>
      </c>
      <c r="D290" s="396" t="s">
        <v>615</v>
      </c>
      <c r="E290" s="403">
        <f>SUM(E291:E293)</f>
        <v>103477</v>
      </c>
      <c r="F290" s="403">
        <f>SUM(F291:F293)</f>
        <v>105698</v>
      </c>
      <c r="G290" s="403">
        <f>SUM(G291:G293)</f>
        <v>105698</v>
      </c>
      <c r="H290" s="639">
        <f t="shared" si="16"/>
        <v>100</v>
      </c>
      <c r="I290" s="640"/>
      <c r="J290" s="640"/>
    </row>
    <row r="291" spans="1:10" ht="12.75">
      <c r="A291" s="420"/>
      <c r="B291" s="393"/>
      <c r="C291" s="350"/>
      <c r="D291" s="548" t="s">
        <v>899</v>
      </c>
      <c r="E291" s="364">
        <v>21999</v>
      </c>
      <c r="F291" s="358">
        <v>19810</v>
      </c>
      <c r="G291" s="359">
        <v>19810</v>
      </c>
      <c r="H291" s="397">
        <f t="shared" si="16"/>
        <v>100</v>
      </c>
      <c r="I291" s="640"/>
      <c r="J291" s="640"/>
    </row>
    <row r="292" spans="1:10" ht="12.75">
      <c r="A292" s="420"/>
      <c r="B292" s="393"/>
      <c r="C292" s="350"/>
      <c r="D292" s="400" t="s">
        <v>900</v>
      </c>
      <c r="E292" s="364">
        <v>7398</v>
      </c>
      <c r="F292" s="358">
        <v>10399</v>
      </c>
      <c r="G292" s="359">
        <v>10399</v>
      </c>
      <c r="H292" s="397">
        <f t="shared" si="16"/>
        <v>100</v>
      </c>
      <c r="I292" s="640"/>
      <c r="J292" s="640"/>
    </row>
    <row r="293" spans="1:10" ht="12.75">
      <c r="A293" s="420"/>
      <c r="B293" s="393"/>
      <c r="C293" s="350"/>
      <c r="D293" s="401" t="s">
        <v>875</v>
      </c>
      <c r="E293" s="358">
        <v>74080</v>
      </c>
      <c r="F293" s="358">
        <v>75489</v>
      </c>
      <c r="G293" s="402">
        <v>75489</v>
      </c>
      <c r="H293" s="397">
        <f t="shared" si="16"/>
        <v>100</v>
      </c>
      <c r="I293" s="640"/>
      <c r="J293" s="640"/>
    </row>
    <row r="294" spans="1:10" ht="12.75">
      <c r="A294" s="420"/>
      <c r="B294" s="393"/>
      <c r="C294" s="350" t="s">
        <v>287</v>
      </c>
      <c r="D294" s="396" t="s">
        <v>288</v>
      </c>
      <c r="E294" s="403">
        <f>SUM(E295:E321)</f>
        <v>67331</v>
      </c>
      <c r="F294" s="403">
        <f>SUM(F295:F321)</f>
        <v>112250</v>
      </c>
      <c r="G294" s="403">
        <f>SUM(G295:G321)</f>
        <v>111875</v>
      </c>
      <c r="H294" s="639">
        <f t="shared" si="16"/>
        <v>99.66592427616926</v>
      </c>
      <c r="I294" s="640"/>
      <c r="J294" s="640"/>
    </row>
    <row r="295" spans="1:10" ht="12.75">
      <c r="A295" s="420"/>
      <c r="B295" s="393"/>
      <c r="C295" s="404"/>
      <c r="D295" s="548" t="s">
        <v>934</v>
      </c>
      <c r="E295" s="364">
        <v>0</v>
      </c>
      <c r="F295" s="364">
        <v>169</v>
      </c>
      <c r="G295" s="364">
        <v>169</v>
      </c>
      <c r="H295" s="397">
        <f t="shared" si="16"/>
        <v>100</v>
      </c>
      <c r="I295" s="640"/>
      <c r="J295" s="640"/>
    </row>
    <row r="296" spans="1:10" ht="12.75">
      <c r="A296" s="420"/>
      <c r="B296" s="393"/>
      <c r="C296" s="404"/>
      <c r="D296" s="401" t="s">
        <v>416</v>
      </c>
      <c r="E296" s="397">
        <v>42001</v>
      </c>
      <c r="F296" s="398">
        <v>67115</v>
      </c>
      <c r="G296" s="399">
        <v>67115</v>
      </c>
      <c r="H296" s="397">
        <f t="shared" si="16"/>
        <v>100</v>
      </c>
      <c r="I296" s="640"/>
      <c r="J296" s="640"/>
    </row>
    <row r="297" spans="1:10" ht="12.75">
      <c r="A297" s="420"/>
      <c r="B297" s="393"/>
      <c r="C297" s="404"/>
      <c r="D297" s="401" t="s">
        <v>878</v>
      </c>
      <c r="E297" s="397">
        <v>5500</v>
      </c>
      <c r="F297" s="398">
        <v>3979</v>
      </c>
      <c r="G297" s="399">
        <v>3979</v>
      </c>
      <c r="H297" s="397">
        <f t="shared" si="16"/>
        <v>100</v>
      </c>
      <c r="I297" s="640"/>
      <c r="J297" s="640"/>
    </row>
    <row r="298" spans="1:10" ht="12.75">
      <c r="A298" s="420"/>
      <c r="B298" s="393"/>
      <c r="C298" s="404"/>
      <c r="D298" s="401" t="s">
        <v>418</v>
      </c>
      <c r="E298" s="397">
        <v>580</v>
      </c>
      <c r="F298" s="398">
        <v>459</v>
      </c>
      <c r="G298" s="399">
        <v>460</v>
      </c>
      <c r="H298" s="397">
        <f t="shared" si="16"/>
        <v>100.21786492374727</v>
      </c>
      <c r="I298" s="640"/>
      <c r="J298" s="640"/>
    </row>
    <row r="299" spans="1:10" ht="12.75">
      <c r="A299" s="420"/>
      <c r="B299" s="393"/>
      <c r="C299" s="404"/>
      <c r="D299" s="401" t="s">
        <v>420</v>
      </c>
      <c r="E299" s="397">
        <v>0</v>
      </c>
      <c r="F299" s="398">
        <v>16368</v>
      </c>
      <c r="G299" s="399">
        <v>16368</v>
      </c>
      <c r="H299" s="397">
        <f t="shared" si="16"/>
        <v>100</v>
      </c>
      <c r="I299" s="640"/>
      <c r="J299" s="640"/>
    </row>
    <row r="300" spans="1:10" ht="12.75">
      <c r="A300" s="420"/>
      <c r="B300" s="393"/>
      <c r="C300" s="404"/>
      <c r="D300" s="401" t="s">
        <v>421</v>
      </c>
      <c r="E300" s="397">
        <v>0</v>
      </c>
      <c r="F300" s="398">
        <v>64</v>
      </c>
      <c r="G300" s="399">
        <v>64</v>
      </c>
      <c r="H300" s="397">
        <f t="shared" si="16"/>
        <v>100</v>
      </c>
      <c r="I300" s="640"/>
      <c r="J300" s="640"/>
    </row>
    <row r="301" spans="1:10" ht="12.75">
      <c r="A301" s="420"/>
      <c r="B301" s="393"/>
      <c r="C301" s="404"/>
      <c r="D301" s="401" t="s">
        <v>425</v>
      </c>
      <c r="E301" s="397">
        <v>2400</v>
      </c>
      <c r="F301" s="398">
        <v>2052</v>
      </c>
      <c r="G301" s="399">
        <v>2052</v>
      </c>
      <c r="H301" s="397">
        <f t="shared" si="16"/>
        <v>100</v>
      </c>
      <c r="I301" s="640"/>
      <c r="J301" s="640"/>
    </row>
    <row r="302" spans="1:10" ht="12.75">
      <c r="A302" s="420"/>
      <c r="B302" s="393"/>
      <c r="C302" s="404"/>
      <c r="D302" s="401" t="s">
        <v>880</v>
      </c>
      <c r="E302" s="397">
        <v>500</v>
      </c>
      <c r="F302" s="398">
        <v>1818</v>
      </c>
      <c r="G302" s="399">
        <v>1819</v>
      </c>
      <c r="H302" s="397">
        <f t="shared" si="16"/>
        <v>100.05500550055005</v>
      </c>
      <c r="I302" s="640"/>
      <c r="J302" s="640"/>
    </row>
    <row r="303" spans="1:10" ht="12.75">
      <c r="A303" s="420"/>
      <c r="B303" s="393"/>
      <c r="C303" s="404"/>
      <c r="D303" s="401" t="s">
        <v>881</v>
      </c>
      <c r="E303" s="397">
        <v>200</v>
      </c>
      <c r="F303" s="398">
        <v>74</v>
      </c>
      <c r="G303" s="399">
        <v>74</v>
      </c>
      <c r="H303" s="397">
        <f t="shared" si="16"/>
        <v>100</v>
      </c>
      <c r="I303" s="640"/>
      <c r="J303" s="640"/>
    </row>
    <row r="304" spans="1:10" ht="12.75">
      <c r="A304" s="420"/>
      <c r="B304" s="393"/>
      <c r="C304" s="404"/>
      <c r="D304" s="401" t="s">
        <v>902</v>
      </c>
      <c r="E304" s="397">
        <v>0</v>
      </c>
      <c r="F304" s="398">
        <v>192</v>
      </c>
      <c r="G304" s="399">
        <v>192</v>
      </c>
      <c r="H304" s="397">
        <f t="shared" si="16"/>
        <v>100</v>
      </c>
      <c r="I304" s="640"/>
      <c r="J304" s="640"/>
    </row>
    <row r="305" spans="1:10" ht="12.75">
      <c r="A305" s="420"/>
      <c r="B305" s="393"/>
      <c r="C305" s="404"/>
      <c r="D305" s="401" t="s">
        <v>903</v>
      </c>
      <c r="E305" s="397">
        <v>50</v>
      </c>
      <c r="F305" s="398">
        <v>80</v>
      </c>
      <c r="G305" s="399">
        <v>80</v>
      </c>
      <c r="H305" s="397">
        <f t="shared" si="16"/>
        <v>100</v>
      </c>
      <c r="I305" s="640"/>
      <c r="J305" s="640"/>
    </row>
    <row r="306" spans="1:10" ht="12.75">
      <c r="A306" s="420"/>
      <c r="B306" s="393"/>
      <c r="C306" s="404"/>
      <c r="D306" s="401" t="s">
        <v>883</v>
      </c>
      <c r="E306" s="397">
        <v>500</v>
      </c>
      <c r="F306" s="398">
        <v>709</v>
      </c>
      <c r="G306" s="399">
        <v>709</v>
      </c>
      <c r="H306" s="397">
        <f t="shared" si="16"/>
        <v>100</v>
      </c>
      <c r="I306" s="640"/>
      <c r="J306" s="640"/>
    </row>
    <row r="307" spans="1:10" ht="12.75">
      <c r="A307" s="420"/>
      <c r="B307" s="393"/>
      <c r="C307" s="404"/>
      <c r="D307" s="401" t="s">
        <v>904</v>
      </c>
      <c r="E307" s="397">
        <v>0</v>
      </c>
      <c r="F307" s="398">
        <v>0</v>
      </c>
      <c r="G307" s="399">
        <v>0</v>
      </c>
      <c r="H307" s="397">
        <v>0</v>
      </c>
      <c r="I307" s="640"/>
      <c r="J307" s="640"/>
    </row>
    <row r="308" spans="1:10" ht="12.75">
      <c r="A308" s="420"/>
      <c r="B308" s="393"/>
      <c r="C308" s="404"/>
      <c r="D308" s="401" t="s">
        <v>884</v>
      </c>
      <c r="E308" s="397">
        <v>250</v>
      </c>
      <c r="F308" s="398">
        <v>0</v>
      </c>
      <c r="G308" s="399">
        <v>0</v>
      </c>
      <c r="H308" s="397">
        <v>0</v>
      </c>
      <c r="I308" s="640"/>
      <c r="J308" s="640"/>
    </row>
    <row r="309" spans="1:10" ht="12.75">
      <c r="A309" s="420"/>
      <c r="B309" s="393"/>
      <c r="C309" s="404"/>
      <c r="D309" s="401" t="s">
        <v>885</v>
      </c>
      <c r="E309" s="397">
        <v>0</v>
      </c>
      <c r="F309" s="398">
        <v>1932</v>
      </c>
      <c r="G309" s="399">
        <v>1932</v>
      </c>
      <c r="H309" s="397">
        <f aca="true" t="shared" si="17" ref="H309:H320">SUM(G309*100/F309)</f>
        <v>100</v>
      </c>
      <c r="I309" s="640"/>
      <c r="J309" s="640"/>
    </row>
    <row r="310" spans="1:10" ht="12.75">
      <c r="A310" s="420"/>
      <c r="B310" s="393"/>
      <c r="C310" s="404"/>
      <c r="D310" s="401" t="s">
        <v>905</v>
      </c>
      <c r="E310" s="397">
        <v>0</v>
      </c>
      <c r="F310" s="398">
        <v>32</v>
      </c>
      <c r="G310" s="399">
        <v>32</v>
      </c>
      <c r="H310" s="397">
        <f t="shared" si="17"/>
        <v>100</v>
      </c>
      <c r="I310" s="640"/>
      <c r="J310" s="640"/>
    </row>
    <row r="311" spans="1:10" ht="12.75">
      <c r="A311" s="420"/>
      <c r="B311" s="393"/>
      <c r="C311" s="404"/>
      <c r="D311" s="401" t="s">
        <v>886</v>
      </c>
      <c r="E311" s="397">
        <v>360</v>
      </c>
      <c r="F311" s="398">
        <v>90</v>
      </c>
      <c r="G311" s="399">
        <v>90</v>
      </c>
      <c r="H311" s="397">
        <f t="shared" si="17"/>
        <v>100</v>
      </c>
      <c r="I311" s="640"/>
      <c r="J311" s="640"/>
    </row>
    <row r="312" spans="1:10" ht="12.75">
      <c r="A312" s="420"/>
      <c r="B312" s="393"/>
      <c r="C312" s="404"/>
      <c r="D312" s="401" t="s">
        <v>935</v>
      </c>
      <c r="E312" s="397">
        <v>0</v>
      </c>
      <c r="F312" s="398">
        <v>610</v>
      </c>
      <c r="G312" s="399">
        <v>610</v>
      </c>
      <c r="H312" s="397">
        <f t="shared" si="17"/>
        <v>100</v>
      </c>
      <c r="I312" s="640"/>
      <c r="J312" s="640"/>
    </row>
    <row r="313" spans="1:10" ht="12.75">
      <c r="A313" s="420"/>
      <c r="B313" s="393"/>
      <c r="C313" s="404"/>
      <c r="D313" s="401" t="s">
        <v>446</v>
      </c>
      <c r="E313" s="397">
        <v>40</v>
      </c>
      <c r="F313" s="398">
        <v>40</v>
      </c>
      <c r="G313" s="399">
        <v>40</v>
      </c>
      <c r="H313" s="397">
        <f t="shared" si="17"/>
        <v>100</v>
      </c>
      <c r="I313" s="640"/>
      <c r="J313" s="640"/>
    </row>
    <row r="314" spans="1:10" ht="12.75">
      <c r="A314" s="420"/>
      <c r="B314" s="393"/>
      <c r="C314" s="404"/>
      <c r="D314" s="401" t="s">
        <v>447</v>
      </c>
      <c r="E314" s="397">
        <v>1370</v>
      </c>
      <c r="F314" s="398">
        <v>2247</v>
      </c>
      <c r="G314" s="399">
        <v>1870</v>
      </c>
      <c r="H314" s="397">
        <f t="shared" si="17"/>
        <v>83.22207387627948</v>
      </c>
      <c r="I314" s="640"/>
      <c r="J314" s="640"/>
    </row>
    <row r="315" spans="1:10" ht="12.75">
      <c r="A315" s="420"/>
      <c r="B315" s="393"/>
      <c r="C315" s="404"/>
      <c r="D315" s="401" t="s">
        <v>920</v>
      </c>
      <c r="E315" s="397">
        <v>0</v>
      </c>
      <c r="F315" s="398">
        <v>200</v>
      </c>
      <c r="G315" s="399">
        <v>200</v>
      </c>
      <c r="H315" s="397">
        <f t="shared" si="17"/>
        <v>100</v>
      </c>
      <c r="I315" s="640"/>
      <c r="J315" s="640"/>
    </row>
    <row r="316" spans="1:10" ht="12.75">
      <c r="A316" s="420"/>
      <c r="B316" s="393"/>
      <c r="C316" s="404"/>
      <c r="D316" s="401" t="s">
        <v>888</v>
      </c>
      <c r="E316" s="397">
        <v>1810</v>
      </c>
      <c r="F316" s="398">
        <v>1796</v>
      </c>
      <c r="G316" s="399">
        <v>1796</v>
      </c>
      <c r="H316" s="397">
        <f t="shared" si="17"/>
        <v>100</v>
      </c>
      <c r="I316" s="640"/>
      <c r="J316" s="640"/>
    </row>
    <row r="317" spans="1:10" ht="12.75">
      <c r="A317" s="420"/>
      <c r="B317" s="393"/>
      <c r="C317" s="404"/>
      <c r="D317" s="401" t="s">
        <v>401</v>
      </c>
      <c r="E317" s="397">
        <v>6500</v>
      </c>
      <c r="F317" s="398">
        <v>7597</v>
      </c>
      <c r="G317" s="399">
        <v>7597</v>
      </c>
      <c r="H317" s="397">
        <f t="shared" si="17"/>
        <v>100</v>
      </c>
      <c r="I317" s="640"/>
      <c r="J317" s="640"/>
    </row>
    <row r="318" spans="1:10" ht="12.75">
      <c r="A318" s="420"/>
      <c r="B318" s="393"/>
      <c r="C318" s="404"/>
      <c r="D318" s="401" t="s">
        <v>450</v>
      </c>
      <c r="E318" s="397">
        <v>1100</v>
      </c>
      <c r="F318" s="398">
        <v>1049</v>
      </c>
      <c r="G318" s="399">
        <v>1049</v>
      </c>
      <c r="H318" s="397">
        <f t="shared" si="17"/>
        <v>100</v>
      </c>
      <c r="I318" s="640"/>
      <c r="J318" s="640"/>
    </row>
    <row r="319" spans="1:10" ht="12.75">
      <c r="A319" s="420"/>
      <c r="B319" s="393"/>
      <c r="C319" s="404"/>
      <c r="D319" s="401" t="s">
        <v>451</v>
      </c>
      <c r="E319" s="397">
        <v>3670</v>
      </c>
      <c r="F319" s="398">
        <v>3158</v>
      </c>
      <c r="G319" s="399">
        <v>3158</v>
      </c>
      <c r="H319" s="397">
        <f t="shared" si="17"/>
        <v>100</v>
      </c>
      <c r="I319" s="640"/>
      <c r="J319" s="640"/>
    </row>
    <row r="320" spans="1:10" ht="12.75">
      <c r="A320" s="420"/>
      <c r="B320" s="393"/>
      <c r="C320" s="404"/>
      <c r="D320" s="401" t="s">
        <v>889</v>
      </c>
      <c r="E320" s="397">
        <v>500</v>
      </c>
      <c r="F320" s="398">
        <v>420</v>
      </c>
      <c r="G320" s="399">
        <v>420</v>
      </c>
      <c r="H320" s="397">
        <f t="shared" si="17"/>
        <v>100</v>
      </c>
      <c r="I320" s="640"/>
      <c r="J320" s="640"/>
    </row>
    <row r="321" spans="1:10" ht="12.75">
      <c r="A321" s="420"/>
      <c r="B321" s="393"/>
      <c r="C321" s="404"/>
      <c r="D321" s="401" t="s">
        <v>906</v>
      </c>
      <c r="E321" s="397">
        <v>0</v>
      </c>
      <c r="F321" s="398">
        <v>0</v>
      </c>
      <c r="G321" s="399">
        <v>0</v>
      </c>
      <c r="H321" s="397">
        <v>0</v>
      </c>
      <c r="I321" s="640"/>
      <c r="J321" s="640"/>
    </row>
    <row r="322" spans="1:10" ht="12.75">
      <c r="A322" s="420"/>
      <c r="B322" s="393"/>
      <c r="C322" s="537" t="s">
        <v>498</v>
      </c>
      <c r="D322" s="538" t="s">
        <v>580</v>
      </c>
      <c r="E322" s="639">
        <f>SUM(E323:E326)</f>
        <v>1500</v>
      </c>
      <c r="F322" s="639">
        <f>SUM(F323:F326)</f>
        <v>11522</v>
      </c>
      <c r="G322" s="639">
        <f>SUM(G323:G326)</f>
        <v>10264</v>
      </c>
      <c r="H322" s="639">
        <f aca="true" t="shared" si="18" ref="H322:H338">SUM(G322*100/F322)</f>
        <v>89.08175663947232</v>
      </c>
      <c r="I322" s="640"/>
      <c r="J322" s="640"/>
    </row>
    <row r="323" spans="1:10" ht="12.75">
      <c r="A323" s="420"/>
      <c r="B323" s="393"/>
      <c r="C323" s="537"/>
      <c r="D323" s="401" t="s">
        <v>936</v>
      </c>
      <c r="E323" s="397">
        <v>0</v>
      </c>
      <c r="F323" s="397">
        <v>1976</v>
      </c>
      <c r="G323" s="397">
        <v>1976</v>
      </c>
      <c r="H323" s="397">
        <f t="shared" si="18"/>
        <v>100</v>
      </c>
      <c r="I323" s="640"/>
      <c r="J323" s="640"/>
    </row>
    <row r="324" spans="1:10" ht="12.75">
      <c r="A324" s="420"/>
      <c r="B324" s="393"/>
      <c r="C324" s="537"/>
      <c r="D324" s="401" t="s">
        <v>891</v>
      </c>
      <c r="E324" s="397">
        <v>0</v>
      </c>
      <c r="F324" s="397">
        <v>1513</v>
      </c>
      <c r="G324" s="397">
        <v>1513</v>
      </c>
      <c r="H324" s="397">
        <f t="shared" si="18"/>
        <v>100</v>
      </c>
      <c r="I324" s="640"/>
      <c r="J324" s="640"/>
    </row>
    <row r="325" spans="1:10" ht="12.75">
      <c r="A325" s="420"/>
      <c r="B325" s="393"/>
      <c r="C325" s="537"/>
      <c r="D325" s="401" t="s">
        <v>929</v>
      </c>
      <c r="E325" s="397">
        <v>0</v>
      </c>
      <c r="F325" s="398">
        <v>7365</v>
      </c>
      <c r="G325" s="399">
        <v>6107</v>
      </c>
      <c r="H325" s="397">
        <f t="shared" si="18"/>
        <v>82.91921249151392</v>
      </c>
      <c r="I325" s="640"/>
      <c r="J325" s="640"/>
    </row>
    <row r="326" spans="1:10" ht="12.75">
      <c r="A326" s="420"/>
      <c r="B326" s="393"/>
      <c r="C326" s="537"/>
      <c r="D326" s="401" t="s">
        <v>406</v>
      </c>
      <c r="E326" s="397">
        <v>1500</v>
      </c>
      <c r="F326" s="398">
        <v>668</v>
      </c>
      <c r="G326" s="399">
        <v>668</v>
      </c>
      <c r="H326" s="397">
        <f t="shared" si="18"/>
        <v>100</v>
      </c>
      <c r="I326" s="640"/>
      <c r="J326" s="640"/>
    </row>
    <row r="327" spans="1:10" ht="12.75">
      <c r="A327" s="420"/>
      <c r="B327" s="393"/>
      <c r="C327" s="637" t="s">
        <v>937</v>
      </c>
      <c r="D327" s="637"/>
      <c r="E327" s="638">
        <f>SUM(E328)</f>
        <v>315670</v>
      </c>
      <c r="F327" s="638">
        <f>SUM(F328)</f>
        <v>400289</v>
      </c>
      <c r="G327" s="638">
        <f>SUM(G328)</f>
        <v>398255</v>
      </c>
      <c r="H327" s="643">
        <f t="shared" si="18"/>
        <v>99.49186712600147</v>
      </c>
      <c r="I327" s="634"/>
      <c r="J327" s="634"/>
    </row>
    <row r="328" spans="1:10" ht="12.75">
      <c r="A328" s="420"/>
      <c r="B328" s="393"/>
      <c r="C328" s="345" t="s">
        <v>286</v>
      </c>
      <c r="D328" s="394" t="s">
        <v>8</v>
      </c>
      <c r="E328" s="395">
        <f>SUM(E329+E333+E337+E359)</f>
        <v>315670</v>
      </c>
      <c r="F328" s="395">
        <f>SUM(F329+F333+F337+F359)</f>
        <v>400289</v>
      </c>
      <c r="G328" s="395">
        <f>SUM(G329+G333+G337+G359)</f>
        <v>398255</v>
      </c>
      <c r="H328" s="413">
        <f t="shared" si="18"/>
        <v>99.49186712600147</v>
      </c>
      <c r="I328" s="634"/>
      <c r="J328" s="634"/>
    </row>
    <row r="329" spans="1:13" ht="12.75">
      <c r="A329" s="420"/>
      <c r="B329" s="393"/>
      <c r="C329" s="350" t="s">
        <v>375</v>
      </c>
      <c r="D329" s="396" t="s">
        <v>524</v>
      </c>
      <c r="E329" s="639">
        <f>SUM(E330:E332)</f>
        <v>221894</v>
      </c>
      <c r="F329" s="639">
        <f>SUM(F330:F332)</f>
        <v>229043</v>
      </c>
      <c r="G329" s="639">
        <f>SUM(G330:G332)</f>
        <v>229043</v>
      </c>
      <c r="H329" s="639">
        <f t="shared" si="18"/>
        <v>100</v>
      </c>
      <c r="I329" s="640"/>
      <c r="J329" s="640"/>
      <c r="M329" s="641"/>
    </row>
    <row r="330" spans="1:13" ht="12.75">
      <c r="A330" s="420"/>
      <c r="B330" s="393"/>
      <c r="C330" s="350"/>
      <c r="D330" s="400" t="s">
        <v>598</v>
      </c>
      <c r="E330" s="397">
        <v>203439</v>
      </c>
      <c r="F330" s="398">
        <v>212213</v>
      </c>
      <c r="G330" s="399">
        <v>212213</v>
      </c>
      <c r="H330" s="397">
        <f t="shared" si="18"/>
        <v>100</v>
      </c>
      <c r="I330" s="640"/>
      <c r="J330" s="640"/>
      <c r="M330" s="641"/>
    </row>
    <row r="331" spans="1:13" ht="12.75">
      <c r="A331" s="420"/>
      <c r="B331" s="393"/>
      <c r="C331" s="350"/>
      <c r="D331" s="548" t="s">
        <v>898</v>
      </c>
      <c r="E331" s="397">
        <v>17380</v>
      </c>
      <c r="F331" s="398">
        <v>10033</v>
      </c>
      <c r="G331" s="399">
        <v>10033</v>
      </c>
      <c r="H331" s="397">
        <f t="shared" si="18"/>
        <v>100</v>
      </c>
      <c r="I331" s="640"/>
      <c r="J331" s="640"/>
      <c r="M331" s="641"/>
    </row>
    <row r="332" spans="1:13" ht="12.75">
      <c r="A332" s="420"/>
      <c r="B332" s="393"/>
      <c r="C332" s="350"/>
      <c r="D332" s="548" t="s">
        <v>614</v>
      </c>
      <c r="E332" s="397">
        <v>1075</v>
      </c>
      <c r="F332" s="398">
        <v>6797</v>
      </c>
      <c r="G332" s="399">
        <v>6797</v>
      </c>
      <c r="H332" s="397">
        <f t="shared" si="18"/>
        <v>100</v>
      </c>
      <c r="I332" s="640"/>
      <c r="J332" s="640"/>
      <c r="M332" s="641"/>
    </row>
    <row r="333" spans="1:10" ht="12.75">
      <c r="A333" s="420"/>
      <c r="B333" s="393"/>
      <c r="C333" s="350" t="s">
        <v>379</v>
      </c>
      <c r="D333" s="396" t="s">
        <v>615</v>
      </c>
      <c r="E333" s="403">
        <f>SUM(E334:E336)</f>
        <v>78106</v>
      </c>
      <c r="F333" s="403">
        <f>SUM(F334:F336)</f>
        <v>78825</v>
      </c>
      <c r="G333" s="403">
        <f>SUM(G334:G336)</f>
        <v>78825</v>
      </c>
      <c r="H333" s="639">
        <f t="shared" si="18"/>
        <v>100</v>
      </c>
      <c r="I333" s="640"/>
      <c r="J333" s="640"/>
    </row>
    <row r="334" spans="1:10" ht="12.75">
      <c r="A334" s="420"/>
      <c r="B334" s="393"/>
      <c r="C334" s="350"/>
      <c r="D334" s="548" t="s">
        <v>899</v>
      </c>
      <c r="E334" s="364">
        <v>15267</v>
      </c>
      <c r="F334" s="358">
        <v>13129</v>
      </c>
      <c r="G334" s="359">
        <v>13129</v>
      </c>
      <c r="H334" s="397">
        <f t="shared" si="18"/>
        <v>100</v>
      </c>
      <c r="I334" s="640"/>
      <c r="J334" s="640"/>
    </row>
    <row r="335" spans="1:10" ht="12.75">
      <c r="A335" s="420"/>
      <c r="B335" s="393"/>
      <c r="C335" s="350"/>
      <c r="D335" s="400" t="s">
        <v>900</v>
      </c>
      <c r="E335" s="364">
        <v>6733</v>
      </c>
      <c r="F335" s="358">
        <v>8809</v>
      </c>
      <c r="G335" s="359">
        <v>8809</v>
      </c>
      <c r="H335" s="397">
        <f t="shared" si="18"/>
        <v>100</v>
      </c>
      <c r="I335" s="640"/>
      <c r="J335" s="640"/>
    </row>
    <row r="336" spans="1:10" ht="12.75">
      <c r="A336" s="420"/>
      <c r="B336" s="393"/>
      <c r="C336" s="350"/>
      <c r="D336" s="401" t="s">
        <v>875</v>
      </c>
      <c r="E336" s="358">
        <v>56106</v>
      </c>
      <c r="F336" s="358">
        <v>56887</v>
      </c>
      <c r="G336" s="402">
        <v>56887</v>
      </c>
      <c r="H336" s="397">
        <f t="shared" si="18"/>
        <v>100</v>
      </c>
      <c r="I336" s="640"/>
      <c r="J336" s="640"/>
    </row>
    <row r="337" spans="1:10" ht="12.75">
      <c r="A337" s="420"/>
      <c r="B337" s="393"/>
      <c r="C337" s="350" t="s">
        <v>287</v>
      </c>
      <c r="D337" s="396" t="s">
        <v>288</v>
      </c>
      <c r="E337" s="403">
        <f>SUM(E338:E358)</f>
        <v>15470</v>
      </c>
      <c r="F337" s="403">
        <f>SUM(F338:F358)</f>
        <v>88618</v>
      </c>
      <c r="G337" s="403">
        <f>SUM(G338:G358)</f>
        <v>86653</v>
      </c>
      <c r="H337" s="639">
        <f t="shared" si="18"/>
        <v>97.78261752691327</v>
      </c>
      <c r="I337" s="640"/>
      <c r="J337" s="640"/>
    </row>
    <row r="338" spans="1:10" ht="12.75">
      <c r="A338" s="420"/>
      <c r="B338" s="393"/>
      <c r="C338" s="404"/>
      <c r="D338" s="401" t="s">
        <v>416</v>
      </c>
      <c r="E338" s="397">
        <v>2845</v>
      </c>
      <c r="F338" s="398">
        <v>54024</v>
      </c>
      <c r="G338" s="399">
        <v>54024</v>
      </c>
      <c r="H338" s="397">
        <f t="shared" si="18"/>
        <v>100</v>
      </c>
      <c r="I338" s="640"/>
      <c r="J338" s="640"/>
    </row>
    <row r="339" spans="1:10" ht="12.75">
      <c r="A339" s="420"/>
      <c r="B339" s="393"/>
      <c r="C339" s="404"/>
      <c r="D339" s="401" t="s">
        <v>878</v>
      </c>
      <c r="E339" s="397">
        <v>2000</v>
      </c>
      <c r="F339" s="398">
        <v>0</v>
      </c>
      <c r="G339" s="399">
        <v>0</v>
      </c>
      <c r="H339" s="397">
        <v>0</v>
      </c>
      <c r="I339" s="640"/>
      <c r="J339" s="640"/>
    </row>
    <row r="340" spans="1:10" ht="12.75">
      <c r="A340" s="420"/>
      <c r="B340" s="393"/>
      <c r="C340" s="404"/>
      <c r="D340" s="401" t="s">
        <v>418</v>
      </c>
      <c r="E340" s="397">
        <v>800</v>
      </c>
      <c r="F340" s="398">
        <v>1198</v>
      </c>
      <c r="G340" s="399">
        <v>1198</v>
      </c>
      <c r="H340" s="397">
        <f>SUM(G340*100/F340)</f>
        <v>100</v>
      </c>
      <c r="I340" s="640"/>
      <c r="J340" s="640"/>
    </row>
    <row r="341" spans="1:10" ht="12.75">
      <c r="A341" s="420"/>
      <c r="B341" s="393"/>
      <c r="C341" s="404"/>
      <c r="D341" s="401" t="s">
        <v>420</v>
      </c>
      <c r="E341" s="397">
        <v>0</v>
      </c>
      <c r="F341" s="398">
        <v>0</v>
      </c>
      <c r="G341" s="399">
        <v>0</v>
      </c>
      <c r="H341" s="397">
        <v>0</v>
      </c>
      <c r="I341" s="640"/>
      <c r="J341" s="640"/>
    </row>
    <row r="342" spans="1:10" ht="12.75">
      <c r="A342" s="420"/>
      <c r="B342" s="393"/>
      <c r="C342" s="404"/>
      <c r="D342" s="401" t="s">
        <v>421</v>
      </c>
      <c r="E342" s="397">
        <v>0</v>
      </c>
      <c r="F342" s="398">
        <v>1395</v>
      </c>
      <c r="G342" s="399">
        <v>1395</v>
      </c>
      <c r="H342" s="397">
        <f aca="true" t="shared" si="19" ref="H342:H348">SUM(G342*100/F342)</f>
        <v>100</v>
      </c>
      <c r="I342" s="640"/>
      <c r="J342" s="640"/>
    </row>
    <row r="343" spans="1:10" ht="12.75">
      <c r="A343" s="420"/>
      <c r="B343" s="393"/>
      <c r="C343" s="404"/>
      <c r="D343" s="401" t="s">
        <v>425</v>
      </c>
      <c r="E343" s="397">
        <v>200</v>
      </c>
      <c r="F343" s="398">
        <v>7837</v>
      </c>
      <c r="G343" s="399">
        <v>7835</v>
      </c>
      <c r="H343" s="397">
        <f t="shared" si="19"/>
        <v>99.97448003062397</v>
      </c>
      <c r="I343" s="640"/>
      <c r="J343" s="640"/>
    </row>
    <row r="344" spans="1:10" ht="12.75">
      <c r="A344" s="420"/>
      <c r="B344" s="393"/>
      <c r="C344" s="404"/>
      <c r="D344" s="401" t="s">
        <v>880</v>
      </c>
      <c r="E344" s="397">
        <v>300</v>
      </c>
      <c r="F344" s="398">
        <v>528</v>
      </c>
      <c r="G344" s="399">
        <v>529</v>
      </c>
      <c r="H344" s="397">
        <f t="shared" si="19"/>
        <v>100.18939393939394</v>
      </c>
      <c r="I344" s="640"/>
      <c r="J344" s="640"/>
    </row>
    <row r="345" spans="1:10" ht="12.75">
      <c r="A345" s="420"/>
      <c r="B345" s="393"/>
      <c r="C345" s="404"/>
      <c r="D345" s="401" t="s">
        <v>881</v>
      </c>
      <c r="E345" s="397">
        <v>240</v>
      </c>
      <c r="F345" s="398">
        <v>186</v>
      </c>
      <c r="G345" s="399">
        <v>186</v>
      </c>
      <c r="H345" s="397">
        <f t="shared" si="19"/>
        <v>100</v>
      </c>
      <c r="I345" s="640"/>
      <c r="J345" s="640"/>
    </row>
    <row r="346" spans="1:10" ht="12.75">
      <c r="A346" s="420"/>
      <c r="B346" s="393"/>
      <c r="C346" s="404"/>
      <c r="D346" s="401" t="s">
        <v>902</v>
      </c>
      <c r="E346" s="397">
        <v>0</v>
      </c>
      <c r="F346" s="398">
        <v>312</v>
      </c>
      <c r="G346" s="399">
        <v>312</v>
      </c>
      <c r="H346" s="397">
        <f t="shared" si="19"/>
        <v>100</v>
      </c>
      <c r="I346" s="640"/>
      <c r="J346" s="640"/>
    </row>
    <row r="347" spans="1:10" ht="12.75">
      <c r="A347" s="420"/>
      <c r="B347" s="393"/>
      <c r="C347" s="404"/>
      <c r="D347" s="401" t="s">
        <v>903</v>
      </c>
      <c r="E347" s="397">
        <v>100</v>
      </c>
      <c r="F347" s="398">
        <v>25</v>
      </c>
      <c r="G347" s="399">
        <v>25</v>
      </c>
      <c r="H347" s="397">
        <f t="shared" si="19"/>
        <v>100</v>
      </c>
      <c r="I347" s="640"/>
      <c r="J347" s="640"/>
    </row>
    <row r="348" spans="1:10" ht="12.75">
      <c r="A348" s="420"/>
      <c r="B348" s="393"/>
      <c r="C348" s="404"/>
      <c r="D348" s="401" t="s">
        <v>883</v>
      </c>
      <c r="E348" s="397">
        <v>0</v>
      </c>
      <c r="F348" s="398">
        <v>266</v>
      </c>
      <c r="G348" s="399">
        <v>266</v>
      </c>
      <c r="H348" s="397">
        <f t="shared" si="19"/>
        <v>100</v>
      </c>
      <c r="I348" s="640"/>
      <c r="J348" s="640"/>
    </row>
    <row r="349" spans="1:10" ht="12.75">
      <c r="A349" s="420"/>
      <c r="B349" s="393"/>
      <c r="C349" s="404"/>
      <c r="D349" s="401" t="s">
        <v>938</v>
      </c>
      <c r="E349" s="397">
        <v>0</v>
      </c>
      <c r="F349" s="398">
        <v>0</v>
      </c>
      <c r="G349" s="399">
        <v>0</v>
      </c>
      <c r="H349" s="397">
        <v>0</v>
      </c>
      <c r="I349" s="640"/>
      <c r="J349" s="640"/>
    </row>
    <row r="350" spans="1:10" ht="12.75">
      <c r="A350" s="420"/>
      <c r="B350" s="393"/>
      <c r="C350" s="404"/>
      <c r="D350" s="401" t="s">
        <v>886</v>
      </c>
      <c r="E350" s="397">
        <v>85</v>
      </c>
      <c r="F350" s="398">
        <v>60</v>
      </c>
      <c r="G350" s="399">
        <v>60</v>
      </c>
      <c r="H350" s="397">
        <f>SUM(G350*100/F350)</f>
        <v>100</v>
      </c>
      <c r="I350" s="640"/>
      <c r="J350" s="640"/>
    </row>
    <row r="351" spans="1:10" ht="12.75">
      <c r="A351" s="420"/>
      <c r="B351" s="393"/>
      <c r="C351" s="404"/>
      <c r="D351" s="401" t="s">
        <v>446</v>
      </c>
      <c r="E351" s="397">
        <v>25</v>
      </c>
      <c r="F351" s="398">
        <v>136</v>
      </c>
      <c r="G351" s="399">
        <v>136</v>
      </c>
      <c r="H351" s="397">
        <f>SUM(G351*100/F351)</f>
        <v>100</v>
      </c>
      <c r="I351" s="640"/>
      <c r="J351" s="640"/>
    </row>
    <row r="352" spans="1:10" ht="12.75">
      <c r="A352" s="420"/>
      <c r="B352" s="393"/>
      <c r="C352" s="404"/>
      <c r="D352" s="401" t="s">
        <v>447</v>
      </c>
      <c r="E352" s="397">
        <v>2000</v>
      </c>
      <c r="F352" s="398">
        <v>13951</v>
      </c>
      <c r="G352" s="399">
        <v>11987</v>
      </c>
      <c r="H352" s="397">
        <f>SUM(G352*100/F352)</f>
        <v>85.92215611784101</v>
      </c>
      <c r="I352" s="640"/>
      <c r="J352" s="640"/>
    </row>
    <row r="353" spans="1:10" ht="12.75">
      <c r="A353" s="420"/>
      <c r="B353" s="393"/>
      <c r="C353" s="404"/>
      <c r="D353" s="401" t="s">
        <v>920</v>
      </c>
      <c r="E353" s="397">
        <v>0</v>
      </c>
      <c r="F353" s="398">
        <v>0</v>
      </c>
      <c r="G353" s="399">
        <v>0</v>
      </c>
      <c r="H353" s="397">
        <v>0</v>
      </c>
      <c r="I353" s="640"/>
      <c r="J353" s="640"/>
    </row>
    <row r="354" spans="1:10" ht="12.75">
      <c r="A354" s="420"/>
      <c r="B354" s="393"/>
      <c r="C354" s="404"/>
      <c r="D354" s="401" t="s">
        <v>888</v>
      </c>
      <c r="E354" s="397">
        <v>160</v>
      </c>
      <c r="F354" s="398">
        <v>173</v>
      </c>
      <c r="G354" s="399">
        <v>173</v>
      </c>
      <c r="H354" s="397">
        <f aca="true" t="shared" si="20" ref="H354:H378">SUM(G354*100/F354)</f>
        <v>100</v>
      </c>
      <c r="I354" s="640"/>
      <c r="J354" s="640"/>
    </row>
    <row r="355" spans="1:10" ht="12.75">
      <c r="A355" s="420"/>
      <c r="B355" s="393"/>
      <c r="C355" s="404"/>
      <c r="D355" s="401" t="s">
        <v>401</v>
      </c>
      <c r="E355" s="397">
        <v>4000</v>
      </c>
      <c r="F355" s="398">
        <v>4854</v>
      </c>
      <c r="G355" s="399">
        <v>4854</v>
      </c>
      <c r="H355" s="397">
        <f t="shared" si="20"/>
        <v>100</v>
      </c>
      <c r="I355" s="640"/>
      <c r="J355" s="640"/>
    </row>
    <row r="356" spans="1:10" ht="12.75">
      <c r="A356" s="420"/>
      <c r="B356" s="393"/>
      <c r="C356" s="404"/>
      <c r="D356" s="401" t="s">
        <v>450</v>
      </c>
      <c r="E356" s="397">
        <v>840</v>
      </c>
      <c r="F356" s="398">
        <v>781</v>
      </c>
      <c r="G356" s="399">
        <v>780</v>
      </c>
      <c r="H356" s="397">
        <f t="shared" si="20"/>
        <v>99.8719590268886</v>
      </c>
      <c r="I356" s="640"/>
      <c r="J356" s="640"/>
    </row>
    <row r="357" spans="1:10" ht="12.75">
      <c r="A357" s="420"/>
      <c r="B357" s="393"/>
      <c r="C357" s="404"/>
      <c r="D357" s="401" t="s">
        <v>451</v>
      </c>
      <c r="E357" s="397">
        <v>1800</v>
      </c>
      <c r="F357" s="398">
        <v>2128</v>
      </c>
      <c r="G357" s="399">
        <v>2128</v>
      </c>
      <c r="H357" s="397">
        <f t="shared" si="20"/>
        <v>100</v>
      </c>
      <c r="I357" s="640"/>
      <c r="J357" s="640"/>
    </row>
    <row r="358" spans="1:10" ht="12.75">
      <c r="A358" s="420"/>
      <c r="B358" s="393"/>
      <c r="C358" s="404"/>
      <c r="D358" s="401" t="s">
        <v>889</v>
      </c>
      <c r="E358" s="397">
        <v>75</v>
      </c>
      <c r="F358" s="398">
        <v>764</v>
      </c>
      <c r="G358" s="399">
        <v>765</v>
      </c>
      <c r="H358" s="397">
        <f t="shared" si="20"/>
        <v>100.13089005235602</v>
      </c>
      <c r="I358" s="640"/>
      <c r="J358" s="640"/>
    </row>
    <row r="359" spans="1:10" ht="12.75">
      <c r="A359" s="420"/>
      <c r="B359" s="393"/>
      <c r="C359" s="537" t="s">
        <v>498</v>
      </c>
      <c r="D359" s="538" t="s">
        <v>580</v>
      </c>
      <c r="E359" s="639">
        <f>SUM(E360:E362)</f>
        <v>200</v>
      </c>
      <c r="F359" s="639">
        <f>SUM(F360:F362)</f>
        <v>3803</v>
      </c>
      <c r="G359" s="639">
        <f>SUM(G360:G362)</f>
        <v>3734</v>
      </c>
      <c r="H359" s="639">
        <f t="shared" si="20"/>
        <v>98.18564291348935</v>
      </c>
      <c r="I359" s="640"/>
      <c r="J359" s="640"/>
    </row>
    <row r="360" spans="1:10" s="653" customFormat="1" ht="12.75">
      <c r="A360" s="420"/>
      <c r="B360" s="393"/>
      <c r="C360" s="652"/>
      <c r="D360" s="401" t="s">
        <v>936</v>
      </c>
      <c r="E360" s="397"/>
      <c r="F360" s="397">
        <v>3028</v>
      </c>
      <c r="G360" s="397">
        <v>3028</v>
      </c>
      <c r="H360" s="397">
        <f t="shared" si="20"/>
        <v>100</v>
      </c>
      <c r="I360" s="640"/>
      <c r="J360" s="640"/>
    </row>
    <row r="361" spans="1:10" ht="12.75">
      <c r="A361" s="420"/>
      <c r="B361" s="393"/>
      <c r="C361" s="404"/>
      <c r="D361" s="401" t="s">
        <v>929</v>
      </c>
      <c r="E361" s="397">
        <v>0</v>
      </c>
      <c r="F361" s="398">
        <v>496</v>
      </c>
      <c r="G361" s="399">
        <v>428</v>
      </c>
      <c r="H361" s="397">
        <f t="shared" si="20"/>
        <v>86.29032258064517</v>
      </c>
      <c r="I361" s="640"/>
      <c r="J361" s="640"/>
    </row>
    <row r="362" spans="1:10" ht="12.75">
      <c r="A362" s="420"/>
      <c r="B362" s="393"/>
      <c r="C362" s="404"/>
      <c r="D362" s="401" t="s">
        <v>406</v>
      </c>
      <c r="E362" s="397">
        <v>200</v>
      </c>
      <c r="F362" s="398">
        <v>279</v>
      </c>
      <c r="G362" s="399">
        <v>278</v>
      </c>
      <c r="H362" s="397">
        <f t="shared" si="20"/>
        <v>99.6415770609319</v>
      </c>
      <c r="I362" s="640"/>
      <c r="J362" s="640"/>
    </row>
    <row r="363" spans="1:10" ht="12.75">
      <c r="A363" s="420"/>
      <c r="B363" s="393"/>
      <c r="C363" s="637" t="s">
        <v>939</v>
      </c>
      <c r="D363" s="637"/>
      <c r="E363" s="638">
        <f>SUM(E364)</f>
        <v>142595</v>
      </c>
      <c r="F363" s="638">
        <f>SUM(F364)</f>
        <v>262913</v>
      </c>
      <c r="G363" s="638">
        <f>SUM(G364)</f>
        <v>266142</v>
      </c>
      <c r="H363" s="643">
        <f t="shared" si="20"/>
        <v>101.22816292842118</v>
      </c>
      <c r="I363" s="634"/>
      <c r="J363" s="634"/>
    </row>
    <row r="364" spans="1:10" ht="12.75">
      <c r="A364" s="420"/>
      <c r="B364" s="393"/>
      <c r="C364" s="345" t="s">
        <v>286</v>
      </c>
      <c r="D364" s="394" t="s">
        <v>8</v>
      </c>
      <c r="E364" s="395">
        <f>SUM(E365+E369+E373+E402)</f>
        <v>142595</v>
      </c>
      <c r="F364" s="395">
        <f>SUM(F365+F369+F373+F402)</f>
        <v>262913</v>
      </c>
      <c r="G364" s="395">
        <f>SUM(G365+G369+G373+G402)</f>
        <v>266142</v>
      </c>
      <c r="H364" s="413">
        <f t="shared" si="20"/>
        <v>101.22816292842118</v>
      </c>
      <c r="I364" s="634"/>
      <c r="J364" s="634"/>
    </row>
    <row r="365" spans="1:13" ht="12.75">
      <c r="A365" s="420"/>
      <c r="B365" s="393"/>
      <c r="C365" s="350" t="s">
        <v>375</v>
      </c>
      <c r="D365" s="396" t="s">
        <v>524</v>
      </c>
      <c r="E365" s="639">
        <f>SUM(E366:E368)</f>
        <v>80722</v>
      </c>
      <c r="F365" s="639">
        <f>SUM(F366:F368)</f>
        <v>127576</v>
      </c>
      <c r="G365" s="639">
        <f>SUM(G366:G368)</f>
        <v>127576</v>
      </c>
      <c r="H365" s="639">
        <f t="shared" si="20"/>
        <v>100</v>
      </c>
      <c r="I365" s="640"/>
      <c r="J365" s="640"/>
      <c r="M365" s="641"/>
    </row>
    <row r="366" spans="1:13" ht="12.75">
      <c r="A366" s="420"/>
      <c r="B366" s="393"/>
      <c r="C366" s="350"/>
      <c r="D366" s="400" t="s">
        <v>598</v>
      </c>
      <c r="E366" s="397">
        <v>74570</v>
      </c>
      <c r="F366" s="397">
        <v>116162</v>
      </c>
      <c r="G366" s="399">
        <v>116162</v>
      </c>
      <c r="H366" s="397">
        <f t="shared" si="20"/>
        <v>100</v>
      </c>
      <c r="I366" s="640"/>
      <c r="J366" s="640"/>
      <c r="M366" s="641"/>
    </row>
    <row r="367" spans="1:13" ht="12.75">
      <c r="A367" s="420"/>
      <c r="B367" s="393"/>
      <c r="C367" s="350"/>
      <c r="D367" s="548" t="s">
        <v>898</v>
      </c>
      <c r="E367" s="397">
        <v>3452</v>
      </c>
      <c r="F367" s="397">
        <v>8187</v>
      </c>
      <c r="G367" s="399">
        <v>8187</v>
      </c>
      <c r="H367" s="397">
        <f t="shared" si="20"/>
        <v>100</v>
      </c>
      <c r="I367" s="640"/>
      <c r="J367" s="640"/>
      <c r="M367" s="641"/>
    </row>
    <row r="368" spans="1:13" ht="12.75">
      <c r="A368" s="420"/>
      <c r="B368" s="393"/>
      <c r="C368" s="350"/>
      <c r="D368" s="548" t="s">
        <v>614</v>
      </c>
      <c r="E368" s="397">
        <v>2700</v>
      </c>
      <c r="F368" s="397">
        <v>3227</v>
      </c>
      <c r="G368" s="399">
        <v>3227</v>
      </c>
      <c r="H368" s="397">
        <f t="shared" si="20"/>
        <v>100</v>
      </c>
      <c r="I368" s="640"/>
      <c r="J368" s="640"/>
      <c r="M368" s="641"/>
    </row>
    <row r="369" spans="1:10" ht="12.75">
      <c r="A369" s="420"/>
      <c r="B369" s="393"/>
      <c r="C369" s="350" t="s">
        <v>379</v>
      </c>
      <c r="D369" s="396" t="s">
        <v>615</v>
      </c>
      <c r="E369" s="403">
        <f>SUM(E370:E372)</f>
        <v>28414</v>
      </c>
      <c r="F369" s="403">
        <f>SUM(F370:F372)</f>
        <v>43702</v>
      </c>
      <c r="G369" s="403">
        <f>SUM(G370:G372)</f>
        <v>43702</v>
      </c>
      <c r="H369" s="639">
        <f t="shared" si="20"/>
        <v>100</v>
      </c>
      <c r="I369" s="640"/>
      <c r="J369" s="640"/>
    </row>
    <row r="370" spans="1:10" ht="12.75">
      <c r="A370" s="420"/>
      <c r="B370" s="393"/>
      <c r="C370" s="350"/>
      <c r="D370" s="548" t="s">
        <v>899</v>
      </c>
      <c r="E370" s="364">
        <v>4358</v>
      </c>
      <c r="F370" s="364">
        <v>8441</v>
      </c>
      <c r="G370" s="359">
        <v>8443</v>
      </c>
      <c r="H370" s="397">
        <f t="shared" si="20"/>
        <v>100.02369387513328</v>
      </c>
      <c r="I370" s="640"/>
      <c r="J370" s="640"/>
    </row>
    <row r="371" spans="1:10" ht="12.75">
      <c r="A371" s="420"/>
      <c r="B371" s="393"/>
      <c r="C371" s="350"/>
      <c r="D371" s="400" t="s">
        <v>900</v>
      </c>
      <c r="E371" s="364">
        <v>3714</v>
      </c>
      <c r="F371" s="364">
        <v>3825</v>
      </c>
      <c r="G371" s="359">
        <v>3821</v>
      </c>
      <c r="H371" s="397">
        <f t="shared" si="20"/>
        <v>99.89542483660131</v>
      </c>
      <c r="I371" s="640"/>
      <c r="J371" s="640"/>
    </row>
    <row r="372" spans="1:10" ht="12.75">
      <c r="A372" s="420"/>
      <c r="B372" s="393"/>
      <c r="C372" s="350"/>
      <c r="D372" s="401" t="s">
        <v>875</v>
      </c>
      <c r="E372" s="358">
        <v>20342</v>
      </c>
      <c r="F372" s="358">
        <v>31436</v>
      </c>
      <c r="G372" s="402">
        <v>31438</v>
      </c>
      <c r="H372" s="397">
        <f t="shared" si="20"/>
        <v>100.00636213258684</v>
      </c>
      <c r="I372" s="640"/>
      <c r="J372" s="640"/>
    </row>
    <row r="373" spans="1:10" ht="12.75">
      <c r="A373" s="420"/>
      <c r="B373" s="393"/>
      <c r="C373" s="350" t="s">
        <v>287</v>
      </c>
      <c r="D373" s="396" t="s">
        <v>288</v>
      </c>
      <c r="E373" s="403">
        <f>SUM(E374:E401)</f>
        <v>32599</v>
      </c>
      <c r="F373" s="403">
        <f>SUM(F374:F401)</f>
        <v>85003</v>
      </c>
      <c r="G373" s="403">
        <f>SUM(G374:G401)</f>
        <v>88266</v>
      </c>
      <c r="H373" s="639">
        <f t="shared" si="20"/>
        <v>103.83868804630424</v>
      </c>
      <c r="I373" s="640"/>
      <c r="J373" s="640"/>
    </row>
    <row r="374" spans="1:10" ht="12.75">
      <c r="A374" s="420"/>
      <c r="B374" s="393"/>
      <c r="C374" s="404"/>
      <c r="D374" s="548" t="s">
        <v>940</v>
      </c>
      <c r="E374" s="364">
        <v>15</v>
      </c>
      <c r="F374" s="398">
        <v>15</v>
      </c>
      <c r="G374" s="364">
        <v>0</v>
      </c>
      <c r="H374" s="397">
        <f t="shared" si="20"/>
        <v>0</v>
      </c>
      <c r="I374" s="640"/>
      <c r="J374" s="640"/>
    </row>
    <row r="375" spans="1:10" ht="12.75">
      <c r="A375" s="420"/>
      <c r="B375" s="393"/>
      <c r="C375" s="404"/>
      <c r="D375" s="401" t="s">
        <v>416</v>
      </c>
      <c r="E375" s="397">
        <v>13459</v>
      </c>
      <c r="F375" s="398">
        <v>50240</v>
      </c>
      <c r="G375" s="399">
        <v>50490</v>
      </c>
      <c r="H375" s="397">
        <f t="shared" si="20"/>
        <v>100.49761146496816</v>
      </c>
      <c r="I375" s="640"/>
      <c r="J375" s="640"/>
    </row>
    <row r="376" spans="1:10" ht="12.75">
      <c r="A376" s="420"/>
      <c r="B376" s="393"/>
      <c r="C376" s="404"/>
      <c r="D376" s="401" t="s">
        <v>878</v>
      </c>
      <c r="E376" s="397">
        <v>1500</v>
      </c>
      <c r="F376" s="398">
        <v>2307</v>
      </c>
      <c r="G376" s="399">
        <v>2307</v>
      </c>
      <c r="H376" s="397">
        <f t="shared" si="20"/>
        <v>100</v>
      </c>
      <c r="I376" s="640"/>
      <c r="J376" s="640"/>
    </row>
    <row r="377" spans="1:10" ht="12.75">
      <c r="A377" s="420"/>
      <c r="B377" s="393"/>
      <c r="C377" s="404"/>
      <c r="D377" s="401" t="s">
        <v>418</v>
      </c>
      <c r="E377" s="397">
        <v>700</v>
      </c>
      <c r="F377" s="398">
        <v>1267</v>
      </c>
      <c r="G377" s="399">
        <v>1267</v>
      </c>
      <c r="H377" s="397">
        <f t="shared" si="20"/>
        <v>100</v>
      </c>
      <c r="I377" s="640"/>
      <c r="J377" s="640"/>
    </row>
    <row r="378" spans="1:10" ht="12.75">
      <c r="A378" s="420"/>
      <c r="B378" s="393"/>
      <c r="C378" s="404"/>
      <c r="D378" s="401" t="s">
        <v>420</v>
      </c>
      <c r="E378" s="397">
        <v>160</v>
      </c>
      <c r="F378" s="398">
        <v>24</v>
      </c>
      <c r="G378" s="399">
        <v>24</v>
      </c>
      <c r="H378" s="397">
        <f t="shared" si="20"/>
        <v>100</v>
      </c>
      <c r="I378" s="640"/>
      <c r="J378" s="640"/>
    </row>
    <row r="379" spans="1:10" ht="12.75">
      <c r="A379" s="420"/>
      <c r="B379" s="393"/>
      <c r="C379" s="404"/>
      <c r="D379" s="401" t="s">
        <v>421</v>
      </c>
      <c r="E379" s="397">
        <v>200</v>
      </c>
      <c r="F379" s="398">
        <v>0</v>
      </c>
      <c r="G379" s="399">
        <v>0</v>
      </c>
      <c r="H379" s="397">
        <v>0</v>
      </c>
      <c r="I379" s="640"/>
      <c r="J379" s="640"/>
    </row>
    <row r="380" spans="1:10" ht="12.75">
      <c r="A380" s="420"/>
      <c r="B380" s="393"/>
      <c r="C380" s="404"/>
      <c r="D380" s="401" t="s">
        <v>422</v>
      </c>
      <c r="E380" s="397">
        <v>0</v>
      </c>
      <c r="F380" s="398">
        <v>0</v>
      </c>
      <c r="G380" s="399">
        <v>1</v>
      </c>
      <c r="H380" s="397">
        <v>0</v>
      </c>
      <c r="I380" s="640"/>
      <c r="J380" s="640"/>
    </row>
    <row r="381" spans="1:10" ht="12.75">
      <c r="A381" s="420"/>
      <c r="B381" s="393"/>
      <c r="C381" s="404"/>
      <c r="D381" s="401" t="s">
        <v>879</v>
      </c>
      <c r="E381" s="397">
        <v>200</v>
      </c>
      <c r="F381" s="398">
        <v>0</v>
      </c>
      <c r="G381" s="399">
        <v>0</v>
      </c>
      <c r="H381" s="397">
        <v>0</v>
      </c>
      <c r="I381" s="640"/>
      <c r="J381" s="640"/>
    </row>
    <row r="382" spans="1:10" ht="12.75">
      <c r="A382" s="420"/>
      <c r="B382" s="393"/>
      <c r="C382" s="404"/>
      <c r="D382" s="401" t="s">
        <v>425</v>
      </c>
      <c r="E382" s="397">
        <v>600</v>
      </c>
      <c r="F382" s="398">
        <v>10502</v>
      </c>
      <c r="G382" s="399">
        <v>13642</v>
      </c>
      <c r="H382" s="397">
        <f>SUM(G382*100/F382)</f>
        <v>129.89906684441058</v>
      </c>
      <c r="I382" s="640"/>
      <c r="J382" s="640"/>
    </row>
    <row r="383" spans="1:10" ht="12.75">
      <c r="A383" s="420"/>
      <c r="B383" s="393"/>
      <c r="C383" s="404"/>
      <c r="D383" s="401" t="s">
        <v>880</v>
      </c>
      <c r="E383" s="397">
        <v>10</v>
      </c>
      <c r="F383" s="398">
        <v>64</v>
      </c>
      <c r="G383" s="399">
        <v>64</v>
      </c>
      <c r="H383" s="397">
        <f>SUM(G383*100/F383)</f>
        <v>100</v>
      </c>
      <c r="I383" s="640"/>
      <c r="J383" s="640"/>
    </row>
    <row r="384" spans="1:10" ht="12.75">
      <c r="A384" s="420"/>
      <c r="B384" s="393"/>
      <c r="C384" s="404"/>
      <c r="D384" s="401" t="s">
        <v>881</v>
      </c>
      <c r="E384" s="397">
        <v>30</v>
      </c>
      <c r="F384" s="398">
        <v>107</v>
      </c>
      <c r="G384" s="399">
        <v>107</v>
      </c>
      <c r="H384" s="397">
        <f>SUM(G384*100/F384)</f>
        <v>100</v>
      </c>
      <c r="I384" s="640"/>
      <c r="J384" s="640"/>
    </row>
    <row r="385" spans="1:10" ht="12.75">
      <c r="A385" s="420"/>
      <c r="B385" s="393"/>
      <c r="C385" s="404"/>
      <c r="D385" s="401" t="s">
        <v>941</v>
      </c>
      <c r="E385" s="397"/>
      <c r="F385" s="398">
        <v>11</v>
      </c>
      <c r="G385" s="399">
        <v>11</v>
      </c>
      <c r="H385" s="397">
        <f>SUM(G385*100/F385)</f>
        <v>100</v>
      </c>
      <c r="I385" s="640"/>
      <c r="J385" s="640"/>
    </row>
    <row r="386" spans="1:10" ht="12.75">
      <c r="A386" s="420"/>
      <c r="B386" s="393"/>
      <c r="C386" s="404"/>
      <c r="D386" s="401" t="s">
        <v>902</v>
      </c>
      <c r="E386" s="397">
        <v>50</v>
      </c>
      <c r="F386" s="398">
        <v>0</v>
      </c>
      <c r="G386" s="399">
        <v>0</v>
      </c>
      <c r="H386" s="397">
        <v>0</v>
      </c>
      <c r="I386" s="640"/>
      <c r="J386" s="640"/>
    </row>
    <row r="387" spans="1:10" ht="12.75">
      <c r="A387" s="420"/>
      <c r="B387" s="393"/>
      <c r="C387" s="404"/>
      <c r="D387" s="401" t="s">
        <v>903</v>
      </c>
      <c r="E387" s="397">
        <v>0</v>
      </c>
      <c r="F387" s="398">
        <v>0</v>
      </c>
      <c r="G387" s="399">
        <v>0</v>
      </c>
      <c r="H387" s="397">
        <v>0</v>
      </c>
      <c r="I387" s="640"/>
      <c r="J387" s="640"/>
    </row>
    <row r="388" spans="1:10" ht="12.75">
      <c r="A388" s="420"/>
      <c r="B388" s="393"/>
      <c r="C388" s="404"/>
      <c r="D388" s="401" t="s">
        <v>882</v>
      </c>
      <c r="E388" s="397">
        <v>0</v>
      </c>
      <c r="F388" s="398">
        <v>150</v>
      </c>
      <c r="G388" s="399">
        <v>150</v>
      </c>
      <c r="H388" s="397">
        <f>SUM(G388*100/F388)</f>
        <v>100</v>
      </c>
      <c r="I388" s="640"/>
      <c r="J388" s="640"/>
    </row>
    <row r="389" spans="1:10" ht="12.75">
      <c r="A389" s="420"/>
      <c r="B389" s="393"/>
      <c r="C389" s="404"/>
      <c r="D389" s="401" t="s">
        <v>883</v>
      </c>
      <c r="E389" s="397">
        <v>20</v>
      </c>
      <c r="F389" s="398">
        <v>0</v>
      </c>
      <c r="G389" s="399">
        <v>0</v>
      </c>
      <c r="H389" s="397">
        <v>0</v>
      </c>
      <c r="I389" s="640"/>
      <c r="J389" s="640"/>
    </row>
    <row r="390" spans="1:10" ht="12.75">
      <c r="A390" s="420"/>
      <c r="B390" s="393"/>
      <c r="C390" s="404"/>
      <c r="D390" s="401" t="s">
        <v>942</v>
      </c>
      <c r="E390" s="397">
        <v>10</v>
      </c>
      <c r="F390" s="398">
        <v>486</v>
      </c>
      <c r="G390" s="399">
        <v>486</v>
      </c>
      <c r="H390" s="397">
        <f>SUM(G390*100/F390)</f>
        <v>100</v>
      </c>
      <c r="I390" s="640"/>
      <c r="J390" s="640"/>
    </row>
    <row r="391" spans="1:10" ht="12.75">
      <c r="A391" s="420"/>
      <c r="B391" s="393"/>
      <c r="C391" s="404"/>
      <c r="D391" s="401" t="s">
        <v>885</v>
      </c>
      <c r="E391" s="397">
        <v>9000</v>
      </c>
      <c r="F391" s="398">
        <v>6911</v>
      </c>
      <c r="G391" s="399">
        <v>6911</v>
      </c>
      <c r="H391" s="397">
        <f>SUM(G391*100/F391)</f>
        <v>100</v>
      </c>
      <c r="I391" s="640"/>
      <c r="J391" s="640"/>
    </row>
    <row r="392" spans="1:10" ht="12.75">
      <c r="A392" s="420"/>
      <c r="B392" s="393"/>
      <c r="C392" s="404"/>
      <c r="D392" s="401" t="s">
        <v>905</v>
      </c>
      <c r="E392" s="397">
        <v>15</v>
      </c>
      <c r="F392" s="398">
        <v>0</v>
      </c>
      <c r="G392" s="399">
        <v>0</v>
      </c>
      <c r="H392" s="397">
        <v>0</v>
      </c>
      <c r="I392" s="640"/>
      <c r="J392" s="640"/>
    </row>
    <row r="393" spans="1:10" ht="12.75">
      <c r="A393" s="420"/>
      <c r="B393" s="393"/>
      <c r="C393" s="404"/>
      <c r="D393" s="401" t="s">
        <v>886</v>
      </c>
      <c r="E393" s="397">
        <v>30</v>
      </c>
      <c r="F393" s="398">
        <v>88</v>
      </c>
      <c r="G393" s="399">
        <v>88</v>
      </c>
      <c r="H393" s="397">
        <f>SUM(G393*100/F393)</f>
        <v>100</v>
      </c>
      <c r="I393" s="640"/>
      <c r="J393" s="640"/>
    </row>
    <row r="394" spans="1:10" ht="12.75">
      <c r="A394" s="420"/>
      <c r="B394" s="393"/>
      <c r="C394" s="404"/>
      <c r="D394" s="401" t="s">
        <v>446</v>
      </c>
      <c r="E394" s="397">
        <v>10</v>
      </c>
      <c r="F394" s="398">
        <v>0</v>
      </c>
      <c r="G394" s="399">
        <v>0</v>
      </c>
      <c r="H394" s="397">
        <v>0</v>
      </c>
      <c r="I394" s="640"/>
      <c r="J394" s="640"/>
    </row>
    <row r="395" spans="1:10" ht="12.75">
      <c r="A395" s="420"/>
      <c r="B395" s="393"/>
      <c r="C395" s="404"/>
      <c r="D395" s="401" t="s">
        <v>447</v>
      </c>
      <c r="E395" s="397">
        <v>1200</v>
      </c>
      <c r="F395" s="398">
        <v>2802</v>
      </c>
      <c r="G395" s="399">
        <v>2801</v>
      </c>
      <c r="H395" s="397">
        <f aca="true" t="shared" si="21" ref="H395:H400">SUM(G395*100/F395)</f>
        <v>99.96431120628122</v>
      </c>
      <c r="I395" s="640"/>
      <c r="J395" s="640"/>
    </row>
    <row r="396" spans="1:10" ht="12.75">
      <c r="A396" s="420"/>
      <c r="B396" s="393"/>
      <c r="C396" s="404"/>
      <c r="D396" s="401" t="s">
        <v>888</v>
      </c>
      <c r="E396" s="397">
        <v>100</v>
      </c>
      <c r="F396" s="398">
        <v>455</v>
      </c>
      <c r="G396" s="399">
        <v>343</v>
      </c>
      <c r="H396" s="397">
        <f t="shared" si="21"/>
        <v>75.38461538461539</v>
      </c>
      <c r="I396" s="640"/>
      <c r="J396" s="640"/>
    </row>
    <row r="397" spans="1:10" ht="12.75">
      <c r="A397" s="420"/>
      <c r="B397" s="393"/>
      <c r="C397" s="404"/>
      <c r="D397" s="401" t="s">
        <v>401</v>
      </c>
      <c r="E397" s="397">
        <v>900</v>
      </c>
      <c r="F397" s="398">
        <v>2739</v>
      </c>
      <c r="G397" s="399">
        <v>2739</v>
      </c>
      <c r="H397" s="397">
        <f t="shared" si="21"/>
        <v>100</v>
      </c>
      <c r="I397" s="640"/>
      <c r="J397" s="640"/>
    </row>
    <row r="398" spans="1:10" ht="12.75">
      <c r="A398" s="420"/>
      <c r="B398" s="393"/>
      <c r="C398" s="404"/>
      <c r="D398" s="401" t="s">
        <v>450</v>
      </c>
      <c r="E398" s="397">
        <v>390</v>
      </c>
      <c r="F398" s="398">
        <v>398</v>
      </c>
      <c r="G398" s="399">
        <v>398</v>
      </c>
      <c r="H398" s="397">
        <f t="shared" si="21"/>
        <v>100</v>
      </c>
      <c r="I398" s="640"/>
      <c r="J398" s="640"/>
    </row>
    <row r="399" spans="1:10" ht="12.75">
      <c r="A399" s="420"/>
      <c r="B399" s="393"/>
      <c r="C399" s="404"/>
      <c r="D399" s="401" t="s">
        <v>451</v>
      </c>
      <c r="E399" s="397">
        <v>1000</v>
      </c>
      <c r="F399" s="398">
        <v>1303</v>
      </c>
      <c r="G399" s="399">
        <v>1302</v>
      </c>
      <c r="H399" s="397">
        <f t="shared" si="21"/>
        <v>99.92325402916347</v>
      </c>
      <c r="I399" s="640"/>
      <c r="J399" s="640"/>
    </row>
    <row r="400" spans="1:10" ht="12.75">
      <c r="A400" s="420"/>
      <c r="B400" s="393"/>
      <c r="C400" s="404"/>
      <c r="D400" s="401" t="s">
        <v>889</v>
      </c>
      <c r="E400" s="397">
        <v>3000</v>
      </c>
      <c r="F400" s="398">
        <v>5134</v>
      </c>
      <c r="G400" s="399">
        <v>5135</v>
      </c>
      <c r="H400" s="397">
        <f t="shared" si="21"/>
        <v>100.01947798987145</v>
      </c>
      <c r="I400" s="640"/>
      <c r="J400" s="640"/>
    </row>
    <row r="401" spans="1:10" ht="12.75">
      <c r="A401" s="420"/>
      <c r="B401" s="393"/>
      <c r="C401" s="404"/>
      <c r="D401" s="401" t="s">
        <v>906</v>
      </c>
      <c r="E401" s="397">
        <v>0</v>
      </c>
      <c r="F401" s="397">
        <v>0</v>
      </c>
      <c r="G401" s="399">
        <v>0</v>
      </c>
      <c r="H401" s="397">
        <v>0</v>
      </c>
      <c r="I401" s="640"/>
      <c r="J401" s="640"/>
    </row>
    <row r="402" spans="1:10" ht="12.75">
      <c r="A402" s="420"/>
      <c r="B402" s="393"/>
      <c r="C402" s="537" t="s">
        <v>498</v>
      </c>
      <c r="D402" s="538" t="s">
        <v>580</v>
      </c>
      <c r="E402" s="639">
        <f>SUM(E403:E406)</f>
        <v>860</v>
      </c>
      <c r="F402" s="639">
        <f>SUM(F403:F406)</f>
        <v>6632</v>
      </c>
      <c r="G402" s="639">
        <f>SUM(G403:G406)</f>
        <v>6598</v>
      </c>
      <c r="H402" s="639">
        <f aca="true" t="shared" si="22" ref="H402:H426">SUM(G402*100/F402)</f>
        <v>99.48733413751508</v>
      </c>
      <c r="I402" s="640"/>
      <c r="J402" s="640"/>
    </row>
    <row r="403" spans="1:10" ht="12.75">
      <c r="A403" s="420"/>
      <c r="B403" s="393"/>
      <c r="C403" s="404"/>
      <c r="D403" s="401" t="s">
        <v>890</v>
      </c>
      <c r="E403" s="397">
        <v>135</v>
      </c>
      <c r="F403" s="398">
        <v>3090</v>
      </c>
      <c r="G403" s="399">
        <v>3090</v>
      </c>
      <c r="H403" s="397">
        <f t="shared" si="22"/>
        <v>100</v>
      </c>
      <c r="I403" s="640"/>
      <c r="J403" s="640"/>
    </row>
    <row r="404" spans="1:10" ht="12.75">
      <c r="A404" s="420"/>
      <c r="B404" s="393"/>
      <c r="C404" s="404"/>
      <c r="D404" s="401" t="s">
        <v>943</v>
      </c>
      <c r="E404" s="397">
        <v>525</v>
      </c>
      <c r="F404" s="398">
        <v>1545</v>
      </c>
      <c r="G404" s="399">
        <v>1545</v>
      </c>
      <c r="H404" s="397">
        <f t="shared" si="22"/>
        <v>100</v>
      </c>
      <c r="I404" s="640"/>
      <c r="J404" s="640"/>
    </row>
    <row r="405" spans="1:10" ht="12.75">
      <c r="A405" s="420"/>
      <c r="B405" s="393"/>
      <c r="C405" s="404"/>
      <c r="D405" s="401" t="s">
        <v>929</v>
      </c>
      <c r="E405" s="397">
        <v>0</v>
      </c>
      <c r="F405" s="398">
        <v>1544</v>
      </c>
      <c r="G405" s="399">
        <v>1399</v>
      </c>
      <c r="H405" s="397">
        <f t="shared" si="22"/>
        <v>90.60880829015544</v>
      </c>
      <c r="I405" s="640"/>
      <c r="J405" s="640"/>
    </row>
    <row r="406" spans="1:10" ht="12.75">
      <c r="A406" s="420"/>
      <c r="B406" s="393"/>
      <c r="C406" s="404"/>
      <c r="D406" s="401" t="s">
        <v>406</v>
      </c>
      <c r="E406" s="397">
        <v>200</v>
      </c>
      <c r="F406" s="398">
        <v>453</v>
      </c>
      <c r="G406" s="399">
        <v>564</v>
      </c>
      <c r="H406" s="397">
        <f t="shared" si="22"/>
        <v>124.50331125827815</v>
      </c>
      <c r="I406" s="640"/>
      <c r="J406" s="640"/>
    </row>
    <row r="407" spans="1:10" ht="12.75">
      <c r="A407" s="420"/>
      <c r="B407" s="393"/>
      <c r="C407" s="637" t="s">
        <v>944</v>
      </c>
      <c r="D407" s="637"/>
      <c r="E407" s="638">
        <f>SUM(E408)</f>
        <v>75388</v>
      </c>
      <c r="F407" s="638">
        <f>SUM(F408)</f>
        <v>94316</v>
      </c>
      <c r="G407" s="638">
        <f>SUM(G408)</f>
        <v>94686</v>
      </c>
      <c r="H407" s="643">
        <f t="shared" si="22"/>
        <v>100.39229823147716</v>
      </c>
      <c r="I407" s="634"/>
      <c r="J407" s="634"/>
    </row>
    <row r="408" spans="1:10" ht="12.75">
      <c r="A408" s="420"/>
      <c r="B408" s="393"/>
      <c r="C408" s="345" t="s">
        <v>286</v>
      </c>
      <c r="D408" s="394" t="s">
        <v>8</v>
      </c>
      <c r="E408" s="395">
        <f>SUM(E409+E413+E417+E443)</f>
        <v>75388</v>
      </c>
      <c r="F408" s="395">
        <f>SUM(F409+F413+F417+F443)</f>
        <v>94316</v>
      </c>
      <c r="G408" s="395">
        <f>SUM(G409+G413+G417+G443)</f>
        <v>94686</v>
      </c>
      <c r="H408" s="413">
        <f t="shared" si="22"/>
        <v>100.39229823147716</v>
      </c>
      <c r="I408" s="634"/>
      <c r="J408" s="634"/>
    </row>
    <row r="409" spans="1:13" ht="12.75">
      <c r="A409" s="420"/>
      <c r="B409" s="393"/>
      <c r="C409" s="350" t="s">
        <v>375</v>
      </c>
      <c r="D409" s="396" t="s">
        <v>524</v>
      </c>
      <c r="E409" s="639">
        <f>SUM(E410:E412)</f>
        <v>42049</v>
      </c>
      <c r="F409" s="639">
        <f>SUM(F410:F412)</f>
        <v>50499</v>
      </c>
      <c r="G409" s="639">
        <f>SUM(G410:G412)</f>
        <v>50499</v>
      </c>
      <c r="H409" s="639">
        <f t="shared" si="22"/>
        <v>100</v>
      </c>
      <c r="I409" s="640"/>
      <c r="J409" s="640"/>
      <c r="M409" s="641"/>
    </row>
    <row r="410" spans="1:13" ht="12.75">
      <c r="A410" s="420"/>
      <c r="B410" s="393"/>
      <c r="C410" s="350"/>
      <c r="D410" s="400" t="s">
        <v>598</v>
      </c>
      <c r="E410" s="397">
        <v>33042</v>
      </c>
      <c r="F410" s="398">
        <v>35818</v>
      </c>
      <c r="G410" s="399">
        <v>35818</v>
      </c>
      <c r="H410" s="397">
        <f t="shared" si="22"/>
        <v>100</v>
      </c>
      <c r="I410" s="640"/>
      <c r="J410" s="640"/>
      <c r="M410" s="641"/>
    </row>
    <row r="411" spans="1:13" ht="12.75">
      <c r="A411" s="420"/>
      <c r="B411" s="393"/>
      <c r="C411" s="350"/>
      <c r="D411" s="548" t="s">
        <v>898</v>
      </c>
      <c r="E411" s="397">
        <v>4680</v>
      </c>
      <c r="F411" s="398">
        <v>9528</v>
      </c>
      <c r="G411" s="399">
        <v>9528</v>
      </c>
      <c r="H411" s="397">
        <f t="shared" si="22"/>
        <v>100</v>
      </c>
      <c r="I411" s="640"/>
      <c r="J411" s="640"/>
      <c r="M411" s="641"/>
    </row>
    <row r="412" spans="1:13" ht="12.75">
      <c r="A412" s="420"/>
      <c r="B412" s="393"/>
      <c r="C412" s="350"/>
      <c r="D412" s="548" t="s">
        <v>614</v>
      </c>
      <c r="E412" s="397">
        <v>4327</v>
      </c>
      <c r="F412" s="398">
        <v>5153</v>
      </c>
      <c r="G412" s="399">
        <v>5153</v>
      </c>
      <c r="H412" s="397">
        <f t="shared" si="22"/>
        <v>100</v>
      </c>
      <c r="I412" s="640"/>
      <c r="J412" s="640"/>
      <c r="M412" s="641"/>
    </row>
    <row r="413" spans="1:10" ht="12.75">
      <c r="A413" s="420"/>
      <c r="B413" s="393"/>
      <c r="C413" s="350" t="s">
        <v>379</v>
      </c>
      <c r="D413" s="396" t="s">
        <v>615</v>
      </c>
      <c r="E413" s="403">
        <f>SUM(E414:E416)</f>
        <v>14801</v>
      </c>
      <c r="F413" s="403">
        <f>SUM(F414:F416)</f>
        <v>17438</v>
      </c>
      <c r="G413" s="403">
        <f>SUM(G414:G416)</f>
        <v>17438</v>
      </c>
      <c r="H413" s="639">
        <f t="shared" si="22"/>
        <v>100</v>
      </c>
      <c r="I413" s="640"/>
      <c r="J413" s="640"/>
    </row>
    <row r="414" spans="1:10" s="653" customFormat="1" ht="12.75">
      <c r="A414" s="420"/>
      <c r="B414" s="393"/>
      <c r="C414" s="654"/>
      <c r="D414" s="548" t="s">
        <v>945</v>
      </c>
      <c r="E414" s="364">
        <v>0</v>
      </c>
      <c r="F414" s="364">
        <v>365</v>
      </c>
      <c r="G414" s="364">
        <v>365</v>
      </c>
      <c r="H414" s="397">
        <f t="shared" si="22"/>
        <v>100</v>
      </c>
      <c r="I414" s="640"/>
      <c r="J414" s="640"/>
    </row>
    <row r="415" spans="1:10" ht="12.75">
      <c r="A415" s="420"/>
      <c r="B415" s="393"/>
      <c r="C415" s="654"/>
      <c r="D415" s="400" t="s">
        <v>900</v>
      </c>
      <c r="E415" s="364">
        <v>4205</v>
      </c>
      <c r="F415" s="358">
        <v>4621</v>
      </c>
      <c r="G415" s="359">
        <v>4621</v>
      </c>
      <c r="H415" s="397">
        <f t="shared" si="22"/>
        <v>100</v>
      </c>
      <c r="I415" s="640"/>
      <c r="J415" s="640"/>
    </row>
    <row r="416" spans="1:10" ht="12.75">
      <c r="A416" s="420"/>
      <c r="B416" s="393"/>
      <c r="C416" s="654"/>
      <c r="D416" s="401" t="s">
        <v>875</v>
      </c>
      <c r="E416" s="358">
        <v>10596</v>
      </c>
      <c r="F416" s="358">
        <v>12452</v>
      </c>
      <c r="G416" s="402">
        <v>12452</v>
      </c>
      <c r="H416" s="397">
        <f t="shared" si="22"/>
        <v>100</v>
      </c>
      <c r="I416" s="640"/>
      <c r="J416" s="640"/>
    </row>
    <row r="417" spans="1:10" ht="12.75">
      <c r="A417" s="420"/>
      <c r="B417" s="393"/>
      <c r="C417" s="350" t="s">
        <v>287</v>
      </c>
      <c r="D417" s="396" t="s">
        <v>288</v>
      </c>
      <c r="E417" s="403">
        <f>SUM(E418:E442)</f>
        <v>18338</v>
      </c>
      <c r="F417" s="403">
        <f>SUM(F418:F442)</f>
        <v>24979</v>
      </c>
      <c r="G417" s="403">
        <f>SUM(G418:G442)</f>
        <v>25349</v>
      </c>
      <c r="H417" s="639">
        <f t="shared" si="22"/>
        <v>101.48124424516594</v>
      </c>
      <c r="I417" s="640"/>
      <c r="J417" s="640"/>
    </row>
    <row r="418" spans="1:10" ht="12.75">
      <c r="A418" s="420"/>
      <c r="B418" s="393"/>
      <c r="C418" s="537"/>
      <c r="D418" s="647" t="s">
        <v>911</v>
      </c>
      <c r="E418" s="397">
        <v>60</v>
      </c>
      <c r="F418" s="398">
        <v>17</v>
      </c>
      <c r="G418" s="399">
        <v>17</v>
      </c>
      <c r="H418" s="397">
        <f t="shared" si="22"/>
        <v>100</v>
      </c>
      <c r="I418" s="640"/>
      <c r="J418" s="640"/>
    </row>
    <row r="419" spans="1:10" ht="12.75">
      <c r="A419" s="420"/>
      <c r="B419" s="393"/>
      <c r="C419" s="537"/>
      <c r="D419" s="401" t="s">
        <v>416</v>
      </c>
      <c r="E419" s="397">
        <v>5500</v>
      </c>
      <c r="F419" s="398">
        <v>5187</v>
      </c>
      <c r="G419" s="399">
        <v>5187</v>
      </c>
      <c r="H419" s="397">
        <f t="shared" si="22"/>
        <v>100</v>
      </c>
      <c r="I419" s="640"/>
      <c r="J419" s="640"/>
    </row>
    <row r="420" spans="1:10" ht="12.75">
      <c r="A420" s="420"/>
      <c r="B420" s="393"/>
      <c r="C420" s="537"/>
      <c r="D420" s="401" t="s">
        <v>878</v>
      </c>
      <c r="E420" s="397">
        <v>600</v>
      </c>
      <c r="F420" s="398">
        <v>645</v>
      </c>
      <c r="G420" s="399">
        <v>645</v>
      </c>
      <c r="H420" s="397">
        <f t="shared" si="22"/>
        <v>100</v>
      </c>
      <c r="I420" s="640"/>
      <c r="J420" s="640"/>
    </row>
    <row r="421" spans="1:10" ht="12.75">
      <c r="A421" s="420"/>
      <c r="B421" s="393"/>
      <c r="C421" s="537"/>
      <c r="D421" s="401" t="s">
        <v>418</v>
      </c>
      <c r="E421" s="397">
        <v>200</v>
      </c>
      <c r="F421" s="398">
        <v>167</v>
      </c>
      <c r="G421" s="399">
        <v>167</v>
      </c>
      <c r="H421" s="397">
        <f t="shared" si="22"/>
        <v>100</v>
      </c>
      <c r="I421" s="640"/>
      <c r="J421" s="640"/>
    </row>
    <row r="422" spans="1:10" ht="12.75">
      <c r="A422" s="420"/>
      <c r="B422" s="393"/>
      <c r="C422" s="537"/>
      <c r="D422" s="401" t="s">
        <v>420</v>
      </c>
      <c r="E422" s="397">
        <v>1188</v>
      </c>
      <c r="F422" s="398">
        <v>940</v>
      </c>
      <c r="G422" s="399">
        <v>940</v>
      </c>
      <c r="H422" s="397">
        <f t="shared" si="22"/>
        <v>100</v>
      </c>
      <c r="I422" s="640"/>
      <c r="J422" s="640"/>
    </row>
    <row r="423" spans="1:10" ht="12.75">
      <c r="A423" s="420"/>
      <c r="B423" s="393"/>
      <c r="C423" s="537"/>
      <c r="D423" s="401" t="s">
        <v>421</v>
      </c>
      <c r="E423" s="397">
        <v>100</v>
      </c>
      <c r="F423" s="398">
        <v>7484</v>
      </c>
      <c r="G423" s="399">
        <v>7484</v>
      </c>
      <c r="H423" s="397">
        <f t="shared" si="22"/>
        <v>100</v>
      </c>
      <c r="I423" s="640"/>
      <c r="J423" s="640"/>
    </row>
    <row r="424" spans="1:10" ht="12.75">
      <c r="A424" s="420"/>
      <c r="B424" s="393"/>
      <c r="C424" s="537"/>
      <c r="D424" s="401" t="s">
        <v>879</v>
      </c>
      <c r="E424" s="397">
        <v>300</v>
      </c>
      <c r="F424" s="398">
        <v>250</v>
      </c>
      <c r="G424" s="399">
        <v>250</v>
      </c>
      <c r="H424" s="397">
        <f t="shared" si="22"/>
        <v>100</v>
      </c>
      <c r="I424" s="640"/>
      <c r="J424" s="640"/>
    </row>
    <row r="425" spans="1:10" ht="12.75">
      <c r="A425" s="420"/>
      <c r="B425" s="393"/>
      <c r="C425" s="537"/>
      <c r="D425" s="401" t="s">
        <v>425</v>
      </c>
      <c r="E425" s="397">
        <v>1100</v>
      </c>
      <c r="F425" s="398">
        <v>2408</v>
      </c>
      <c r="G425" s="399">
        <v>2407</v>
      </c>
      <c r="H425" s="397">
        <f t="shared" si="22"/>
        <v>99.95847176079734</v>
      </c>
      <c r="I425" s="640"/>
      <c r="J425" s="640"/>
    </row>
    <row r="426" spans="1:10" ht="12.75">
      <c r="A426" s="420"/>
      <c r="B426" s="393"/>
      <c r="C426" s="537"/>
      <c r="D426" s="401" t="s">
        <v>880</v>
      </c>
      <c r="E426" s="397">
        <v>300</v>
      </c>
      <c r="F426" s="398">
        <v>105</v>
      </c>
      <c r="G426" s="399">
        <v>105</v>
      </c>
      <c r="H426" s="397">
        <f t="shared" si="22"/>
        <v>100</v>
      </c>
      <c r="I426" s="640"/>
      <c r="J426" s="640"/>
    </row>
    <row r="427" spans="1:10" ht="12.75">
      <c r="A427" s="420"/>
      <c r="B427" s="393"/>
      <c r="C427" s="537"/>
      <c r="D427" s="401" t="s">
        <v>881</v>
      </c>
      <c r="E427" s="397">
        <v>100</v>
      </c>
      <c r="F427" s="398">
        <v>0</v>
      </c>
      <c r="G427" s="399">
        <v>0</v>
      </c>
      <c r="H427" s="397">
        <v>0</v>
      </c>
      <c r="I427" s="640"/>
      <c r="J427" s="640"/>
    </row>
    <row r="428" spans="1:10" ht="12.75">
      <c r="A428" s="420"/>
      <c r="B428" s="393"/>
      <c r="C428" s="537"/>
      <c r="D428" s="401" t="s">
        <v>902</v>
      </c>
      <c r="E428" s="397">
        <v>150</v>
      </c>
      <c r="F428" s="397">
        <v>2526</v>
      </c>
      <c r="G428" s="399">
        <v>2526</v>
      </c>
      <c r="H428" s="397">
        <f>SUM(G428*100/F428)</f>
        <v>100</v>
      </c>
      <c r="I428" s="640"/>
      <c r="J428" s="640"/>
    </row>
    <row r="429" spans="1:10" ht="12.75">
      <c r="A429" s="420"/>
      <c r="B429" s="393"/>
      <c r="C429" s="537"/>
      <c r="D429" s="401" t="s">
        <v>882</v>
      </c>
      <c r="E429" s="397">
        <v>640</v>
      </c>
      <c r="F429" s="397">
        <v>426</v>
      </c>
      <c r="G429" s="399">
        <v>426</v>
      </c>
      <c r="H429" s="397">
        <f>SUM(G429*100/F429)</f>
        <v>100</v>
      </c>
      <c r="I429" s="640"/>
      <c r="J429" s="640"/>
    </row>
    <row r="430" spans="1:10" ht="12.75">
      <c r="A430" s="420"/>
      <c r="B430" s="393"/>
      <c r="C430" s="537"/>
      <c r="D430" s="401" t="s">
        <v>883</v>
      </c>
      <c r="E430" s="397">
        <v>450</v>
      </c>
      <c r="F430" s="397">
        <v>460</v>
      </c>
      <c r="G430" s="399">
        <v>460</v>
      </c>
      <c r="H430" s="397">
        <f>SUM(G430*100/F430)</f>
        <v>100</v>
      </c>
      <c r="I430" s="640"/>
      <c r="J430" s="640"/>
    </row>
    <row r="431" spans="1:10" ht="12.75">
      <c r="A431" s="420"/>
      <c r="B431" s="393"/>
      <c r="C431" s="537"/>
      <c r="D431" s="401" t="s">
        <v>946</v>
      </c>
      <c r="E431" s="397">
        <v>200</v>
      </c>
      <c r="F431" s="398">
        <v>0</v>
      </c>
      <c r="G431" s="399">
        <v>0</v>
      </c>
      <c r="H431" s="397">
        <v>0</v>
      </c>
      <c r="I431" s="640"/>
      <c r="J431" s="640"/>
    </row>
    <row r="432" spans="1:10" ht="12.75">
      <c r="A432" s="420"/>
      <c r="B432" s="393"/>
      <c r="C432" s="537"/>
      <c r="D432" s="401" t="s">
        <v>885</v>
      </c>
      <c r="E432" s="397">
        <v>3500</v>
      </c>
      <c r="F432" s="398">
        <v>489</v>
      </c>
      <c r="G432" s="399">
        <v>860</v>
      </c>
      <c r="H432" s="397">
        <f aca="true" t="shared" si="23" ref="H432:H441">SUM(G432*100/F432)</f>
        <v>175.86912065439674</v>
      </c>
      <c r="I432" s="640"/>
      <c r="J432" s="640"/>
    </row>
    <row r="433" spans="1:10" ht="12.75">
      <c r="A433" s="420"/>
      <c r="B433" s="393"/>
      <c r="C433" s="537"/>
      <c r="D433" s="401" t="s">
        <v>947</v>
      </c>
      <c r="E433" s="397">
        <v>100</v>
      </c>
      <c r="F433" s="398">
        <v>83</v>
      </c>
      <c r="G433" s="399">
        <v>83</v>
      </c>
      <c r="H433" s="397">
        <f t="shared" si="23"/>
        <v>100</v>
      </c>
      <c r="I433" s="640"/>
      <c r="J433" s="640"/>
    </row>
    <row r="434" spans="1:10" ht="12.75">
      <c r="A434" s="420"/>
      <c r="B434" s="393"/>
      <c r="C434" s="537"/>
      <c r="D434" s="401" t="s">
        <v>886</v>
      </c>
      <c r="E434" s="397">
        <v>200</v>
      </c>
      <c r="F434" s="398">
        <v>150</v>
      </c>
      <c r="G434" s="399">
        <v>150</v>
      </c>
      <c r="H434" s="397">
        <f t="shared" si="23"/>
        <v>100</v>
      </c>
      <c r="I434" s="640"/>
      <c r="J434" s="640"/>
    </row>
    <row r="435" spans="1:10" ht="12.75">
      <c r="A435" s="420"/>
      <c r="B435" s="393"/>
      <c r="C435" s="537"/>
      <c r="D435" s="401" t="s">
        <v>948</v>
      </c>
      <c r="E435" s="397">
        <v>0</v>
      </c>
      <c r="F435" s="398">
        <v>61</v>
      </c>
      <c r="G435" s="399">
        <v>61</v>
      </c>
      <c r="H435" s="397">
        <f t="shared" si="23"/>
        <v>100</v>
      </c>
      <c r="I435" s="640"/>
      <c r="J435" s="640"/>
    </row>
    <row r="436" spans="1:10" ht="12.75">
      <c r="A436" s="420"/>
      <c r="B436" s="393"/>
      <c r="C436" s="537"/>
      <c r="D436" s="401" t="s">
        <v>447</v>
      </c>
      <c r="E436" s="397">
        <v>1200</v>
      </c>
      <c r="F436" s="398">
        <v>1049</v>
      </c>
      <c r="G436" s="399">
        <v>1049</v>
      </c>
      <c r="H436" s="397">
        <f t="shared" si="23"/>
        <v>100</v>
      </c>
      <c r="I436" s="640"/>
      <c r="J436" s="640"/>
    </row>
    <row r="437" spans="1:10" ht="12.75">
      <c r="A437" s="420"/>
      <c r="B437" s="393"/>
      <c r="C437" s="537"/>
      <c r="D437" s="401" t="s">
        <v>888</v>
      </c>
      <c r="E437" s="397">
        <v>100</v>
      </c>
      <c r="F437" s="398">
        <v>52</v>
      </c>
      <c r="G437" s="399">
        <v>52</v>
      </c>
      <c r="H437" s="397">
        <f t="shared" si="23"/>
        <v>100</v>
      </c>
      <c r="I437" s="640"/>
      <c r="J437" s="640"/>
    </row>
    <row r="438" spans="1:10" ht="12.75">
      <c r="A438" s="420"/>
      <c r="B438" s="393"/>
      <c r="C438" s="537"/>
      <c r="D438" s="401" t="s">
        <v>401</v>
      </c>
      <c r="E438" s="397">
        <v>750</v>
      </c>
      <c r="F438" s="398">
        <v>913</v>
      </c>
      <c r="G438" s="399">
        <v>913</v>
      </c>
      <c r="H438" s="397">
        <f t="shared" si="23"/>
        <v>100</v>
      </c>
      <c r="I438" s="640"/>
      <c r="J438" s="640"/>
    </row>
    <row r="439" spans="1:10" ht="12.75">
      <c r="A439" s="420"/>
      <c r="B439" s="393"/>
      <c r="C439" s="537"/>
      <c r="D439" s="401" t="s">
        <v>450</v>
      </c>
      <c r="E439" s="397">
        <v>600</v>
      </c>
      <c r="F439" s="398">
        <v>742</v>
      </c>
      <c r="G439" s="399">
        <v>742</v>
      </c>
      <c r="H439" s="397">
        <f t="shared" si="23"/>
        <v>100</v>
      </c>
      <c r="I439" s="640"/>
      <c r="J439" s="640"/>
    </row>
    <row r="440" spans="1:10" ht="12.75">
      <c r="A440" s="420"/>
      <c r="B440" s="393"/>
      <c r="C440" s="537"/>
      <c r="D440" s="401" t="s">
        <v>451</v>
      </c>
      <c r="E440" s="397">
        <v>400</v>
      </c>
      <c r="F440" s="398">
        <v>538</v>
      </c>
      <c r="G440" s="399">
        <v>538</v>
      </c>
      <c r="H440" s="397">
        <f t="shared" si="23"/>
        <v>100</v>
      </c>
      <c r="I440" s="640"/>
      <c r="J440" s="640"/>
    </row>
    <row r="441" spans="1:10" ht="12.75">
      <c r="A441" s="420"/>
      <c r="B441" s="393"/>
      <c r="C441" s="537"/>
      <c r="D441" s="401" t="s">
        <v>889</v>
      </c>
      <c r="E441" s="397">
        <v>600</v>
      </c>
      <c r="F441" s="398">
        <v>287</v>
      </c>
      <c r="G441" s="399">
        <v>287</v>
      </c>
      <c r="H441" s="397">
        <f t="shared" si="23"/>
        <v>100</v>
      </c>
      <c r="I441" s="640"/>
      <c r="J441" s="640"/>
    </row>
    <row r="442" spans="1:10" ht="12.75">
      <c r="A442" s="420"/>
      <c r="B442" s="393"/>
      <c r="C442" s="537"/>
      <c r="D442" s="401" t="s">
        <v>906</v>
      </c>
      <c r="E442" s="397">
        <v>0</v>
      </c>
      <c r="F442" s="398">
        <v>0</v>
      </c>
      <c r="G442" s="399">
        <v>0</v>
      </c>
      <c r="H442" s="397">
        <v>0</v>
      </c>
      <c r="I442" s="640"/>
      <c r="J442" s="640"/>
    </row>
    <row r="443" spans="1:10" ht="12.75">
      <c r="A443" s="420"/>
      <c r="B443" s="393"/>
      <c r="C443" s="537" t="s">
        <v>498</v>
      </c>
      <c r="D443" s="538" t="s">
        <v>580</v>
      </c>
      <c r="E443" s="655">
        <f>SUM(E444:E445)</f>
        <v>200</v>
      </c>
      <c r="F443" s="655">
        <f>SUM(F444:F445)</f>
        <v>1400</v>
      </c>
      <c r="G443" s="655">
        <f>SUM(G444:G445)</f>
        <v>1400</v>
      </c>
      <c r="H443" s="639">
        <f>SUM(G443*100/F443)</f>
        <v>100</v>
      </c>
      <c r="I443" s="640"/>
      <c r="J443" s="640"/>
    </row>
    <row r="444" spans="1:10" s="653" customFormat="1" ht="12.75">
      <c r="A444" s="420"/>
      <c r="B444" s="393"/>
      <c r="C444" s="652"/>
      <c r="D444" s="401" t="s">
        <v>891</v>
      </c>
      <c r="E444" s="398"/>
      <c r="F444" s="398">
        <v>1400</v>
      </c>
      <c r="G444" s="398">
        <v>1400</v>
      </c>
      <c r="H444" s="397">
        <f>SUM(G444*100/F444)</f>
        <v>100</v>
      </c>
      <c r="I444" s="640"/>
      <c r="J444" s="640"/>
    </row>
    <row r="445" spans="1:10" ht="12.75">
      <c r="A445" s="420"/>
      <c r="B445" s="393"/>
      <c r="C445" s="652"/>
      <c r="D445" s="401" t="s">
        <v>406</v>
      </c>
      <c r="E445" s="397">
        <v>200</v>
      </c>
      <c r="F445" s="398">
        <v>0</v>
      </c>
      <c r="G445" s="399">
        <v>0</v>
      </c>
      <c r="H445" s="397">
        <v>0</v>
      </c>
      <c r="I445" s="640"/>
      <c r="J445" s="640"/>
    </row>
    <row r="446" spans="1:10" ht="12.75">
      <c r="A446" s="420"/>
      <c r="B446" s="393"/>
      <c r="C446" s="637" t="s">
        <v>949</v>
      </c>
      <c r="D446" s="637"/>
      <c r="E446" s="638">
        <f>SUM(E447)</f>
        <v>631435</v>
      </c>
      <c r="F446" s="638">
        <f>SUM(F447)</f>
        <v>687933</v>
      </c>
      <c r="G446" s="638">
        <f>SUM(G447)</f>
        <v>687114</v>
      </c>
      <c r="H446" s="643">
        <f aca="true" t="shared" si="24" ref="H446:H462">SUM(G446*100/F446)</f>
        <v>99.88094770857046</v>
      </c>
      <c r="I446" s="634"/>
      <c r="J446" s="634"/>
    </row>
    <row r="447" spans="1:10" ht="12.75">
      <c r="A447" s="420"/>
      <c r="B447" s="393"/>
      <c r="C447" s="345" t="s">
        <v>286</v>
      </c>
      <c r="D447" s="394" t="s">
        <v>8</v>
      </c>
      <c r="E447" s="395">
        <f>SUM(E448+E452+E456+E485)</f>
        <v>631435</v>
      </c>
      <c r="F447" s="395">
        <f>SUM(F448+F452+F456+F485)</f>
        <v>687933</v>
      </c>
      <c r="G447" s="395">
        <f>SUM(G448+G452+G456+G485)</f>
        <v>687114</v>
      </c>
      <c r="H447" s="413">
        <f t="shared" si="24"/>
        <v>99.88094770857046</v>
      </c>
      <c r="I447" s="634"/>
      <c r="J447" s="634"/>
    </row>
    <row r="448" spans="1:13" s="483" customFormat="1" ht="12.75">
      <c r="A448" s="420"/>
      <c r="B448" s="393"/>
      <c r="C448" s="350" t="s">
        <v>375</v>
      </c>
      <c r="D448" s="396" t="s">
        <v>524</v>
      </c>
      <c r="E448" s="639">
        <f>SUM(E449:E451)</f>
        <v>390697</v>
      </c>
      <c r="F448" s="639">
        <f>SUM(F449:F451)</f>
        <v>398410</v>
      </c>
      <c r="G448" s="639">
        <f>SUM(G449:G451)</f>
        <v>398410</v>
      </c>
      <c r="H448" s="639">
        <f t="shared" si="24"/>
        <v>100</v>
      </c>
      <c r="I448" s="656"/>
      <c r="J448" s="656"/>
      <c r="M448" s="657"/>
    </row>
    <row r="449" spans="1:13" ht="12.75">
      <c r="A449" s="420"/>
      <c r="B449" s="393"/>
      <c r="C449" s="350"/>
      <c r="D449" s="400" t="s">
        <v>598</v>
      </c>
      <c r="E449" s="397">
        <v>352744</v>
      </c>
      <c r="F449" s="398">
        <v>340375</v>
      </c>
      <c r="G449" s="399">
        <v>340375</v>
      </c>
      <c r="H449" s="397">
        <f t="shared" si="24"/>
        <v>100</v>
      </c>
      <c r="I449" s="640"/>
      <c r="J449" s="640"/>
      <c r="M449" s="641"/>
    </row>
    <row r="450" spans="1:13" ht="12.75">
      <c r="A450" s="420"/>
      <c r="B450" s="393"/>
      <c r="C450" s="350"/>
      <c r="D450" s="548" t="s">
        <v>898</v>
      </c>
      <c r="E450" s="397">
        <v>34195</v>
      </c>
      <c r="F450" s="398">
        <v>51107</v>
      </c>
      <c r="G450" s="399">
        <v>51107</v>
      </c>
      <c r="H450" s="397">
        <f t="shared" si="24"/>
        <v>100</v>
      </c>
      <c r="I450" s="640"/>
      <c r="J450" s="640"/>
      <c r="M450" s="641"/>
    </row>
    <row r="451" spans="1:13" ht="12.75">
      <c r="A451" s="420"/>
      <c r="B451" s="393"/>
      <c r="C451" s="350"/>
      <c r="D451" s="548" t="s">
        <v>614</v>
      </c>
      <c r="E451" s="397">
        <v>3758</v>
      </c>
      <c r="F451" s="398">
        <v>6928</v>
      </c>
      <c r="G451" s="399">
        <v>6928</v>
      </c>
      <c r="H451" s="397">
        <f t="shared" si="24"/>
        <v>100</v>
      </c>
      <c r="I451" s="640"/>
      <c r="J451" s="640"/>
      <c r="M451" s="641"/>
    </row>
    <row r="452" spans="1:10" s="483" customFormat="1" ht="12.75">
      <c r="A452" s="420"/>
      <c r="B452" s="393"/>
      <c r="C452" s="350" t="s">
        <v>379</v>
      </c>
      <c r="D452" s="396" t="s">
        <v>615</v>
      </c>
      <c r="E452" s="403">
        <f>SUM(E453:E455)</f>
        <v>137525</v>
      </c>
      <c r="F452" s="403">
        <f>SUM(F453:F455)</f>
        <v>136937</v>
      </c>
      <c r="G452" s="403">
        <f>SUM(G453:G455)</f>
        <v>136934</v>
      </c>
      <c r="H452" s="639">
        <f t="shared" si="24"/>
        <v>99.99780921153523</v>
      </c>
      <c r="I452" s="656"/>
      <c r="J452" s="656"/>
    </row>
    <row r="453" spans="1:10" ht="12.75">
      <c r="A453" s="420"/>
      <c r="B453" s="393"/>
      <c r="C453" s="350"/>
      <c r="D453" s="548" t="s">
        <v>899</v>
      </c>
      <c r="E453" s="364">
        <v>21098</v>
      </c>
      <c r="F453" s="358">
        <v>21651</v>
      </c>
      <c r="G453" s="359">
        <v>21651</v>
      </c>
      <c r="H453" s="397">
        <f t="shared" si="24"/>
        <v>100</v>
      </c>
      <c r="I453" s="640"/>
      <c r="J453" s="640"/>
    </row>
    <row r="454" spans="1:10" ht="12.75">
      <c r="A454" s="420"/>
      <c r="B454" s="393"/>
      <c r="C454" s="350"/>
      <c r="D454" s="400" t="s">
        <v>900</v>
      </c>
      <c r="E454" s="364">
        <v>17972</v>
      </c>
      <c r="F454" s="358">
        <v>16878</v>
      </c>
      <c r="G454" s="359">
        <v>16878</v>
      </c>
      <c r="H454" s="397">
        <f t="shared" si="24"/>
        <v>100</v>
      </c>
      <c r="I454" s="640"/>
      <c r="J454" s="640"/>
    </row>
    <row r="455" spans="1:10" ht="12.75">
      <c r="A455" s="420"/>
      <c r="B455" s="393"/>
      <c r="C455" s="350"/>
      <c r="D455" s="401" t="s">
        <v>875</v>
      </c>
      <c r="E455" s="358">
        <v>98455</v>
      </c>
      <c r="F455" s="358">
        <v>98408</v>
      </c>
      <c r="G455" s="402">
        <v>98405</v>
      </c>
      <c r="H455" s="397">
        <f t="shared" si="24"/>
        <v>99.99695146736038</v>
      </c>
      <c r="I455" s="640"/>
      <c r="J455" s="640"/>
    </row>
    <row r="456" spans="1:10" s="483" customFormat="1" ht="12.75">
      <c r="A456" s="420"/>
      <c r="B456" s="393"/>
      <c r="C456" s="350" t="s">
        <v>287</v>
      </c>
      <c r="D456" s="396" t="s">
        <v>288</v>
      </c>
      <c r="E456" s="403">
        <f>SUM(E457:E484)</f>
        <v>98663</v>
      </c>
      <c r="F456" s="352">
        <f>SUM(F457:F484)</f>
        <v>125111</v>
      </c>
      <c r="G456" s="352">
        <f>SUM(G457:G484)</f>
        <v>125150</v>
      </c>
      <c r="H456" s="639">
        <f t="shared" si="24"/>
        <v>100.03117231898075</v>
      </c>
      <c r="I456" s="656"/>
      <c r="J456" s="656"/>
    </row>
    <row r="457" spans="1:10" s="483" customFormat="1" ht="12.75">
      <c r="A457" s="420"/>
      <c r="B457" s="393"/>
      <c r="C457" s="537"/>
      <c r="D457" s="647" t="s">
        <v>950</v>
      </c>
      <c r="E457" s="397">
        <v>100</v>
      </c>
      <c r="F457" s="398">
        <v>59</v>
      </c>
      <c r="G457" s="399">
        <v>59</v>
      </c>
      <c r="H457" s="397">
        <f t="shared" si="24"/>
        <v>100</v>
      </c>
      <c r="I457" s="656"/>
      <c r="J457" s="656"/>
    </row>
    <row r="458" spans="1:10" ht="12.75">
      <c r="A458" s="420"/>
      <c r="B458" s="393"/>
      <c r="C458" s="537"/>
      <c r="D458" s="401" t="s">
        <v>416</v>
      </c>
      <c r="E458" s="397">
        <v>46000</v>
      </c>
      <c r="F458" s="398">
        <v>67699</v>
      </c>
      <c r="G458" s="399">
        <v>67740</v>
      </c>
      <c r="H458" s="397">
        <f t="shared" si="24"/>
        <v>100.06056219441942</v>
      </c>
      <c r="I458" s="640"/>
      <c r="J458" s="640"/>
    </row>
    <row r="459" spans="1:10" ht="12.75">
      <c r="A459" s="420"/>
      <c r="B459" s="393"/>
      <c r="C459" s="537"/>
      <c r="D459" s="401" t="s">
        <v>878</v>
      </c>
      <c r="E459" s="397">
        <v>3800</v>
      </c>
      <c r="F459" s="398">
        <v>3944</v>
      </c>
      <c r="G459" s="399">
        <v>3944</v>
      </c>
      <c r="H459" s="397">
        <f t="shared" si="24"/>
        <v>100</v>
      </c>
      <c r="I459" s="640"/>
      <c r="J459" s="640"/>
    </row>
    <row r="460" spans="1:10" ht="12.75">
      <c r="A460" s="420"/>
      <c r="B460" s="393"/>
      <c r="C460" s="537"/>
      <c r="D460" s="401" t="s">
        <v>418</v>
      </c>
      <c r="E460" s="397">
        <v>1300</v>
      </c>
      <c r="F460" s="398">
        <v>1420</v>
      </c>
      <c r="G460" s="399">
        <v>1421</v>
      </c>
      <c r="H460" s="397">
        <f t="shared" si="24"/>
        <v>100.07042253521126</v>
      </c>
      <c r="I460" s="640"/>
      <c r="J460" s="640"/>
    </row>
    <row r="461" spans="1:10" ht="12.75">
      <c r="A461" s="420"/>
      <c r="B461" s="393"/>
      <c r="C461" s="537"/>
      <c r="D461" s="401" t="s">
        <v>420</v>
      </c>
      <c r="E461" s="397">
        <v>19000</v>
      </c>
      <c r="F461" s="398">
        <v>479</v>
      </c>
      <c r="G461" s="399">
        <v>479</v>
      </c>
      <c r="H461" s="397">
        <f t="shared" si="24"/>
        <v>100</v>
      </c>
      <c r="I461" s="640"/>
      <c r="J461" s="640"/>
    </row>
    <row r="462" spans="1:10" ht="12.75">
      <c r="A462" s="420"/>
      <c r="B462" s="393"/>
      <c r="C462" s="537"/>
      <c r="D462" s="401" t="s">
        <v>421</v>
      </c>
      <c r="E462" s="397">
        <v>500</v>
      </c>
      <c r="F462" s="398">
        <v>10323</v>
      </c>
      <c r="G462" s="399">
        <v>10323</v>
      </c>
      <c r="H462" s="397">
        <f t="shared" si="24"/>
        <v>100</v>
      </c>
      <c r="I462" s="640"/>
      <c r="J462" s="640"/>
    </row>
    <row r="463" spans="1:10" ht="12.75">
      <c r="A463" s="420"/>
      <c r="B463" s="393"/>
      <c r="C463" s="537"/>
      <c r="D463" s="401" t="s">
        <v>422</v>
      </c>
      <c r="E463" s="397">
        <v>100</v>
      </c>
      <c r="F463" s="398">
        <v>0</v>
      </c>
      <c r="G463" s="399">
        <v>0</v>
      </c>
      <c r="H463" s="397">
        <v>0</v>
      </c>
      <c r="I463" s="640"/>
      <c r="J463" s="640"/>
    </row>
    <row r="464" spans="1:10" ht="12.75">
      <c r="A464" s="420"/>
      <c r="B464" s="393"/>
      <c r="C464" s="537"/>
      <c r="D464" s="401" t="s">
        <v>879</v>
      </c>
      <c r="E464" s="397">
        <v>100</v>
      </c>
      <c r="F464" s="398">
        <v>566</v>
      </c>
      <c r="G464" s="399">
        <v>566</v>
      </c>
      <c r="H464" s="397">
        <f aca="true" t="shared" si="25" ref="H464:H469">SUM(G464*100/F464)</f>
        <v>100</v>
      </c>
      <c r="I464" s="640"/>
      <c r="J464" s="640"/>
    </row>
    <row r="465" spans="1:10" ht="12.75">
      <c r="A465" s="420"/>
      <c r="B465" s="393"/>
      <c r="C465" s="537"/>
      <c r="D465" s="401" t="s">
        <v>425</v>
      </c>
      <c r="E465" s="397">
        <v>5000</v>
      </c>
      <c r="F465" s="398">
        <v>9294</v>
      </c>
      <c r="G465" s="399">
        <v>9294</v>
      </c>
      <c r="H465" s="397">
        <f t="shared" si="25"/>
        <v>100</v>
      </c>
      <c r="I465" s="640"/>
      <c r="J465" s="640"/>
    </row>
    <row r="466" spans="1:10" ht="12.75">
      <c r="A466" s="420"/>
      <c r="B466" s="393"/>
      <c r="C466" s="537"/>
      <c r="D466" s="401" t="s">
        <v>880</v>
      </c>
      <c r="E466" s="397">
        <v>4183</v>
      </c>
      <c r="F466" s="398">
        <v>1024</v>
      </c>
      <c r="G466" s="399">
        <v>1022</v>
      </c>
      <c r="H466" s="397">
        <f t="shared" si="25"/>
        <v>99.8046875</v>
      </c>
      <c r="I466" s="640"/>
      <c r="J466" s="640"/>
    </row>
    <row r="467" spans="1:10" ht="12.75">
      <c r="A467" s="420"/>
      <c r="B467" s="393"/>
      <c r="C467" s="537"/>
      <c r="D467" s="401" t="s">
        <v>881</v>
      </c>
      <c r="E467" s="397">
        <v>350</v>
      </c>
      <c r="F467" s="398">
        <v>192</v>
      </c>
      <c r="G467" s="399">
        <v>192</v>
      </c>
      <c r="H467" s="397">
        <f t="shared" si="25"/>
        <v>100</v>
      </c>
      <c r="I467" s="640"/>
      <c r="J467" s="640"/>
    </row>
    <row r="468" spans="1:10" ht="12.75">
      <c r="A468" s="420"/>
      <c r="B468" s="393"/>
      <c r="C468" s="537"/>
      <c r="D468" s="401" t="s">
        <v>902</v>
      </c>
      <c r="E468" s="397">
        <v>500</v>
      </c>
      <c r="F468" s="398">
        <v>2852</v>
      </c>
      <c r="G468" s="399">
        <v>2852</v>
      </c>
      <c r="H468" s="397">
        <f t="shared" si="25"/>
        <v>100</v>
      </c>
      <c r="I468" s="640"/>
      <c r="J468" s="640"/>
    </row>
    <row r="469" spans="1:10" ht="12.75">
      <c r="A469" s="420"/>
      <c r="B469" s="393"/>
      <c r="C469" s="537"/>
      <c r="D469" s="401" t="s">
        <v>903</v>
      </c>
      <c r="E469" s="397">
        <v>80</v>
      </c>
      <c r="F469" s="398">
        <v>60</v>
      </c>
      <c r="G469" s="399">
        <v>60</v>
      </c>
      <c r="H469" s="397">
        <f t="shared" si="25"/>
        <v>100</v>
      </c>
      <c r="I469" s="640"/>
      <c r="J469" s="640"/>
    </row>
    <row r="470" spans="1:10" ht="12.75">
      <c r="A470" s="420"/>
      <c r="B470" s="393"/>
      <c r="C470" s="537"/>
      <c r="D470" s="401" t="s">
        <v>917</v>
      </c>
      <c r="E470" s="397">
        <v>0</v>
      </c>
      <c r="F470" s="398">
        <v>0</v>
      </c>
      <c r="G470" s="399">
        <v>0</v>
      </c>
      <c r="H470" s="397">
        <v>0</v>
      </c>
      <c r="I470" s="640"/>
      <c r="J470" s="640"/>
    </row>
    <row r="471" spans="1:10" ht="12.75">
      <c r="A471" s="420"/>
      <c r="B471" s="393"/>
      <c r="C471" s="537"/>
      <c r="D471" s="401" t="s">
        <v>883</v>
      </c>
      <c r="E471" s="397">
        <v>100</v>
      </c>
      <c r="F471" s="398">
        <v>376</v>
      </c>
      <c r="G471" s="399">
        <v>376</v>
      </c>
      <c r="H471" s="397">
        <f>SUM(G471*100/F471)</f>
        <v>100</v>
      </c>
      <c r="I471" s="640"/>
      <c r="J471" s="640"/>
    </row>
    <row r="472" spans="1:10" ht="12.75">
      <c r="A472" s="420"/>
      <c r="B472" s="393"/>
      <c r="C472" s="537"/>
      <c r="D472" s="401" t="s">
        <v>904</v>
      </c>
      <c r="E472" s="397">
        <v>50</v>
      </c>
      <c r="F472" s="398">
        <v>0</v>
      </c>
      <c r="G472" s="399">
        <v>0</v>
      </c>
      <c r="H472" s="397">
        <v>0</v>
      </c>
      <c r="I472" s="640"/>
      <c r="J472" s="640"/>
    </row>
    <row r="473" spans="1:10" ht="12.75">
      <c r="A473" s="420"/>
      <c r="B473" s="393"/>
      <c r="C473" s="537"/>
      <c r="D473" s="401" t="s">
        <v>884</v>
      </c>
      <c r="E473" s="397">
        <v>50</v>
      </c>
      <c r="F473" s="398">
        <v>162</v>
      </c>
      <c r="G473" s="399">
        <v>162</v>
      </c>
      <c r="H473" s="397">
        <f>SUM(G473*100/F473)</f>
        <v>100</v>
      </c>
      <c r="I473" s="640"/>
      <c r="J473" s="640"/>
    </row>
    <row r="474" spans="1:10" ht="12.75">
      <c r="A474" s="420"/>
      <c r="B474" s="393"/>
      <c r="C474" s="537"/>
      <c r="D474" s="401" t="s">
        <v>885</v>
      </c>
      <c r="E474" s="397">
        <v>2000</v>
      </c>
      <c r="F474" s="398">
        <v>9039</v>
      </c>
      <c r="G474" s="399">
        <v>9039</v>
      </c>
      <c r="H474" s="397">
        <f>SUM(G474*100/F474)</f>
        <v>100</v>
      </c>
      <c r="I474" s="640"/>
      <c r="J474" s="640"/>
    </row>
    <row r="475" spans="1:10" ht="12.75">
      <c r="A475" s="420"/>
      <c r="B475" s="393"/>
      <c r="C475" s="537"/>
      <c r="D475" s="401" t="s">
        <v>905</v>
      </c>
      <c r="E475" s="397">
        <v>0</v>
      </c>
      <c r="F475" s="398">
        <v>0</v>
      </c>
      <c r="G475" s="399">
        <v>0</v>
      </c>
      <c r="H475" s="397">
        <v>0</v>
      </c>
      <c r="I475" s="640"/>
      <c r="J475" s="640"/>
    </row>
    <row r="476" spans="1:10" ht="12.75">
      <c r="A476" s="420"/>
      <c r="B476" s="393"/>
      <c r="C476" s="537"/>
      <c r="D476" s="401" t="s">
        <v>886</v>
      </c>
      <c r="E476" s="397">
        <v>450</v>
      </c>
      <c r="F476" s="398">
        <v>145</v>
      </c>
      <c r="G476" s="399">
        <v>145</v>
      </c>
      <c r="H476" s="397">
        <f aca="true" t="shared" si="26" ref="H476:H489">SUM(G476*100/F476)</f>
        <v>100</v>
      </c>
      <c r="I476" s="640"/>
      <c r="J476" s="640"/>
    </row>
    <row r="477" spans="1:10" ht="12.75">
      <c r="A477" s="420"/>
      <c r="B477" s="393"/>
      <c r="C477" s="537"/>
      <c r="D477" s="401" t="s">
        <v>948</v>
      </c>
      <c r="E477" s="397">
        <v>0</v>
      </c>
      <c r="F477" s="398">
        <v>317</v>
      </c>
      <c r="G477" s="399">
        <v>317</v>
      </c>
      <c r="H477" s="397">
        <f t="shared" si="26"/>
        <v>100</v>
      </c>
      <c r="I477" s="640"/>
      <c r="J477" s="640"/>
    </row>
    <row r="478" spans="1:10" ht="12.75">
      <c r="A478" s="420"/>
      <c r="B478" s="393"/>
      <c r="C478" s="537"/>
      <c r="D478" s="401" t="s">
        <v>446</v>
      </c>
      <c r="E478" s="397">
        <v>200</v>
      </c>
      <c r="F478" s="398">
        <v>86</v>
      </c>
      <c r="G478" s="399">
        <v>86</v>
      </c>
      <c r="H478" s="397">
        <f t="shared" si="26"/>
        <v>100</v>
      </c>
      <c r="I478" s="640"/>
      <c r="J478" s="640"/>
    </row>
    <row r="479" spans="1:10" ht="12.75">
      <c r="A479" s="420"/>
      <c r="B479" s="393"/>
      <c r="C479" s="537"/>
      <c r="D479" s="401" t="s">
        <v>447</v>
      </c>
      <c r="E479" s="397">
        <v>3000</v>
      </c>
      <c r="F479" s="398">
        <v>4065</v>
      </c>
      <c r="G479" s="399">
        <v>4064</v>
      </c>
      <c r="H479" s="397">
        <f t="shared" si="26"/>
        <v>99.97539975399754</v>
      </c>
      <c r="I479" s="640"/>
      <c r="J479" s="640"/>
    </row>
    <row r="480" spans="1:10" ht="12.75">
      <c r="A480" s="420"/>
      <c r="B480" s="393"/>
      <c r="C480" s="537"/>
      <c r="D480" s="401" t="s">
        <v>888</v>
      </c>
      <c r="E480" s="397">
        <v>500</v>
      </c>
      <c r="F480" s="398">
        <v>215</v>
      </c>
      <c r="G480" s="399">
        <v>215</v>
      </c>
      <c r="H480" s="397">
        <f t="shared" si="26"/>
        <v>100</v>
      </c>
      <c r="I480" s="640"/>
      <c r="J480" s="640"/>
    </row>
    <row r="481" spans="1:10" ht="12.75">
      <c r="A481" s="420"/>
      <c r="B481" s="393"/>
      <c r="C481" s="537"/>
      <c r="D481" s="401" t="s">
        <v>401</v>
      </c>
      <c r="E481" s="397">
        <v>5500</v>
      </c>
      <c r="F481" s="398">
        <v>7053</v>
      </c>
      <c r="G481" s="399">
        <v>7053</v>
      </c>
      <c r="H481" s="397">
        <f t="shared" si="26"/>
        <v>100</v>
      </c>
      <c r="I481" s="640"/>
      <c r="J481" s="640"/>
    </row>
    <row r="482" spans="1:10" ht="12.75">
      <c r="A482" s="420"/>
      <c r="B482" s="393"/>
      <c r="C482" s="537"/>
      <c r="D482" s="401" t="s">
        <v>450</v>
      </c>
      <c r="E482" s="397">
        <v>1000</v>
      </c>
      <c r="F482" s="398">
        <v>737</v>
      </c>
      <c r="G482" s="399">
        <v>737</v>
      </c>
      <c r="H482" s="397">
        <f t="shared" si="26"/>
        <v>100</v>
      </c>
      <c r="I482" s="640"/>
      <c r="J482" s="640"/>
    </row>
    <row r="483" spans="1:10" ht="12.75">
      <c r="A483" s="420"/>
      <c r="B483" s="393"/>
      <c r="C483" s="537"/>
      <c r="D483" s="401" t="s">
        <v>451</v>
      </c>
      <c r="E483" s="397">
        <v>4100</v>
      </c>
      <c r="F483" s="398">
        <v>4178</v>
      </c>
      <c r="G483" s="399">
        <v>4178</v>
      </c>
      <c r="H483" s="397">
        <f t="shared" si="26"/>
        <v>100</v>
      </c>
      <c r="I483" s="640"/>
      <c r="J483" s="640"/>
    </row>
    <row r="484" spans="1:10" ht="12.75">
      <c r="A484" s="420"/>
      <c r="B484" s="393"/>
      <c r="C484" s="537"/>
      <c r="D484" s="401" t="s">
        <v>889</v>
      </c>
      <c r="E484" s="397">
        <v>700</v>
      </c>
      <c r="F484" s="398">
        <v>826</v>
      </c>
      <c r="G484" s="399">
        <v>826</v>
      </c>
      <c r="H484" s="397">
        <f t="shared" si="26"/>
        <v>100</v>
      </c>
      <c r="I484" s="640"/>
      <c r="J484" s="640"/>
    </row>
    <row r="485" spans="1:10" s="483" customFormat="1" ht="12.75">
      <c r="A485" s="420"/>
      <c r="B485" s="393"/>
      <c r="C485" s="537" t="s">
        <v>498</v>
      </c>
      <c r="D485" s="538" t="s">
        <v>580</v>
      </c>
      <c r="E485" s="639">
        <f>SUM(E486:E490)</f>
        <v>4550</v>
      </c>
      <c r="F485" s="655">
        <f>SUM(F486:F490)</f>
        <v>27475</v>
      </c>
      <c r="G485" s="655">
        <f>SUM(G486:G490)</f>
        <v>26620</v>
      </c>
      <c r="H485" s="639">
        <f t="shared" si="26"/>
        <v>96.88808007279344</v>
      </c>
      <c r="I485" s="656"/>
      <c r="J485" s="656"/>
    </row>
    <row r="486" spans="1:10" ht="12.75">
      <c r="A486" s="420"/>
      <c r="B486" s="393"/>
      <c r="C486" s="404"/>
      <c r="D486" s="401" t="s">
        <v>890</v>
      </c>
      <c r="E486" s="397">
        <v>3000</v>
      </c>
      <c r="F486" s="398">
        <v>2376</v>
      </c>
      <c r="G486" s="399">
        <v>2376</v>
      </c>
      <c r="H486" s="397">
        <f t="shared" si="26"/>
        <v>100</v>
      </c>
      <c r="I486" s="640"/>
      <c r="J486" s="640"/>
    </row>
    <row r="487" spans="1:10" ht="12.75">
      <c r="A487" s="420"/>
      <c r="B487" s="393"/>
      <c r="C487" s="404"/>
      <c r="D487" s="401" t="s">
        <v>891</v>
      </c>
      <c r="E487" s="397">
        <v>0</v>
      </c>
      <c r="F487" s="398">
        <v>3097</v>
      </c>
      <c r="G487" s="399">
        <v>3097</v>
      </c>
      <c r="H487" s="397">
        <f t="shared" si="26"/>
        <v>100</v>
      </c>
      <c r="I487" s="640"/>
      <c r="J487" s="640"/>
    </row>
    <row r="488" spans="1:10" ht="12.75">
      <c r="A488" s="420"/>
      <c r="B488" s="393"/>
      <c r="C488" s="404"/>
      <c r="D488" s="401" t="s">
        <v>929</v>
      </c>
      <c r="E488" s="397">
        <v>0</v>
      </c>
      <c r="F488" s="398">
        <v>21030</v>
      </c>
      <c r="G488" s="399">
        <v>20175</v>
      </c>
      <c r="H488" s="397">
        <f t="shared" si="26"/>
        <v>95.93437945791726</v>
      </c>
      <c r="I488" s="640"/>
      <c r="J488" s="640"/>
    </row>
    <row r="489" spans="1:10" ht="12.75">
      <c r="A489" s="420"/>
      <c r="B489" s="393"/>
      <c r="C489" s="404"/>
      <c r="D489" s="401" t="s">
        <v>406</v>
      </c>
      <c r="E489" s="397">
        <v>1350</v>
      </c>
      <c r="F489" s="398">
        <v>972</v>
      </c>
      <c r="G489" s="399">
        <v>972</v>
      </c>
      <c r="H489" s="397">
        <f t="shared" si="26"/>
        <v>100</v>
      </c>
      <c r="I489" s="640"/>
      <c r="J489" s="640"/>
    </row>
    <row r="490" spans="1:10" ht="12.75">
      <c r="A490" s="420"/>
      <c r="B490" s="393"/>
      <c r="C490" s="404"/>
      <c r="D490" s="401" t="s">
        <v>892</v>
      </c>
      <c r="E490" s="397">
        <v>200</v>
      </c>
      <c r="F490" s="398">
        <v>0</v>
      </c>
      <c r="G490" s="399">
        <v>0</v>
      </c>
      <c r="H490" s="397">
        <v>0</v>
      </c>
      <c r="I490" s="640"/>
      <c r="J490" s="640"/>
    </row>
    <row r="491" spans="1:10" ht="12.75">
      <c r="A491" s="420"/>
      <c r="B491" s="393"/>
      <c r="C491" s="637" t="s">
        <v>951</v>
      </c>
      <c r="D491" s="637"/>
      <c r="E491" s="638">
        <f>SUM(E492+E534)</f>
        <v>581403</v>
      </c>
      <c r="F491" s="638">
        <f>SUM(F492+F534)</f>
        <v>654136</v>
      </c>
      <c r="G491" s="638">
        <f>SUM(G492+G534)</f>
        <v>654136</v>
      </c>
      <c r="H491" s="643">
        <f aca="true" t="shared" si="27" ref="H491:H511">SUM(G491*100/F491)</f>
        <v>100</v>
      </c>
      <c r="I491" s="634"/>
      <c r="J491" s="634"/>
    </row>
    <row r="492" spans="1:10" ht="12.75">
      <c r="A492" s="420"/>
      <c r="B492" s="393"/>
      <c r="C492" s="345" t="s">
        <v>286</v>
      </c>
      <c r="D492" s="394" t="s">
        <v>8</v>
      </c>
      <c r="E492" s="395">
        <f>SUM(E493+E497+E501+E528)</f>
        <v>581403</v>
      </c>
      <c r="F492" s="395">
        <f>SUM(F493+F497+F501+F528)</f>
        <v>652305</v>
      </c>
      <c r="G492" s="395">
        <f>SUM(G493+G497+G501+G528)</f>
        <v>652305</v>
      </c>
      <c r="H492" s="413">
        <f t="shared" si="27"/>
        <v>100</v>
      </c>
      <c r="I492" s="634"/>
      <c r="J492" s="634"/>
    </row>
    <row r="493" spans="1:13" ht="12.75">
      <c r="A493" s="420"/>
      <c r="B493" s="393"/>
      <c r="C493" s="350" t="s">
        <v>375</v>
      </c>
      <c r="D493" s="396" t="s">
        <v>524</v>
      </c>
      <c r="E493" s="639">
        <f>SUM(E494:E496)</f>
        <v>369000</v>
      </c>
      <c r="F493" s="639">
        <f>SUM(F494:F496)</f>
        <v>381453</v>
      </c>
      <c r="G493" s="639">
        <f>SUM(G494:G496)</f>
        <v>381453</v>
      </c>
      <c r="H493" s="639">
        <f t="shared" si="27"/>
        <v>100</v>
      </c>
      <c r="I493" s="640"/>
      <c r="J493" s="640"/>
      <c r="M493" s="641"/>
    </row>
    <row r="494" spans="1:13" ht="12.75">
      <c r="A494" s="420"/>
      <c r="B494" s="393"/>
      <c r="C494" s="350"/>
      <c r="D494" s="400" t="s">
        <v>598</v>
      </c>
      <c r="E494" s="397">
        <v>340000</v>
      </c>
      <c r="F494" s="398">
        <v>336303</v>
      </c>
      <c r="G494" s="399">
        <v>336303</v>
      </c>
      <c r="H494" s="397">
        <f t="shared" si="27"/>
        <v>100</v>
      </c>
      <c r="I494" s="640"/>
      <c r="J494" s="640"/>
      <c r="M494" s="641"/>
    </row>
    <row r="495" spans="1:13" ht="12.75">
      <c r="A495" s="420"/>
      <c r="B495" s="393"/>
      <c r="C495" s="350"/>
      <c r="D495" s="548" t="s">
        <v>898</v>
      </c>
      <c r="E495" s="397">
        <v>26000</v>
      </c>
      <c r="F495" s="398">
        <v>40379</v>
      </c>
      <c r="G495" s="399">
        <v>40379</v>
      </c>
      <c r="H495" s="397">
        <f t="shared" si="27"/>
        <v>100</v>
      </c>
      <c r="I495" s="640"/>
      <c r="J495" s="640"/>
      <c r="M495" s="641"/>
    </row>
    <row r="496" spans="1:13" ht="12.75">
      <c r="A496" s="420"/>
      <c r="B496" s="393"/>
      <c r="C496" s="350"/>
      <c r="D496" s="548" t="s">
        <v>614</v>
      </c>
      <c r="E496" s="397">
        <v>3000</v>
      </c>
      <c r="F496" s="398">
        <v>4771</v>
      </c>
      <c r="G496" s="399">
        <v>4771</v>
      </c>
      <c r="H496" s="397">
        <f t="shared" si="27"/>
        <v>100</v>
      </c>
      <c r="I496" s="640"/>
      <c r="J496" s="640"/>
      <c r="M496" s="641"/>
    </row>
    <row r="497" spans="1:10" ht="12.75">
      <c r="A497" s="420"/>
      <c r="B497" s="393"/>
      <c r="C497" s="350" t="s">
        <v>379</v>
      </c>
      <c r="D497" s="396" t="s">
        <v>615</v>
      </c>
      <c r="E497" s="403">
        <f>SUM(E498:E500)</f>
        <v>129888</v>
      </c>
      <c r="F497" s="403">
        <f>SUM(F498:F500)</f>
        <v>132148</v>
      </c>
      <c r="G497" s="403">
        <f>SUM(G498:G500)</f>
        <v>132148</v>
      </c>
      <c r="H497" s="639">
        <f t="shared" si="27"/>
        <v>100</v>
      </c>
      <c r="I497" s="656"/>
      <c r="J497" s="640"/>
    </row>
    <row r="498" spans="1:10" ht="12.75">
      <c r="A498" s="420"/>
      <c r="B498" s="393"/>
      <c r="C498" s="350"/>
      <c r="D498" s="548" t="s">
        <v>899</v>
      </c>
      <c r="E498" s="364">
        <v>32000</v>
      </c>
      <c r="F498" s="358">
        <v>28829</v>
      </c>
      <c r="G498" s="359">
        <v>28829</v>
      </c>
      <c r="H498" s="397">
        <f t="shared" si="27"/>
        <v>100</v>
      </c>
      <c r="I498" s="640"/>
      <c r="J498" s="640"/>
    </row>
    <row r="499" spans="1:10" ht="12.75">
      <c r="A499" s="420"/>
      <c r="B499" s="393"/>
      <c r="C499" s="350"/>
      <c r="D499" s="400" t="s">
        <v>900</v>
      </c>
      <c r="E499" s="364">
        <v>4900</v>
      </c>
      <c r="F499" s="358">
        <v>8819</v>
      </c>
      <c r="G499" s="359">
        <v>8819</v>
      </c>
      <c r="H499" s="397">
        <f t="shared" si="27"/>
        <v>100</v>
      </c>
      <c r="I499" s="640"/>
      <c r="J499" s="640"/>
    </row>
    <row r="500" spans="1:10" ht="12.75">
      <c r="A500" s="420"/>
      <c r="B500" s="393"/>
      <c r="C500" s="350"/>
      <c r="D500" s="401" t="s">
        <v>875</v>
      </c>
      <c r="E500" s="358">
        <v>92988</v>
      </c>
      <c r="F500" s="358">
        <v>94500</v>
      </c>
      <c r="G500" s="402">
        <v>94500</v>
      </c>
      <c r="H500" s="397">
        <f t="shared" si="27"/>
        <v>100</v>
      </c>
      <c r="I500" s="640"/>
      <c r="J500" s="640"/>
    </row>
    <row r="501" spans="1:10" ht="12.75">
      <c r="A501" s="420"/>
      <c r="B501" s="393"/>
      <c r="C501" s="350" t="s">
        <v>287</v>
      </c>
      <c r="D501" s="396" t="s">
        <v>288</v>
      </c>
      <c r="E501" s="403">
        <f>SUM(E502:E527)</f>
        <v>81321</v>
      </c>
      <c r="F501" s="403">
        <f>SUM(F502:F527)</f>
        <v>134981</v>
      </c>
      <c r="G501" s="403">
        <f>SUM(G502:G527)</f>
        <v>134981</v>
      </c>
      <c r="H501" s="639">
        <f t="shared" si="27"/>
        <v>100</v>
      </c>
      <c r="I501" s="640"/>
      <c r="J501" s="640"/>
    </row>
    <row r="502" spans="1:10" ht="12.75">
      <c r="A502" s="420"/>
      <c r="B502" s="393"/>
      <c r="C502" s="537"/>
      <c r="D502" s="647" t="s">
        <v>934</v>
      </c>
      <c r="E502" s="397">
        <v>199</v>
      </c>
      <c r="F502" s="398">
        <v>34</v>
      </c>
      <c r="G502" s="399">
        <v>34</v>
      </c>
      <c r="H502" s="397">
        <f t="shared" si="27"/>
        <v>100</v>
      </c>
      <c r="I502" s="640"/>
      <c r="J502" s="640"/>
    </row>
    <row r="503" spans="1:10" ht="12.75">
      <c r="A503" s="420"/>
      <c r="B503" s="393"/>
      <c r="C503" s="537"/>
      <c r="D503" s="401" t="s">
        <v>416</v>
      </c>
      <c r="E503" s="397">
        <v>46695</v>
      </c>
      <c r="F503" s="398">
        <v>67033</v>
      </c>
      <c r="G503" s="399">
        <v>67033</v>
      </c>
      <c r="H503" s="397">
        <f t="shared" si="27"/>
        <v>100</v>
      </c>
      <c r="I503" s="640"/>
      <c r="J503" s="640"/>
    </row>
    <row r="504" spans="1:10" ht="12.75">
      <c r="A504" s="420"/>
      <c r="B504" s="393"/>
      <c r="C504" s="537"/>
      <c r="D504" s="401" t="s">
        <v>878</v>
      </c>
      <c r="E504" s="397">
        <v>4519</v>
      </c>
      <c r="F504" s="398">
        <v>5839</v>
      </c>
      <c r="G504" s="399">
        <v>5839</v>
      </c>
      <c r="H504" s="397">
        <f t="shared" si="27"/>
        <v>100</v>
      </c>
      <c r="I504" s="640"/>
      <c r="J504" s="640"/>
    </row>
    <row r="505" spans="1:10" ht="12.75">
      <c r="A505" s="420"/>
      <c r="B505" s="393"/>
      <c r="C505" s="537"/>
      <c r="D505" s="401" t="s">
        <v>418</v>
      </c>
      <c r="E505" s="397">
        <v>1205</v>
      </c>
      <c r="F505" s="398">
        <v>1548</v>
      </c>
      <c r="G505" s="399">
        <v>1548</v>
      </c>
      <c r="H505" s="397">
        <f t="shared" si="27"/>
        <v>100</v>
      </c>
      <c r="I505" s="640"/>
      <c r="J505" s="640"/>
    </row>
    <row r="506" spans="1:10" ht="12.75">
      <c r="A506" s="420"/>
      <c r="B506" s="393"/>
      <c r="C506" s="537"/>
      <c r="D506" s="401" t="s">
        <v>420</v>
      </c>
      <c r="E506" s="397">
        <v>1266</v>
      </c>
      <c r="F506" s="398">
        <v>8267</v>
      </c>
      <c r="G506" s="399">
        <v>8267</v>
      </c>
      <c r="H506" s="397">
        <f t="shared" si="27"/>
        <v>100</v>
      </c>
      <c r="I506" s="640"/>
      <c r="J506" s="640"/>
    </row>
    <row r="507" spans="1:10" ht="12.75">
      <c r="A507" s="420"/>
      <c r="B507" s="393"/>
      <c r="C507" s="537"/>
      <c r="D507" s="401" t="s">
        <v>421</v>
      </c>
      <c r="E507" s="397">
        <v>664</v>
      </c>
      <c r="F507" s="398">
        <v>3640</v>
      </c>
      <c r="G507" s="399">
        <v>3640</v>
      </c>
      <c r="H507" s="397">
        <f t="shared" si="27"/>
        <v>100</v>
      </c>
      <c r="I507" s="640"/>
      <c r="J507" s="640"/>
    </row>
    <row r="508" spans="1:10" ht="12.75">
      <c r="A508" s="420"/>
      <c r="B508" s="393"/>
      <c r="C508" s="537"/>
      <c r="D508" s="401" t="s">
        <v>879</v>
      </c>
      <c r="E508" s="397">
        <v>199</v>
      </c>
      <c r="F508" s="398">
        <v>533</v>
      </c>
      <c r="G508" s="399">
        <v>533</v>
      </c>
      <c r="H508" s="397">
        <f t="shared" si="27"/>
        <v>100</v>
      </c>
      <c r="I508" s="640"/>
      <c r="J508" s="640"/>
    </row>
    <row r="509" spans="1:10" ht="12.75">
      <c r="A509" s="420"/>
      <c r="B509" s="393"/>
      <c r="C509" s="537"/>
      <c r="D509" s="401" t="s">
        <v>425</v>
      </c>
      <c r="E509" s="397">
        <v>2655</v>
      </c>
      <c r="F509" s="398">
        <v>8677</v>
      </c>
      <c r="G509" s="399">
        <v>8677</v>
      </c>
      <c r="H509" s="397">
        <f t="shared" si="27"/>
        <v>100</v>
      </c>
      <c r="I509" s="640"/>
      <c r="J509" s="640"/>
    </row>
    <row r="510" spans="1:10" ht="12.75">
      <c r="A510" s="420"/>
      <c r="B510" s="393"/>
      <c r="C510" s="537"/>
      <c r="D510" s="401" t="s">
        <v>880</v>
      </c>
      <c r="E510" s="397">
        <v>664</v>
      </c>
      <c r="F510" s="398">
        <v>2535</v>
      </c>
      <c r="G510" s="399">
        <v>2535</v>
      </c>
      <c r="H510" s="397">
        <f t="shared" si="27"/>
        <v>100</v>
      </c>
      <c r="I510" s="640"/>
      <c r="J510" s="640"/>
    </row>
    <row r="511" spans="1:10" ht="12.75">
      <c r="A511" s="420"/>
      <c r="B511" s="393"/>
      <c r="C511" s="537"/>
      <c r="D511" s="401" t="s">
        <v>881</v>
      </c>
      <c r="E511" s="397">
        <v>452</v>
      </c>
      <c r="F511" s="398">
        <v>44</v>
      </c>
      <c r="G511" s="399">
        <v>44</v>
      </c>
      <c r="H511" s="397">
        <f t="shared" si="27"/>
        <v>100</v>
      </c>
      <c r="I511" s="640"/>
      <c r="J511" s="640"/>
    </row>
    <row r="512" spans="1:10" ht="12.75">
      <c r="A512" s="420"/>
      <c r="B512" s="393"/>
      <c r="C512" s="537"/>
      <c r="D512" s="401" t="s">
        <v>902</v>
      </c>
      <c r="E512" s="397">
        <v>0</v>
      </c>
      <c r="F512" s="398">
        <v>0</v>
      </c>
      <c r="G512" s="399">
        <v>0</v>
      </c>
      <c r="H512" s="397">
        <v>0</v>
      </c>
      <c r="I512" s="640"/>
      <c r="J512" s="640"/>
    </row>
    <row r="513" spans="1:10" ht="12.75">
      <c r="A513" s="420"/>
      <c r="B513" s="393"/>
      <c r="C513" s="537"/>
      <c r="D513" s="401" t="s">
        <v>926</v>
      </c>
      <c r="E513" s="397">
        <v>0</v>
      </c>
      <c r="F513" s="398">
        <v>274</v>
      </c>
      <c r="G513" s="399">
        <v>274</v>
      </c>
      <c r="H513" s="397">
        <f>SUM(G513*100/F513)</f>
        <v>100</v>
      </c>
      <c r="I513" s="640"/>
      <c r="J513" s="640"/>
    </row>
    <row r="514" spans="1:10" ht="12.75">
      <c r="A514" s="420"/>
      <c r="B514" s="393"/>
      <c r="C514" s="537"/>
      <c r="D514" s="401" t="s">
        <v>883</v>
      </c>
      <c r="E514" s="397">
        <v>664</v>
      </c>
      <c r="F514" s="398">
        <v>1709</v>
      </c>
      <c r="G514" s="399">
        <v>1709</v>
      </c>
      <c r="H514" s="397">
        <f>SUM(G514*100/F514)</f>
        <v>100</v>
      </c>
      <c r="I514" s="640"/>
      <c r="J514" s="640"/>
    </row>
    <row r="515" spans="1:10" ht="12.75">
      <c r="A515" s="420"/>
      <c r="B515" s="393"/>
      <c r="C515" s="537"/>
      <c r="D515" s="401" t="s">
        <v>904</v>
      </c>
      <c r="E515" s="397">
        <v>398</v>
      </c>
      <c r="F515" s="398">
        <v>0</v>
      </c>
      <c r="G515" s="399">
        <v>0</v>
      </c>
      <c r="H515" s="397">
        <v>0</v>
      </c>
      <c r="I515" s="640"/>
      <c r="J515" s="640"/>
    </row>
    <row r="516" spans="1:10" ht="12.75">
      <c r="A516" s="420"/>
      <c r="B516" s="393"/>
      <c r="C516" s="537"/>
      <c r="D516" s="401" t="s">
        <v>884</v>
      </c>
      <c r="E516" s="397">
        <v>199</v>
      </c>
      <c r="F516" s="398">
        <v>174</v>
      </c>
      <c r="G516" s="399">
        <v>174</v>
      </c>
      <c r="H516" s="397">
        <f aca="true" t="shared" si="28" ref="H516:H526">SUM(G516*100/F516)</f>
        <v>100</v>
      </c>
      <c r="I516" s="640"/>
      <c r="J516" s="640"/>
    </row>
    <row r="517" spans="1:10" ht="12.75">
      <c r="A517" s="420"/>
      <c r="B517" s="393"/>
      <c r="C517" s="537"/>
      <c r="D517" s="401" t="s">
        <v>885</v>
      </c>
      <c r="E517" s="397">
        <v>6025</v>
      </c>
      <c r="F517" s="398">
        <v>13660</v>
      </c>
      <c r="G517" s="399">
        <v>13660</v>
      </c>
      <c r="H517" s="397">
        <f t="shared" si="28"/>
        <v>100</v>
      </c>
      <c r="I517" s="640"/>
      <c r="J517" s="640"/>
    </row>
    <row r="518" spans="1:10" ht="12.75">
      <c r="A518" s="420"/>
      <c r="B518" s="393"/>
      <c r="C518" s="537"/>
      <c r="D518" s="401" t="s">
        <v>886</v>
      </c>
      <c r="E518" s="397">
        <v>664</v>
      </c>
      <c r="F518" s="398">
        <v>654</v>
      </c>
      <c r="G518" s="399">
        <v>654</v>
      </c>
      <c r="H518" s="397">
        <f t="shared" si="28"/>
        <v>100</v>
      </c>
      <c r="I518" s="640"/>
      <c r="J518" s="640"/>
    </row>
    <row r="519" spans="1:10" ht="12.75">
      <c r="A519" s="420"/>
      <c r="B519" s="393"/>
      <c r="C519" s="537"/>
      <c r="D519" s="401" t="s">
        <v>446</v>
      </c>
      <c r="E519" s="397">
        <v>181</v>
      </c>
      <c r="F519" s="398">
        <v>75</v>
      </c>
      <c r="G519" s="399">
        <v>75</v>
      </c>
      <c r="H519" s="397">
        <f t="shared" si="28"/>
        <v>100</v>
      </c>
      <c r="I519" s="640"/>
      <c r="J519" s="640"/>
    </row>
    <row r="520" spans="1:10" ht="12.75">
      <c r="A520" s="420"/>
      <c r="B520" s="393"/>
      <c r="C520" s="537"/>
      <c r="D520" s="401" t="s">
        <v>447</v>
      </c>
      <c r="E520" s="397">
        <v>1660</v>
      </c>
      <c r="F520" s="398">
        <v>5797</v>
      </c>
      <c r="G520" s="399">
        <v>5797</v>
      </c>
      <c r="H520" s="397">
        <f t="shared" si="28"/>
        <v>100</v>
      </c>
      <c r="I520" s="640"/>
      <c r="J520" s="640"/>
    </row>
    <row r="521" spans="1:10" ht="12.75">
      <c r="A521" s="420"/>
      <c r="B521" s="393"/>
      <c r="C521" s="537"/>
      <c r="D521" s="401" t="s">
        <v>448</v>
      </c>
      <c r="E521" s="397"/>
      <c r="F521" s="397">
        <v>441</v>
      </c>
      <c r="G521" s="399">
        <v>441</v>
      </c>
      <c r="H521" s="397">
        <f t="shared" si="28"/>
        <v>100</v>
      </c>
      <c r="I521" s="640"/>
      <c r="J521" s="640"/>
    </row>
    <row r="522" spans="1:10" ht="12.75">
      <c r="A522" s="420"/>
      <c r="B522" s="393"/>
      <c r="C522" s="537"/>
      <c r="D522" s="401" t="s">
        <v>888</v>
      </c>
      <c r="E522" s="397">
        <v>398</v>
      </c>
      <c r="F522" s="398">
        <v>50</v>
      </c>
      <c r="G522" s="399">
        <v>50</v>
      </c>
      <c r="H522" s="397">
        <f t="shared" si="28"/>
        <v>100</v>
      </c>
      <c r="I522" s="640"/>
      <c r="J522" s="640"/>
    </row>
    <row r="523" spans="1:10" ht="12.75">
      <c r="A523" s="420"/>
      <c r="B523" s="393"/>
      <c r="C523" s="537"/>
      <c r="D523" s="401" t="s">
        <v>401</v>
      </c>
      <c r="E523" s="397">
        <v>6639</v>
      </c>
      <c r="F523" s="398">
        <v>8909</v>
      </c>
      <c r="G523" s="399">
        <v>8909</v>
      </c>
      <c r="H523" s="397">
        <f t="shared" si="28"/>
        <v>100</v>
      </c>
      <c r="I523" s="640"/>
      <c r="J523" s="640"/>
    </row>
    <row r="524" spans="1:10" ht="12.75">
      <c r="A524" s="420"/>
      <c r="B524" s="393"/>
      <c r="C524" s="537"/>
      <c r="D524" s="401" t="s">
        <v>450</v>
      </c>
      <c r="E524" s="397">
        <v>1328</v>
      </c>
      <c r="F524" s="398">
        <v>995</v>
      </c>
      <c r="G524" s="399">
        <v>995</v>
      </c>
      <c r="H524" s="397">
        <f t="shared" si="28"/>
        <v>100</v>
      </c>
      <c r="I524" s="640"/>
      <c r="J524" s="640"/>
    </row>
    <row r="525" spans="1:10" ht="12.75">
      <c r="A525" s="420"/>
      <c r="B525" s="393"/>
      <c r="C525" s="537"/>
      <c r="D525" s="401" t="s">
        <v>451</v>
      </c>
      <c r="E525" s="397">
        <v>3983</v>
      </c>
      <c r="F525" s="398">
        <v>3963</v>
      </c>
      <c r="G525" s="399">
        <v>3963</v>
      </c>
      <c r="H525" s="397">
        <f t="shared" si="28"/>
        <v>100</v>
      </c>
      <c r="I525" s="640"/>
      <c r="J525" s="640"/>
    </row>
    <row r="526" spans="1:10" ht="12.75">
      <c r="A526" s="420"/>
      <c r="B526" s="393"/>
      <c r="C526" s="537"/>
      <c r="D526" s="401" t="s">
        <v>889</v>
      </c>
      <c r="E526" s="397">
        <v>664</v>
      </c>
      <c r="F526" s="398">
        <v>130</v>
      </c>
      <c r="G526" s="399">
        <v>130</v>
      </c>
      <c r="H526" s="397">
        <f t="shared" si="28"/>
        <v>100</v>
      </c>
      <c r="I526" s="640"/>
      <c r="J526" s="640"/>
    </row>
    <row r="527" spans="1:10" ht="12.75">
      <c r="A527" s="420"/>
      <c r="B527" s="393"/>
      <c r="C527" s="537"/>
      <c r="D527" s="401" t="s">
        <v>906</v>
      </c>
      <c r="E527" s="397">
        <v>0</v>
      </c>
      <c r="F527" s="398">
        <v>0</v>
      </c>
      <c r="G527" s="399">
        <v>0</v>
      </c>
      <c r="H527" s="397">
        <v>0</v>
      </c>
      <c r="I527" s="640"/>
      <c r="J527" s="640"/>
    </row>
    <row r="528" spans="1:10" ht="12.75">
      <c r="A528" s="420"/>
      <c r="B528" s="393"/>
      <c r="C528" s="537" t="s">
        <v>498</v>
      </c>
      <c r="D528" s="538" t="s">
        <v>580</v>
      </c>
      <c r="E528" s="639">
        <f>SUM(E529:E533)</f>
        <v>1194</v>
      </c>
      <c r="F528" s="639">
        <f>SUM(F529:F533)</f>
        <v>3723</v>
      </c>
      <c r="G528" s="639">
        <f>SUM(G529:G533)</f>
        <v>3723</v>
      </c>
      <c r="H528" s="639">
        <f>SUM(G528*100/F528)</f>
        <v>100</v>
      </c>
      <c r="I528" s="640"/>
      <c r="J528" s="640"/>
    </row>
    <row r="529" spans="1:10" ht="12.75">
      <c r="A529" s="420"/>
      <c r="B529" s="393"/>
      <c r="C529" s="404"/>
      <c r="D529" s="401" t="s">
        <v>890</v>
      </c>
      <c r="E529" s="397">
        <v>0</v>
      </c>
      <c r="F529" s="397">
        <v>1987</v>
      </c>
      <c r="G529" s="399">
        <v>1987</v>
      </c>
      <c r="H529" s="397">
        <f>SUM(G529*100/F529)</f>
        <v>100</v>
      </c>
      <c r="I529" s="640"/>
      <c r="J529" s="640"/>
    </row>
    <row r="530" spans="1:10" ht="12.75">
      <c r="A530" s="420"/>
      <c r="B530" s="393"/>
      <c r="C530" s="404"/>
      <c r="D530" s="401" t="s">
        <v>891</v>
      </c>
      <c r="E530" s="397">
        <v>0</v>
      </c>
      <c r="F530" s="397">
        <v>0</v>
      </c>
      <c r="G530" s="399">
        <v>0</v>
      </c>
      <c r="H530" s="397">
        <v>0</v>
      </c>
      <c r="I530" s="640"/>
      <c r="J530" s="640"/>
    </row>
    <row r="531" spans="1:10" ht="12.75">
      <c r="A531" s="420"/>
      <c r="B531" s="393"/>
      <c r="C531" s="404"/>
      <c r="D531" s="401" t="s">
        <v>929</v>
      </c>
      <c r="E531" s="397">
        <v>398</v>
      </c>
      <c r="F531" s="397">
        <v>420</v>
      </c>
      <c r="G531" s="399">
        <v>420</v>
      </c>
      <c r="H531" s="397">
        <f>SUM(G531*100/F531)</f>
        <v>100</v>
      </c>
      <c r="I531" s="640"/>
      <c r="J531" s="640"/>
    </row>
    <row r="532" spans="1:10" ht="12.75">
      <c r="A532" s="420"/>
      <c r="B532" s="393"/>
      <c r="C532" s="404"/>
      <c r="D532" s="401" t="s">
        <v>406</v>
      </c>
      <c r="E532" s="397">
        <v>398</v>
      </c>
      <c r="F532" s="397">
        <v>1316</v>
      </c>
      <c r="G532" s="399">
        <v>1316</v>
      </c>
      <c r="H532" s="397">
        <f>SUM(G532*100/F532)</f>
        <v>100</v>
      </c>
      <c r="I532" s="640"/>
      <c r="J532" s="640"/>
    </row>
    <row r="533" spans="1:10" ht="12.75">
      <c r="A533" s="420"/>
      <c r="B533" s="393"/>
      <c r="C533" s="404"/>
      <c r="D533" s="357" t="s">
        <v>892</v>
      </c>
      <c r="E533" s="358">
        <v>398</v>
      </c>
      <c r="F533" s="358">
        <v>0</v>
      </c>
      <c r="G533" s="359">
        <v>0</v>
      </c>
      <c r="H533" s="397">
        <v>0</v>
      </c>
      <c r="I533" s="640"/>
      <c r="J533" s="640"/>
    </row>
    <row r="534" spans="1:10" ht="12.75">
      <c r="A534" s="420"/>
      <c r="B534" s="393"/>
      <c r="C534" s="345" t="s">
        <v>583</v>
      </c>
      <c r="D534" s="658" t="s">
        <v>20</v>
      </c>
      <c r="E534" s="429">
        <f>SUM(E535)</f>
        <v>0</v>
      </c>
      <c r="F534" s="429">
        <f>SUM(F535)</f>
        <v>1831</v>
      </c>
      <c r="G534" s="429">
        <f>SUM(G535)</f>
        <v>1831</v>
      </c>
      <c r="H534" s="429">
        <f>SUM(H535)</f>
        <v>100</v>
      </c>
      <c r="I534" s="640"/>
      <c r="J534" s="640"/>
    </row>
    <row r="535" spans="1:10" ht="12.75">
      <c r="A535" s="420"/>
      <c r="B535" s="393"/>
      <c r="C535" s="404"/>
      <c r="D535" s="357" t="s">
        <v>952</v>
      </c>
      <c r="E535" s="358">
        <v>0</v>
      </c>
      <c r="F535" s="358">
        <v>1831</v>
      </c>
      <c r="G535" s="359">
        <v>1831</v>
      </c>
      <c r="H535" s="397">
        <f>SUM(G534*100/F535)</f>
        <v>100</v>
      </c>
      <c r="I535" s="640"/>
      <c r="J535" s="640"/>
    </row>
    <row r="536" spans="1:10" ht="12.75">
      <c r="A536" s="387" t="s">
        <v>261</v>
      </c>
      <c r="B536" s="632" t="s">
        <v>953</v>
      </c>
      <c r="C536" s="633" t="s">
        <v>954</v>
      </c>
      <c r="D536" s="633"/>
      <c r="E536" s="342">
        <f>SUM(E537+E577+E580+E613+E647+E676+E704+E734+E760+E785+E821)</f>
        <v>752864</v>
      </c>
      <c r="F536" s="342">
        <f>SUM(F537+F577+F580+F613+F647+F676+F704+F734+F760+F785+F821)</f>
        <v>775312</v>
      </c>
      <c r="G536" s="342">
        <f>SUM(G537+G577+G580+G613+G647+G676+G704+G734+G760+G785+G821)</f>
        <v>774839</v>
      </c>
      <c r="H536" s="649">
        <f aca="true" t="shared" si="29" ref="H536:H546">SUM(G536*100/F536)</f>
        <v>99.93899230245373</v>
      </c>
      <c r="I536" s="634"/>
      <c r="J536" s="634"/>
    </row>
    <row r="537" spans="1:10" ht="12.75">
      <c r="A537" s="420"/>
      <c r="B537" s="393"/>
      <c r="C537" s="637" t="s">
        <v>955</v>
      </c>
      <c r="D537" s="637"/>
      <c r="E537" s="638">
        <f>SUM(E538)</f>
        <v>193381</v>
      </c>
      <c r="F537" s="638">
        <f>SUM(F538)</f>
        <v>194281</v>
      </c>
      <c r="G537" s="638">
        <f>SUM(G538)</f>
        <v>194145</v>
      </c>
      <c r="H537" s="643">
        <f t="shared" si="29"/>
        <v>99.92999830142938</v>
      </c>
      <c r="I537" s="634"/>
      <c r="J537" s="634"/>
    </row>
    <row r="538" spans="1:10" ht="12.75">
      <c r="A538" s="420"/>
      <c r="B538" s="393"/>
      <c r="C538" s="345" t="s">
        <v>286</v>
      </c>
      <c r="D538" s="394" t="s">
        <v>8</v>
      </c>
      <c r="E538" s="395">
        <f>SUM(E539+E543+E548+E573)</f>
        <v>193381</v>
      </c>
      <c r="F538" s="395">
        <f>SUM(F539+F543+F548+F573)</f>
        <v>194281</v>
      </c>
      <c r="G538" s="395">
        <f>SUM(G539+G543+G548+G573)</f>
        <v>194145</v>
      </c>
      <c r="H538" s="413">
        <f t="shared" si="29"/>
        <v>99.92999830142938</v>
      </c>
      <c r="I538" s="634"/>
      <c r="J538" s="634"/>
    </row>
    <row r="539" spans="1:13" ht="12.75">
      <c r="A539" s="420"/>
      <c r="B539" s="393"/>
      <c r="C539" s="350" t="s">
        <v>375</v>
      </c>
      <c r="D539" s="396" t="s">
        <v>524</v>
      </c>
      <c r="E539" s="639">
        <f>SUM(E540:E542)</f>
        <v>126291</v>
      </c>
      <c r="F539" s="639">
        <f>SUM(F540:F542)</f>
        <v>124112</v>
      </c>
      <c r="G539" s="639">
        <f>SUM(G540:G542)</f>
        <v>123994</v>
      </c>
      <c r="H539" s="639">
        <f t="shared" si="29"/>
        <v>99.90492458424649</v>
      </c>
      <c r="I539" s="640"/>
      <c r="J539" s="640"/>
      <c r="M539" s="641"/>
    </row>
    <row r="540" spans="1:13" ht="12.75">
      <c r="A540" s="420"/>
      <c r="B540" s="393"/>
      <c r="C540" s="350"/>
      <c r="D540" s="400" t="s">
        <v>598</v>
      </c>
      <c r="E540" s="397">
        <v>120966</v>
      </c>
      <c r="F540" s="397">
        <v>121511</v>
      </c>
      <c r="G540" s="397">
        <v>121511</v>
      </c>
      <c r="H540" s="397">
        <f t="shared" si="29"/>
        <v>100</v>
      </c>
      <c r="I540" s="640"/>
      <c r="J540" s="640"/>
      <c r="M540" s="641"/>
    </row>
    <row r="541" spans="1:13" ht="12.75">
      <c r="A541" s="420"/>
      <c r="B541" s="393"/>
      <c r="C541" s="350"/>
      <c r="D541" s="548" t="s">
        <v>898</v>
      </c>
      <c r="E541" s="397">
        <v>3815</v>
      </c>
      <c r="F541" s="397">
        <v>2093</v>
      </c>
      <c r="G541" s="397">
        <v>1975</v>
      </c>
      <c r="H541" s="397">
        <f t="shared" si="29"/>
        <v>94.36215957955089</v>
      </c>
      <c r="I541" s="640"/>
      <c r="J541" s="640"/>
      <c r="M541" s="641"/>
    </row>
    <row r="542" spans="1:13" ht="12.75">
      <c r="A542" s="420"/>
      <c r="B542" s="393"/>
      <c r="C542" s="350"/>
      <c r="D542" s="548" t="s">
        <v>614</v>
      </c>
      <c r="E542" s="397">
        <v>1510</v>
      </c>
      <c r="F542" s="397">
        <v>508</v>
      </c>
      <c r="G542" s="397">
        <v>508</v>
      </c>
      <c r="H542" s="397">
        <f t="shared" si="29"/>
        <v>100</v>
      </c>
      <c r="I542" s="640"/>
      <c r="J542" s="640"/>
      <c r="M542" s="641"/>
    </row>
    <row r="543" spans="1:10" ht="12.75">
      <c r="A543" s="420"/>
      <c r="B543" s="393"/>
      <c r="C543" s="350" t="s">
        <v>379</v>
      </c>
      <c r="D543" s="396" t="s">
        <v>615</v>
      </c>
      <c r="E543" s="403">
        <f>SUM(E544:E547)</f>
        <v>44139</v>
      </c>
      <c r="F543" s="403">
        <f>SUM(F544:F547)</f>
        <v>42494</v>
      </c>
      <c r="G543" s="403">
        <f>SUM(G544:G547)</f>
        <v>42455</v>
      </c>
      <c r="H543" s="639">
        <f t="shared" si="29"/>
        <v>99.90822233727114</v>
      </c>
      <c r="I543" s="640"/>
      <c r="J543" s="640"/>
    </row>
    <row r="544" spans="1:10" ht="12.75">
      <c r="A544" s="420"/>
      <c r="B544" s="393"/>
      <c r="C544" s="350"/>
      <c r="D544" s="548" t="s">
        <v>899</v>
      </c>
      <c r="E544" s="364">
        <v>8588</v>
      </c>
      <c r="F544" s="358">
        <v>8688</v>
      </c>
      <c r="G544" s="397">
        <v>8688</v>
      </c>
      <c r="H544" s="397">
        <f t="shared" si="29"/>
        <v>100</v>
      </c>
      <c r="I544" s="640"/>
      <c r="J544" s="640"/>
    </row>
    <row r="545" spans="1:10" ht="12.75">
      <c r="A545" s="420"/>
      <c r="B545" s="393"/>
      <c r="C545" s="350"/>
      <c r="D545" s="400" t="s">
        <v>900</v>
      </c>
      <c r="E545" s="364">
        <v>4041</v>
      </c>
      <c r="F545" s="364">
        <v>3439</v>
      </c>
      <c r="G545" s="397">
        <v>3439</v>
      </c>
      <c r="H545" s="397">
        <f t="shared" si="29"/>
        <v>100</v>
      </c>
      <c r="I545" s="640"/>
      <c r="J545" s="640"/>
    </row>
    <row r="546" spans="1:10" ht="12.75">
      <c r="A546" s="420"/>
      <c r="B546" s="393"/>
      <c r="C546" s="350"/>
      <c r="D546" s="401" t="s">
        <v>875</v>
      </c>
      <c r="E546" s="358">
        <v>31510</v>
      </c>
      <c r="F546" s="358">
        <v>30367</v>
      </c>
      <c r="G546" s="397">
        <v>30328</v>
      </c>
      <c r="H546" s="397">
        <f t="shared" si="29"/>
        <v>99.87157111337966</v>
      </c>
      <c r="I546" s="640"/>
      <c r="J546" s="640"/>
    </row>
    <row r="547" spans="1:10" ht="12.75">
      <c r="A547" s="420"/>
      <c r="B547" s="393"/>
      <c r="C547" s="350"/>
      <c r="D547" s="401" t="s">
        <v>876</v>
      </c>
      <c r="E547" s="358">
        <v>0</v>
      </c>
      <c r="F547" s="358">
        <v>0</v>
      </c>
      <c r="G547" s="397">
        <v>0</v>
      </c>
      <c r="H547" s="397">
        <v>0</v>
      </c>
      <c r="I547" s="640"/>
      <c r="J547" s="640"/>
    </row>
    <row r="548" spans="1:10" ht="12.75">
      <c r="A548" s="420"/>
      <c r="B548" s="393"/>
      <c r="C548" s="350" t="s">
        <v>287</v>
      </c>
      <c r="D548" s="396" t="s">
        <v>288</v>
      </c>
      <c r="E548" s="403">
        <f>SUM(E549:E572)</f>
        <v>20738</v>
      </c>
      <c r="F548" s="403">
        <f>SUM(F549:F572)</f>
        <v>26087</v>
      </c>
      <c r="G548" s="403">
        <f>SUM(G549:G572)</f>
        <v>26087</v>
      </c>
      <c r="H548" s="639">
        <f>SUM(G548*100/F548)</f>
        <v>100</v>
      </c>
      <c r="I548" s="640"/>
      <c r="J548" s="640"/>
    </row>
    <row r="549" spans="1:10" ht="12.75">
      <c r="A549" s="420"/>
      <c r="B549" s="393"/>
      <c r="C549" s="404"/>
      <c r="D549" s="401" t="s">
        <v>416</v>
      </c>
      <c r="E549" s="397">
        <v>3848</v>
      </c>
      <c r="F549" s="398">
        <v>12565</v>
      </c>
      <c r="G549" s="397">
        <v>12565</v>
      </c>
      <c r="H549" s="397">
        <f>SUM(G549*100/F549)</f>
        <v>100</v>
      </c>
      <c r="I549" s="640"/>
      <c r="J549" s="640"/>
    </row>
    <row r="550" spans="1:10" ht="12.75">
      <c r="A550" s="420"/>
      <c r="B550" s="393"/>
      <c r="C550" s="404"/>
      <c r="D550" s="401" t="s">
        <v>878</v>
      </c>
      <c r="E550" s="397">
        <v>500</v>
      </c>
      <c r="F550" s="398">
        <v>0</v>
      </c>
      <c r="G550" s="397">
        <v>0</v>
      </c>
      <c r="H550" s="397">
        <v>0</v>
      </c>
      <c r="I550" s="640"/>
      <c r="J550" s="640"/>
    </row>
    <row r="551" spans="1:10" ht="12.75">
      <c r="A551" s="420"/>
      <c r="B551" s="393"/>
      <c r="C551" s="404"/>
      <c r="D551" s="401" t="s">
        <v>418</v>
      </c>
      <c r="E551" s="397">
        <v>650</v>
      </c>
      <c r="F551" s="398">
        <v>396</v>
      </c>
      <c r="G551" s="397">
        <v>396</v>
      </c>
      <c r="H551" s="397">
        <f>SUM(G551*100/F551)</f>
        <v>100</v>
      </c>
      <c r="I551" s="640"/>
      <c r="J551" s="640"/>
    </row>
    <row r="552" spans="1:10" ht="12.75">
      <c r="A552" s="420"/>
      <c r="B552" s="393"/>
      <c r="C552" s="404"/>
      <c r="D552" s="401" t="s">
        <v>420</v>
      </c>
      <c r="E552" s="397">
        <v>0</v>
      </c>
      <c r="F552" s="398">
        <v>0</v>
      </c>
      <c r="G552" s="397">
        <v>0</v>
      </c>
      <c r="H552" s="397">
        <v>0</v>
      </c>
      <c r="I552" s="640"/>
      <c r="J552" s="640"/>
    </row>
    <row r="553" spans="1:10" ht="12.75">
      <c r="A553" s="420"/>
      <c r="B553" s="393"/>
      <c r="C553" s="404"/>
      <c r="D553" s="401" t="s">
        <v>421</v>
      </c>
      <c r="E553" s="397">
        <v>0</v>
      </c>
      <c r="F553" s="398">
        <v>0</v>
      </c>
      <c r="G553" s="397">
        <v>0</v>
      </c>
      <c r="H553" s="397">
        <v>0</v>
      </c>
      <c r="I553" s="640"/>
      <c r="J553" s="640"/>
    </row>
    <row r="554" spans="1:10" ht="12.75">
      <c r="A554" s="420"/>
      <c r="B554" s="393"/>
      <c r="C554" s="404"/>
      <c r="D554" s="401" t="s">
        <v>879</v>
      </c>
      <c r="E554" s="397">
        <v>2000</v>
      </c>
      <c r="F554" s="398">
        <v>1615</v>
      </c>
      <c r="G554" s="397">
        <v>1615</v>
      </c>
      <c r="H554" s="397">
        <f>SUM(G554*100/F554)</f>
        <v>100</v>
      </c>
      <c r="I554" s="640"/>
      <c r="J554" s="640"/>
    </row>
    <row r="555" spans="1:10" ht="12.75">
      <c r="A555" s="420"/>
      <c r="B555" s="393"/>
      <c r="C555" s="404"/>
      <c r="D555" s="401" t="s">
        <v>425</v>
      </c>
      <c r="E555" s="397">
        <v>3000</v>
      </c>
      <c r="F555" s="398">
        <v>1450</v>
      </c>
      <c r="G555" s="397">
        <v>1450</v>
      </c>
      <c r="H555" s="397">
        <f>SUM(G555*100/F555)</f>
        <v>100</v>
      </c>
      <c r="I555" s="640"/>
      <c r="J555" s="640"/>
    </row>
    <row r="556" spans="1:10" ht="12.75">
      <c r="A556" s="420"/>
      <c r="B556" s="393"/>
      <c r="C556" s="404"/>
      <c r="D556" s="401" t="s">
        <v>880</v>
      </c>
      <c r="E556" s="397">
        <v>50</v>
      </c>
      <c r="F556" s="398">
        <v>16</v>
      </c>
      <c r="G556" s="397">
        <v>16</v>
      </c>
      <c r="H556" s="397">
        <f>SUM(G556*100/F556)</f>
        <v>100</v>
      </c>
      <c r="I556" s="640"/>
      <c r="J556" s="640"/>
    </row>
    <row r="557" spans="1:10" ht="12.75">
      <c r="A557" s="420"/>
      <c r="B557" s="393"/>
      <c r="C557" s="404"/>
      <c r="D557" s="401" t="s">
        <v>881</v>
      </c>
      <c r="E557" s="397">
        <v>200</v>
      </c>
      <c r="F557" s="398">
        <v>0</v>
      </c>
      <c r="G557" s="397">
        <v>0</v>
      </c>
      <c r="H557" s="397">
        <v>0</v>
      </c>
      <c r="I557" s="640"/>
      <c r="J557" s="640"/>
    </row>
    <row r="558" spans="1:10" ht="12.75">
      <c r="A558" s="420"/>
      <c r="B558" s="393"/>
      <c r="C558" s="404"/>
      <c r="D558" s="401" t="s">
        <v>903</v>
      </c>
      <c r="E558" s="397">
        <v>450</v>
      </c>
      <c r="F558" s="398">
        <v>223</v>
      </c>
      <c r="G558" s="397">
        <v>223</v>
      </c>
      <c r="H558" s="397">
        <f>SUM(G558*100/F558)</f>
        <v>100</v>
      </c>
      <c r="I558" s="640"/>
      <c r="J558" s="640"/>
    </row>
    <row r="559" spans="1:10" ht="12.75">
      <c r="A559" s="420"/>
      <c r="B559" s="393"/>
      <c r="C559" s="404"/>
      <c r="D559" s="401" t="s">
        <v>882</v>
      </c>
      <c r="E559" s="397">
        <v>610</v>
      </c>
      <c r="F559" s="398">
        <v>0</v>
      </c>
      <c r="G559" s="397">
        <v>0</v>
      </c>
      <c r="H559" s="397">
        <v>0</v>
      </c>
      <c r="I559" s="640"/>
      <c r="J559" s="640"/>
    </row>
    <row r="560" spans="1:10" ht="12.75">
      <c r="A560" s="420"/>
      <c r="B560" s="393"/>
      <c r="C560" s="404"/>
      <c r="D560" s="401" t="s">
        <v>883</v>
      </c>
      <c r="E560" s="397">
        <v>200</v>
      </c>
      <c r="F560" s="398">
        <v>0</v>
      </c>
      <c r="G560" s="397">
        <v>0</v>
      </c>
      <c r="H560" s="397">
        <v>0</v>
      </c>
      <c r="I560" s="640"/>
      <c r="J560" s="640"/>
    </row>
    <row r="561" spans="1:10" ht="12.75">
      <c r="A561" s="420"/>
      <c r="B561" s="393"/>
      <c r="C561" s="404"/>
      <c r="D561" s="401" t="s">
        <v>884</v>
      </c>
      <c r="E561" s="397">
        <v>1000</v>
      </c>
      <c r="F561" s="398">
        <v>696</v>
      </c>
      <c r="G561" s="397">
        <v>696</v>
      </c>
      <c r="H561" s="397">
        <f>SUM(G561*100/F561)</f>
        <v>100</v>
      </c>
      <c r="I561" s="640"/>
      <c r="J561" s="640"/>
    </row>
    <row r="562" spans="1:10" ht="12.75">
      <c r="A562" s="420"/>
      <c r="B562" s="393"/>
      <c r="C562" s="404"/>
      <c r="D562" s="401" t="s">
        <v>885</v>
      </c>
      <c r="E562" s="397">
        <v>1000</v>
      </c>
      <c r="F562" s="398">
        <v>91</v>
      </c>
      <c r="G562" s="397">
        <v>336</v>
      </c>
      <c r="H562" s="397">
        <f>SUM(G562*100/F562)</f>
        <v>369.2307692307692</v>
      </c>
      <c r="I562" s="640"/>
      <c r="J562" s="640"/>
    </row>
    <row r="563" spans="1:10" ht="12.75">
      <c r="A563" s="420"/>
      <c r="B563" s="393"/>
      <c r="C563" s="404"/>
      <c r="D563" s="401" t="s">
        <v>441</v>
      </c>
      <c r="E563" s="397">
        <v>0</v>
      </c>
      <c r="F563" s="398">
        <v>876</v>
      </c>
      <c r="G563" s="397">
        <v>876</v>
      </c>
      <c r="H563" s="397">
        <f>SUM(G563*100/F563)</f>
        <v>100</v>
      </c>
      <c r="I563" s="640"/>
      <c r="J563" s="640"/>
    </row>
    <row r="564" spans="1:10" ht="12.75">
      <c r="A564" s="420"/>
      <c r="B564" s="393"/>
      <c r="C564" s="404"/>
      <c r="D564" s="401" t="s">
        <v>886</v>
      </c>
      <c r="E564" s="397">
        <v>100</v>
      </c>
      <c r="F564" s="398">
        <v>0</v>
      </c>
      <c r="G564" s="397">
        <v>0</v>
      </c>
      <c r="H564" s="397">
        <v>0</v>
      </c>
      <c r="I564" s="640"/>
      <c r="J564" s="640"/>
    </row>
    <row r="565" spans="1:10" ht="12.75">
      <c r="A565" s="420"/>
      <c r="B565" s="393"/>
      <c r="C565" s="404"/>
      <c r="D565" s="401" t="s">
        <v>446</v>
      </c>
      <c r="E565" s="397">
        <v>50</v>
      </c>
      <c r="F565" s="398">
        <v>0</v>
      </c>
      <c r="G565" s="397">
        <v>0</v>
      </c>
      <c r="H565" s="397">
        <v>0</v>
      </c>
      <c r="I565" s="640"/>
      <c r="J565" s="640"/>
    </row>
    <row r="566" spans="1:10" ht="12.75">
      <c r="A566" s="420"/>
      <c r="B566" s="393"/>
      <c r="C566" s="404"/>
      <c r="D566" s="401" t="s">
        <v>447</v>
      </c>
      <c r="E566" s="397">
        <v>4500</v>
      </c>
      <c r="F566" s="398">
        <v>3328</v>
      </c>
      <c r="G566" s="397">
        <v>3083</v>
      </c>
      <c r="H566" s="397">
        <f>SUM(G566*100/F566)</f>
        <v>92.63822115384616</v>
      </c>
      <c r="I566" s="640"/>
      <c r="J566" s="640"/>
    </row>
    <row r="567" spans="1:10" ht="12.75">
      <c r="A567" s="420"/>
      <c r="B567" s="393"/>
      <c r="C567" s="404"/>
      <c r="D567" s="401" t="s">
        <v>448</v>
      </c>
      <c r="E567" s="397">
        <v>50</v>
      </c>
      <c r="F567" s="398">
        <v>213</v>
      </c>
      <c r="G567" s="397">
        <v>213</v>
      </c>
      <c r="H567" s="397">
        <f>SUM(G567*100/F567)</f>
        <v>100</v>
      </c>
      <c r="I567" s="640"/>
      <c r="J567" s="640"/>
    </row>
    <row r="568" spans="1:10" ht="12.75">
      <c r="A568" s="420"/>
      <c r="B568" s="393"/>
      <c r="C568" s="404"/>
      <c r="D568" s="401" t="s">
        <v>956</v>
      </c>
      <c r="E568" s="397">
        <v>0</v>
      </c>
      <c r="F568" s="397">
        <v>0</v>
      </c>
      <c r="G568" s="397">
        <v>0</v>
      </c>
      <c r="H568" s="397">
        <v>0</v>
      </c>
      <c r="I568" s="640"/>
      <c r="J568" s="640"/>
    </row>
    <row r="569" spans="1:10" ht="12.75">
      <c r="A569" s="420"/>
      <c r="B569" s="393"/>
      <c r="C569" s="404"/>
      <c r="D569" s="401" t="s">
        <v>888</v>
      </c>
      <c r="E569" s="397">
        <v>1000</v>
      </c>
      <c r="F569" s="398">
        <v>2367</v>
      </c>
      <c r="G569" s="397">
        <v>2367</v>
      </c>
      <c r="H569" s="397">
        <f>SUM(G569*100/F569)</f>
        <v>100</v>
      </c>
      <c r="I569" s="640"/>
      <c r="J569" s="640"/>
    </row>
    <row r="570" spans="1:10" ht="12.75">
      <c r="A570" s="420"/>
      <c r="B570" s="393"/>
      <c r="C570" s="404"/>
      <c r="D570" s="401" t="s">
        <v>450</v>
      </c>
      <c r="E570" s="397">
        <v>30</v>
      </c>
      <c r="F570" s="398">
        <v>43</v>
      </c>
      <c r="G570" s="397">
        <v>43</v>
      </c>
      <c r="H570" s="397">
        <f>SUM(G570*100/F570)</f>
        <v>100</v>
      </c>
      <c r="I570" s="640"/>
      <c r="J570" s="640"/>
    </row>
    <row r="571" spans="1:10" ht="12.75">
      <c r="A571" s="420"/>
      <c r="B571" s="393"/>
      <c r="C571" s="404"/>
      <c r="D571" s="401" t="s">
        <v>451</v>
      </c>
      <c r="E571" s="397">
        <v>1500</v>
      </c>
      <c r="F571" s="398">
        <v>1356</v>
      </c>
      <c r="G571" s="397">
        <v>1356</v>
      </c>
      <c r="H571" s="397">
        <f>SUM(G571*100/F571)</f>
        <v>100</v>
      </c>
      <c r="I571" s="640"/>
      <c r="J571" s="640"/>
    </row>
    <row r="572" spans="1:10" ht="12.75">
      <c r="A572" s="420"/>
      <c r="B572" s="393"/>
      <c r="C572" s="404"/>
      <c r="D572" s="401" t="s">
        <v>957</v>
      </c>
      <c r="E572" s="397">
        <v>0</v>
      </c>
      <c r="F572" s="398">
        <v>852</v>
      </c>
      <c r="G572" s="397">
        <v>852</v>
      </c>
      <c r="H572" s="397">
        <f>SUM(G572*100/F572)</f>
        <v>100</v>
      </c>
      <c r="I572" s="640"/>
      <c r="J572" s="640"/>
    </row>
    <row r="573" spans="1:10" ht="12.75">
      <c r="A573" s="420"/>
      <c r="B573" s="393"/>
      <c r="C573" s="537" t="s">
        <v>498</v>
      </c>
      <c r="D573" s="538" t="s">
        <v>580</v>
      </c>
      <c r="E573" s="639">
        <f>SUM(E574:E576)</f>
        <v>2213</v>
      </c>
      <c r="F573" s="639">
        <f>SUM(F574:F576)</f>
        <v>1588</v>
      </c>
      <c r="G573" s="639">
        <f>SUM(G574:G576)</f>
        <v>1609</v>
      </c>
      <c r="H573" s="639">
        <f>SUM(G573*100/F573)</f>
        <v>101.32241813602015</v>
      </c>
      <c r="I573" s="640"/>
      <c r="J573" s="640"/>
    </row>
    <row r="574" spans="1:10" ht="12.75">
      <c r="A574" s="420"/>
      <c r="B574" s="393"/>
      <c r="C574" s="404"/>
      <c r="D574" s="401" t="s">
        <v>890</v>
      </c>
      <c r="E574" s="397">
        <v>0</v>
      </c>
      <c r="F574" s="398">
        <v>0</v>
      </c>
      <c r="G574" s="397">
        <v>0</v>
      </c>
      <c r="H574" s="397">
        <v>0</v>
      </c>
      <c r="I574" s="640"/>
      <c r="J574" s="640"/>
    </row>
    <row r="575" spans="1:10" ht="12.75">
      <c r="A575" s="420"/>
      <c r="B575" s="393"/>
      <c r="C575" s="404"/>
      <c r="D575" s="401" t="s">
        <v>891</v>
      </c>
      <c r="E575" s="397">
        <v>1848</v>
      </c>
      <c r="F575" s="398">
        <v>1136</v>
      </c>
      <c r="G575" s="397">
        <v>1136</v>
      </c>
      <c r="H575" s="397">
        <f aca="true" t="shared" si="30" ref="H575:H590">SUM(G575*100/F575)</f>
        <v>100</v>
      </c>
      <c r="I575" s="640"/>
      <c r="J575" s="640"/>
    </row>
    <row r="576" spans="1:10" ht="12.75">
      <c r="A576" s="420"/>
      <c r="B576" s="393"/>
      <c r="C576" s="404"/>
      <c r="D576" s="401" t="s">
        <v>406</v>
      </c>
      <c r="E576" s="397">
        <v>365</v>
      </c>
      <c r="F576" s="398">
        <v>452</v>
      </c>
      <c r="G576" s="397">
        <v>473</v>
      </c>
      <c r="H576" s="397">
        <f t="shared" si="30"/>
        <v>104.64601769911505</v>
      </c>
      <c r="I576" s="640"/>
      <c r="J576" s="640"/>
    </row>
    <row r="577" spans="1:10" ht="12.75">
      <c r="A577" s="420"/>
      <c r="B577" s="393"/>
      <c r="C577" s="637" t="s">
        <v>958</v>
      </c>
      <c r="D577" s="637"/>
      <c r="E577" s="643">
        <f aca="true" t="shared" si="31" ref="E577:G578">SUM(E578)</f>
        <v>36908</v>
      </c>
      <c r="F577" s="643">
        <f t="shared" si="31"/>
        <v>36908</v>
      </c>
      <c r="G577" s="643">
        <f t="shared" si="31"/>
        <v>36908</v>
      </c>
      <c r="H577" s="643">
        <f t="shared" si="30"/>
        <v>100</v>
      </c>
      <c r="I577" s="640"/>
      <c r="J577" s="640"/>
    </row>
    <row r="578" spans="1:10" ht="12.75">
      <c r="A578" s="420"/>
      <c r="B578" s="393"/>
      <c r="C578" s="411" t="s">
        <v>498</v>
      </c>
      <c r="D578" s="412" t="s">
        <v>580</v>
      </c>
      <c r="E578" s="645">
        <f t="shared" si="31"/>
        <v>36908</v>
      </c>
      <c r="F578" s="645">
        <f t="shared" si="31"/>
        <v>36908</v>
      </c>
      <c r="G578" s="645">
        <f t="shared" si="31"/>
        <v>36908</v>
      </c>
      <c r="H578" s="413">
        <f t="shared" si="30"/>
        <v>100</v>
      </c>
      <c r="I578" s="640"/>
      <c r="J578" s="640"/>
    </row>
    <row r="579" spans="1:10" ht="12.75">
      <c r="A579" s="420"/>
      <c r="B579" s="393"/>
      <c r="C579" s="404"/>
      <c r="D579" s="401" t="s">
        <v>959</v>
      </c>
      <c r="E579" s="397">
        <v>36908</v>
      </c>
      <c r="F579" s="398">
        <v>36908</v>
      </c>
      <c r="G579" s="399">
        <v>36908</v>
      </c>
      <c r="H579" s="397">
        <f t="shared" si="30"/>
        <v>100</v>
      </c>
      <c r="I579" s="640"/>
      <c r="J579" s="640"/>
    </row>
    <row r="580" spans="1:10" ht="12.75">
      <c r="A580" s="420"/>
      <c r="B580" s="393"/>
      <c r="C580" s="637" t="s">
        <v>960</v>
      </c>
      <c r="D580" s="637"/>
      <c r="E580" s="638">
        <f>SUM(E581)</f>
        <v>64218</v>
      </c>
      <c r="F580" s="638">
        <f>SUM(F581)</f>
        <v>64483</v>
      </c>
      <c r="G580" s="638">
        <f>SUM(G581)</f>
        <v>64604</v>
      </c>
      <c r="H580" s="643">
        <f t="shared" si="30"/>
        <v>100.18764635640402</v>
      </c>
      <c r="I580" s="634"/>
      <c r="J580" s="634"/>
    </row>
    <row r="581" spans="1:10" ht="12.75">
      <c r="A581" s="420"/>
      <c r="B581" s="393"/>
      <c r="C581" s="345" t="s">
        <v>286</v>
      </c>
      <c r="D581" s="394" t="s">
        <v>8</v>
      </c>
      <c r="E581" s="395">
        <f>SUM(E582+E586+E590+E610)</f>
        <v>64218</v>
      </c>
      <c r="F581" s="395">
        <f>SUM(F582+F586+F590+F610)</f>
        <v>64483</v>
      </c>
      <c r="G581" s="395">
        <f>SUM(G582+G586+G590+G610)</f>
        <v>64604</v>
      </c>
      <c r="H581" s="413">
        <f t="shared" si="30"/>
        <v>100.18764635640402</v>
      </c>
      <c r="I581" s="634"/>
      <c r="J581" s="634"/>
    </row>
    <row r="582" spans="1:13" ht="12.75">
      <c r="A582" s="420"/>
      <c r="B582" s="393"/>
      <c r="C582" s="350" t="s">
        <v>375</v>
      </c>
      <c r="D582" s="396" t="s">
        <v>524</v>
      </c>
      <c r="E582" s="639">
        <f>SUM(E583:E585)</f>
        <v>26554</v>
      </c>
      <c r="F582" s="639">
        <f>SUM(F583:F585)</f>
        <v>26776</v>
      </c>
      <c r="G582" s="639">
        <f>SUM(G583:G585)</f>
        <v>26892</v>
      </c>
      <c r="H582" s="639">
        <f t="shared" si="30"/>
        <v>100.43322378249178</v>
      </c>
      <c r="I582" s="640"/>
      <c r="J582" s="640"/>
      <c r="M582" s="641"/>
    </row>
    <row r="583" spans="1:13" ht="12.75">
      <c r="A583" s="420"/>
      <c r="B583" s="393"/>
      <c r="C583" s="350"/>
      <c r="D583" s="400" t="s">
        <v>598</v>
      </c>
      <c r="E583" s="397">
        <v>23640</v>
      </c>
      <c r="F583" s="398">
        <v>23870</v>
      </c>
      <c r="G583" s="399">
        <v>23986</v>
      </c>
      <c r="H583" s="397">
        <f t="shared" si="30"/>
        <v>100.48596564725597</v>
      </c>
      <c r="I583" s="640"/>
      <c r="J583" s="640"/>
      <c r="M583" s="641"/>
    </row>
    <row r="584" spans="1:13" ht="12.75">
      <c r="A584" s="420"/>
      <c r="B584" s="393"/>
      <c r="C584" s="350"/>
      <c r="D584" s="548" t="s">
        <v>898</v>
      </c>
      <c r="E584" s="397">
        <v>2544</v>
      </c>
      <c r="F584" s="398">
        <v>2438</v>
      </c>
      <c r="G584" s="399">
        <v>2438</v>
      </c>
      <c r="H584" s="397">
        <f t="shared" si="30"/>
        <v>100</v>
      </c>
      <c r="I584" s="640"/>
      <c r="J584" s="640"/>
      <c r="M584" s="641"/>
    </row>
    <row r="585" spans="1:13" ht="12.75">
      <c r="A585" s="420"/>
      <c r="B585" s="393"/>
      <c r="C585" s="350"/>
      <c r="D585" s="548" t="s">
        <v>614</v>
      </c>
      <c r="E585" s="397">
        <v>370</v>
      </c>
      <c r="F585" s="398">
        <v>468</v>
      </c>
      <c r="G585" s="399">
        <v>468</v>
      </c>
      <c r="H585" s="397">
        <f t="shared" si="30"/>
        <v>100</v>
      </c>
      <c r="I585" s="640"/>
      <c r="J585" s="640"/>
      <c r="M585" s="641"/>
    </row>
    <row r="586" spans="1:10" ht="12.75">
      <c r="A586" s="420"/>
      <c r="B586" s="393"/>
      <c r="C586" s="350" t="s">
        <v>379</v>
      </c>
      <c r="D586" s="396" t="s">
        <v>615</v>
      </c>
      <c r="E586" s="403">
        <f>SUM(E587:E589)</f>
        <v>9347</v>
      </c>
      <c r="F586" s="403">
        <f>SUM(F587:F589)</f>
        <v>9125</v>
      </c>
      <c r="G586" s="403">
        <f>SUM(G587:G589)</f>
        <v>9009</v>
      </c>
      <c r="H586" s="639">
        <f t="shared" si="30"/>
        <v>98.72876712328767</v>
      </c>
      <c r="I586" s="640"/>
      <c r="J586" s="640"/>
    </row>
    <row r="587" spans="1:10" ht="12.75">
      <c r="A587" s="420"/>
      <c r="B587" s="393"/>
      <c r="C587" s="350"/>
      <c r="D587" s="548" t="s">
        <v>899</v>
      </c>
      <c r="E587" s="364">
        <v>1912</v>
      </c>
      <c r="F587" s="358">
        <v>2142</v>
      </c>
      <c r="G587" s="359">
        <v>2141</v>
      </c>
      <c r="H587" s="397">
        <f t="shared" si="30"/>
        <v>99.953314659197</v>
      </c>
      <c r="I587" s="640"/>
      <c r="J587" s="640"/>
    </row>
    <row r="588" spans="1:10" ht="12.75">
      <c r="A588" s="420"/>
      <c r="B588" s="393"/>
      <c r="C588" s="350"/>
      <c r="D588" s="400" t="s">
        <v>900</v>
      </c>
      <c r="E588" s="364">
        <v>743</v>
      </c>
      <c r="F588" s="358">
        <v>511</v>
      </c>
      <c r="G588" s="359">
        <v>511</v>
      </c>
      <c r="H588" s="397">
        <f t="shared" si="30"/>
        <v>100</v>
      </c>
      <c r="I588" s="640"/>
      <c r="J588" s="640"/>
    </row>
    <row r="589" spans="1:10" ht="12.75">
      <c r="A589" s="420"/>
      <c r="B589" s="393"/>
      <c r="C589" s="350"/>
      <c r="D589" s="401" t="s">
        <v>875</v>
      </c>
      <c r="E589" s="358">
        <v>6692</v>
      </c>
      <c r="F589" s="358">
        <v>6472</v>
      </c>
      <c r="G589" s="402">
        <v>6357</v>
      </c>
      <c r="H589" s="397">
        <f t="shared" si="30"/>
        <v>98.22311495673671</v>
      </c>
      <c r="I589" s="640"/>
      <c r="J589" s="640"/>
    </row>
    <row r="590" spans="1:10" ht="12.75">
      <c r="A590" s="420"/>
      <c r="B590" s="393"/>
      <c r="C590" s="350" t="s">
        <v>287</v>
      </c>
      <c r="D590" s="396" t="s">
        <v>288</v>
      </c>
      <c r="E590" s="403">
        <f>SUM(E591:E609)</f>
        <v>27917</v>
      </c>
      <c r="F590" s="403">
        <f>SUM(F591:F609)</f>
        <v>28472</v>
      </c>
      <c r="G590" s="403">
        <f>SUM(G591:G609)</f>
        <v>28593</v>
      </c>
      <c r="H590" s="639">
        <f t="shared" si="30"/>
        <v>100.42497892666479</v>
      </c>
      <c r="I590" s="640"/>
      <c r="J590" s="640"/>
    </row>
    <row r="591" spans="1:10" ht="12.75">
      <c r="A591" s="420"/>
      <c r="B591" s="393"/>
      <c r="C591" s="537"/>
      <c r="D591" s="647" t="s">
        <v>934</v>
      </c>
      <c r="E591" s="397">
        <v>30</v>
      </c>
      <c r="F591" s="398">
        <v>0</v>
      </c>
      <c r="G591" s="397">
        <v>0</v>
      </c>
      <c r="H591" s="397">
        <v>0</v>
      </c>
      <c r="I591" s="640"/>
      <c r="J591" s="640"/>
    </row>
    <row r="592" spans="1:10" ht="12.75">
      <c r="A592" s="420"/>
      <c r="B592" s="393"/>
      <c r="C592" s="537"/>
      <c r="D592" s="401" t="s">
        <v>416</v>
      </c>
      <c r="E592" s="397">
        <v>15637</v>
      </c>
      <c r="F592" s="398">
        <v>11692</v>
      </c>
      <c r="G592" s="399">
        <v>11813</v>
      </c>
      <c r="H592" s="397">
        <f>SUM(G592*100/F592)</f>
        <v>101.03489565514882</v>
      </c>
      <c r="I592" s="640"/>
      <c r="J592" s="640"/>
    </row>
    <row r="593" spans="1:10" ht="12.75">
      <c r="A593" s="420"/>
      <c r="B593" s="393"/>
      <c r="C593" s="537"/>
      <c r="D593" s="401" t="s">
        <v>878</v>
      </c>
      <c r="E593" s="397">
        <v>2000</v>
      </c>
      <c r="F593" s="398">
        <v>2000</v>
      </c>
      <c r="G593" s="399">
        <v>2000</v>
      </c>
      <c r="H593" s="397">
        <f>SUM(G593*100/F593)</f>
        <v>100</v>
      </c>
      <c r="I593" s="640"/>
      <c r="J593" s="640"/>
    </row>
    <row r="594" spans="1:10" ht="12.75">
      <c r="A594" s="420"/>
      <c r="B594" s="393"/>
      <c r="C594" s="537"/>
      <c r="D594" s="401" t="s">
        <v>418</v>
      </c>
      <c r="E594" s="397">
        <v>500</v>
      </c>
      <c r="F594" s="398">
        <v>427</v>
      </c>
      <c r="G594" s="399">
        <v>427</v>
      </c>
      <c r="H594" s="397">
        <f>SUM(G594*100/F594)</f>
        <v>100</v>
      </c>
      <c r="I594" s="640"/>
      <c r="J594" s="640"/>
    </row>
    <row r="595" spans="1:10" ht="12.75">
      <c r="A595" s="420"/>
      <c r="B595" s="393"/>
      <c r="C595" s="537"/>
      <c r="D595" s="401" t="s">
        <v>420</v>
      </c>
      <c r="E595" s="397">
        <v>260</v>
      </c>
      <c r="F595" s="398">
        <v>71</v>
      </c>
      <c r="G595" s="399">
        <v>71</v>
      </c>
      <c r="H595" s="397">
        <f>SUM(G595*100/F595)</f>
        <v>100</v>
      </c>
      <c r="I595" s="640"/>
      <c r="J595" s="640"/>
    </row>
    <row r="596" spans="1:10" ht="12.75">
      <c r="A596" s="420"/>
      <c r="B596" s="393"/>
      <c r="C596" s="537"/>
      <c r="D596" s="401" t="s">
        <v>421</v>
      </c>
      <c r="E596" s="397">
        <v>300</v>
      </c>
      <c r="F596" s="398">
        <v>0</v>
      </c>
      <c r="G596" s="399">
        <v>0</v>
      </c>
      <c r="H596" s="397">
        <v>0</v>
      </c>
      <c r="I596" s="640"/>
      <c r="J596" s="640"/>
    </row>
    <row r="597" spans="1:10" ht="12.75">
      <c r="A597" s="420"/>
      <c r="B597" s="393"/>
      <c r="C597" s="537"/>
      <c r="D597" s="401" t="s">
        <v>879</v>
      </c>
      <c r="E597" s="397">
        <v>1500</v>
      </c>
      <c r="F597" s="398">
        <v>4990</v>
      </c>
      <c r="G597" s="399">
        <v>4990</v>
      </c>
      <c r="H597" s="397">
        <f aca="true" t="shared" si="32" ref="H597:H611">SUM(G597*100/F597)</f>
        <v>100</v>
      </c>
      <c r="I597" s="640"/>
      <c r="J597" s="640"/>
    </row>
    <row r="598" spans="1:10" ht="12.75">
      <c r="A598" s="420"/>
      <c r="B598" s="393"/>
      <c r="C598" s="537"/>
      <c r="D598" s="401" t="s">
        <v>425</v>
      </c>
      <c r="E598" s="397">
        <v>1000</v>
      </c>
      <c r="F598" s="398">
        <v>1270</v>
      </c>
      <c r="G598" s="399">
        <v>1270</v>
      </c>
      <c r="H598" s="397">
        <f t="shared" si="32"/>
        <v>100</v>
      </c>
      <c r="I598" s="640"/>
      <c r="J598" s="640"/>
    </row>
    <row r="599" spans="1:10" ht="12.75">
      <c r="A599" s="420"/>
      <c r="B599" s="393"/>
      <c r="C599" s="537"/>
      <c r="D599" s="401" t="s">
        <v>880</v>
      </c>
      <c r="E599" s="397">
        <v>200</v>
      </c>
      <c r="F599" s="398">
        <v>143</v>
      </c>
      <c r="G599" s="399">
        <v>143</v>
      </c>
      <c r="H599" s="397">
        <f t="shared" si="32"/>
        <v>100</v>
      </c>
      <c r="I599" s="640"/>
      <c r="J599" s="640"/>
    </row>
    <row r="600" spans="1:10" ht="12.75">
      <c r="A600" s="420"/>
      <c r="B600" s="393"/>
      <c r="C600" s="537"/>
      <c r="D600" s="401" t="s">
        <v>881</v>
      </c>
      <c r="E600" s="397">
        <v>500</v>
      </c>
      <c r="F600" s="398">
        <v>987</v>
      </c>
      <c r="G600" s="399">
        <v>987</v>
      </c>
      <c r="H600" s="397">
        <f t="shared" si="32"/>
        <v>100</v>
      </c>
      <c r="I600" s="640"/>
      <c r="J600" s="640"/>
    </row>
    <row r="601" spans="1:10" ht="12.75">
      <c r="A601" s="420"/>
      <c r="B601" s="393"/>
      <c r="C601" s="537"/>
      <c r="D601" s="401" t="s">
        <v>883</v>
      </c>
      <c r="E601" s="397">
        <v>100</v>
      </c>
      <c r="F601" s="398">
        <v>53</v>
      </c>
      <c r="G601" s="399">
        <v>53</v>
      </c>
      <c r="H601" s="397">
        <f t="shared" si="32"/>
        <v>100</v>
      </c>
      <c r="I601" s="640"/>
      <c r="J601" s="640"/>
    </row>
    <row r="602" spans="1:10" ht="12.75">
      <c r="A602" s="420"/>
      <c r="B602" s="393"/>
      <c r="C602" s="537"/>
      <c r="D602" s="401" t="s">
        <v>884</v>
      </c>
      <c r="E602" s="397">
        <v>1000</v>
      </c>
      <c r="F602" s="398">
        <v>4217</v>
      </c>
      <c r="G602" s="399">
        <v>4217</v>
      </c>
      <c r="H602" s="397">
        <f t="shared" si="32"/>
        <v>100</v>
      </c>
      <c r="I602" s="640"/>
      <c r="J602" s="640"/>
    </row>
    <row r="603" spans="1:10" ht="12.75">
      <c r="A603" s="420"/>
      <c r="B603" s="393"/>
      <c r="C603" s="537"/>
      <c r="D603" s="401" t="s">
        <v>885</v>
      </c>
      <c r="E603" s="397">
        <v>700</v>
      </c>
      <c r="F603" s="398">
        <v>40</v>
      </c>
      <c r="G603" s="399">
        <v>40</v>
      </c>
      <c r="H603" s="397">
        <f t="shared" si="32"/>
        <v>100</v>
      </c>
      <c r="I603" s="640"/>
      <c r="J603" s="640"/>
    </row>
    <row r="604" spans="1:10" ht="12.75">
      <c r="A604" s="420"/>
      <c r="B604" s="393"/>
      <c r="C604" s="537"/>
      <c r="D604" s="401" t="s">
        <v>886</v>
      </c>
      <c r="E604" s="397">
        <v>50</v>
      </c>
      <c r="F604" s="398">
        <v>115</v>
      </c>
      <c r="G604" s="399">
        <v>115</v>
      </c>
      <c r="H604" s="397">
        <f t="shared" si="32"/>
        <v>100</v>
      </c>
      <c r="I604" s="640"/>
      <c r="J604" s="640"/>
    </row>
    <row r="605" spans="1:10" ht="12.75">
      <c r="A605" s="420"/>
      <c r="B605" s="393"/>
      <c r="C605" s="537"/>
      <c r="D605" s="401" t="s">
        <v>447</v>
      </c>
      <c r="E605" s="397">
        <v>1000</v>
      </c>
      <c r="F605" s="398">
        <v>449</v>
      </c>
      <c r="G605" s="399">
        <v>449</v>
      </c>
      <c r="H605" s="397">
        <f t="shared" si="32"/>
        <v>100</v>
      </c>
      <c r="I605" s="640"/>
      <c r="J605" s="640"/>
    </row>
    <row r="606" spans="1:10" ht="12.75">
      <c r="A606" s="420"/>
      <c r="B606" s="393"/>
      <c r="C606" s="537"/>
      <c r="D606" s="401" t="s">
        <v>888</v>
      </c>
      <c r="E606" s="397">
        <v>900</v>
      </c>
      <c r="F606" s="398">
        <v>487</v>
      </c>
      <c r="G606" s="399">
        <v>487</v>
      </c>
      <c r="H606" s="397">
        <f t="shared" si="32"/>
        <v>100</v>
      </c>
      <c r="I606" s="640"/>
      <c r="J606" s="640"/>
    </row>
    <row r="607" spans="1:10" ht="12.75">
      <c r="A607" s="420"/>
      <c r="B607" s="393"/>
      <c r="C607" s="537"/>
      <c r="D607" s="401" t="s">
        <v>401</v>
      </c>
      <c r="E607" s="397">
        <v>1600</v>
      </c>
      <c r="F607" s="398">
        <v>989</v>
      </c>
      <c r="G607" s="399">
        <v>989</v>
      </c>
      <c r="H607" s="397">
        <f t="shared" si="32"/>
        <v>100</v>
      </c>
      <c r="I607" s="640"/>
      <c r="J607" s="640"/>
    </row>
    <row r="608" spans="1:10" ht="12.75">
      <c r="A608" s="420"/>
      <c r="B608" s="393"/>
      <c r="C608" s="537"/>
      <c r="D608" s="401" t="s">
        <v>451</v>
      </c>
      <c r="E608" s="397">
        <v>335</v>
      </c>
      <c r="F608" s="398">
        <v>302</v>
      </c>
      <c r="G608" s="399">
        <v>302</v>
      </c>
      <c r="H608" s="397">
        <f t="shared" si="32"/>
        <v>100</v>
      </c>
      <c r="I608" s="640"/>
      <c r="J608" s="640"/>
    </row>
    <row r="609" spans="1:10" ht="12.75">
      <c r="A609" s="420"/>
      <c r="B609" s="393"/>
      <c r="C609" s="537"/>
      <c r="D609" s="401" t="s">
        <v>889</v>
      </c>
      <c r="E609" s="397">
        <v>305</v>
      </c>
      <c r="F609" s="398">
        <v>240</v>
      </c>
      <c r="G609" s="399">
        <v>240</v>
      </c>
      <c r="H609" s="397">
        <f t="shared" si="32"/>
        <v>100</v>
      </c>
      <c r="I609" s="640"/>
      <c r="J609" s="640"/>
    </row>
    <row r="610" spans="1:10" ht="12.75">
      <c r="A610" s="420"/>
      <c r="B610" s="393"/>
      <c r="C610" s="537" t="s">
        <v>498</v>
      </c>
      <c r="D610" s="538" t="s">
        <v>580</v>
      </c>
      <c r="E610" s="639">
        <f>SUM(E611:E612)</f>
        <v>400</v>
      </c>
      <c r="F610" s="639">
        <f>SUM(F611:F612)</f>
        <v>110</v>
      </c>
      <c r="G610" s="639">
        <f>SUM(G611:G612)</f>
        <v>110</v>
      </c>
      <c r="H610" s="639">
        <f t="shared" si="32"/>
        <v>100</v>
      </c>
      <c r="I610" s="640"/>
      <c r="J610" s="640"/>
    </row>
    <row r="611" spans="1:10" ht="12.75">
      <c r="A611" s="420"/>
      <c r="B611" s="393"/>
      <c r="C611" s="404"/>
      <c r="D611" s="401" t="s">
        <v>406</v>
      </c>
      <c r="E611" s="397">
        <v>300</v>
      </c>
      <c r="F611" s="398">
        <v>110</v>
      </c>
      <c r="G611" s="399">
        <v>110</v>
      </c>
      <c r="H611" s="397">
        <f t="shared" si="32"/>
        <v>100</v>
      </c>
      <c r="I611" s="640"/>
      <c r="J611" s="640"/>
    </row>
    <row r="612" spans="1:10" ht="12.75">
      <c r="A612" s="420"/>
      <c r="B612" s="393"/>
      <c r="C612" s="404"/>
      <c r="D612" s="401" t="s">
        <v>892</v>
      </c>
      <c r="E612" s="397">
        <v>100</v>
      </c>
      <c r="F612" s="398">
        <v>0</v>
      </c>
      <c r="G612" s="399">
        <v>0</v>
      </c>
      <c r="H612" s="397">
        <v>0</v>
      </c>
      <c r="I612" s="640"/>
      <c r="J612" s="640"/>
    </row>
    <row r="613" spans="1:10" ht="12.75">
      <c r="A613" s="420"/>
      <c r="B613" s="393"/>
      <c r="C613" s="637" t="s">
        <v>961</v>
      </c>
      <c r="D613" s="637"/>
      <c r="E613" s="638">
        <f>SUM(E614)</f>
        <v>94503</v>
      </c>
      <c r="F613" s="638">
        <f>SUM(F614)</f>
        <v>97799</v>
      </c>
      <c r="G613" s="638">
        <f>SUM(G614)</f>
        <v>97799</v>
      </c>
      <c r="H613" s="643">
        <f aca="true" t="shared" si="33" ref="H613:H623">SUM(G613*100/F613)</f>
        <v>100</v>
      </c>
      <c r="I613" s="634"/>
      <c r="J613" s="634"/>
    </row>
    <row r="614" spans="1:10" ht="12.75">
      <c r="A614" s="420"/>
      <c r="B614" s="393"/>
      <c r="C614" s="345" t="s">
        <v>286</v>
      </c>
      <c r="D614" s="394" t="s">
        <v>8</v>
      </c>
      <c r="E614" s="395">
        <f>SUM(E615+E619+E623+E644)</f>
        <v>94503</v>
      </c>
      <c r="F614" s="395">
        <f>SUM(F615+F619+F623+F644)</f>
        <v>97799</v>
      </c>
      <c r="G614" s="395">
        <f>SUM(G615+G619+G623+G644)</f>
        <v>97799</v>
      </c>
      <c r="H614" s="413">
        <f t="shared" si="33"/>
        <v>100</v>
      </c>
      <c r="I614" s="634"/>
      <c r="J614" s="634"/>
    </row>
    <row r="615" spans="1:13" ht="12.75">
      <c r="A615" s="420"/>
      <c r="B615" s="393"/>
      <c r="C615" s="350" t="s">
        <v>375</v>
      </c>
      <c r="D615" s="396" t="s">
        <v>524</v>
      </c>
      <c r="E615" s="639">
        <f>SUM(E616:E618)</f>
        <v>50525</v>
      </c>
      <c r="F615" s="639">
        <f>SUM(F616:F618)</f>
        <v>48085</v>
      </c>
      <c r="G615" s="639">
        <f>SUM(G616:G618)</f>
        <v>48085</v>
      </c>
      <c r="H615" s="639">
        <f t="shared" si="33"/>
        <v>100</v>
      </c>
      <c r="I615" s="640"/>
      <c r="J615" s="640"/>
      <c r="M615" s="641"/>
    </row>
    <row r="616" spans="1:13" ht="12.75">
      <c r="A616" s="420"/>
      <c r="B616" s="393"/>
      <c r="C616" s="350"/>
      <c r="D616" s="400" t="s">
        <v>598</v>
      </c>
      <c r="E616" s="397">
        <v>46565</v>
      </c>
      <c r="F616" s="398">
        <v>43756</v>
      </c>
      <c r="G616" s="399">
        <v>43756</v>
      </c>
      <c r="H616" s="397">
        <f t="shared" si="33"/>
        <v>100</v>
      </c>
      <c r="I616" s="640"/>
      <c r="J616" s="640"/>
      <c r="M616" s="641"/>
    </row>
    <row r="617" spans="1:13" ht="12.75">
      <c r="A617" s="420"/>
      <c r="B617" s="393"/>
      <c r="C617" s="350"/>
      <c r="D617" s="548" t="s">
        <v>898</v>
      </c>
      <c r="E617" s="397">
        <v>3618</v>
      </c>
      <c r="F617" s="398">
        <v>3976</v>
      </c>
      <c r="G617" s="399">
        <v>3976</v>
      </c>
      <c r="H617" s="397">
        <f t="shared" si="33"/>
        <v>100</v>
      </c>
      <c r="I617" s="640"/>
      <c r="J617" s="640"/>
      <c r="M617" s="641"/>
    </row>
    <row r="618" spans="1:13" ht="12.75">
      <c r="A618" s="420"/>
      <c r="B618" s="393"/>
      <c r="C618" s="350"/>
      <c r="D618" s="548" t="s">
        <v>614</v>
      </c>
      <c r="E618" s="397">
        <v>342</v>
      </c>
      <c r="F618" s="398">
        <v>353</v>
      </c>
      <c r="G618" s="399">
        <v>353</v>
      </c>
      <c r="H618" s="397">
        <f t="shared" si="33"/>
        <v>100</v>
      </c>
      <c r="I618" s="640"/>
      <c r="J618" s="640"/>
      <c r="M618" s="641"/>
    </row>
    <row r="619" spans="1:10" ht="12.75">
      <c r="A619" s="420"/>
      <c r="B619" s="393"/>
      <c r="C619" s="350" t="s">
        <v>379</v>
      </c>
      <c r="D619" s="396" t="s">
        <v>615</v>
      </c>
      <c r="E619" s="403">
        <f>SUM(E620:E622)</f>
        <v>17785</v>
      </c>
      <c r="F619" s="403">
        <f>SUM(F620:F622)</f>
        <v>16511</v>
      </c>
      <c r="G619" s="403">
        <f>SUM(G620:G622)</f>
        <v>16511</v>
      </c>
      <c r="H619" s="639">
        <f t="shared" si="33"/>
        <v>100</v>
      </c>
      <c r="I619" s="640"/>
      <c r="J619" s="640"/>
    </row>
    <row r="620" spans="1:10" ht="12.75">
      <c r="A620" s="420"/>
      <c r="B620" s="393"/>
      <c r="C620" s="350"/>
      <c r="D620" s="548" t="s">
        <v>899</v>
      </c>
      <c r="E620" s="364">
        <v>1667</v>
      </c>
      <c r="F620" s="358">
        <v>2103</v>
      </c>
      <c r="G620" s="359">
        <v>2103</v>
      </c>
      <c r="H620" s="397">
        <f t="shared" si="33"/>
        <v>100</v>
      </c>
      <c r="I620" s="640"/>
      <c r="J620" s="640"/>
    </row>
    <row r="621" spans="1:10" ht="12.75">
      <c r="A621" s="420"/>
      <c r="B621" s="393"/>
      <c r="C621" s="350"/>
      <c r="D621" s="400" t="s">
        <v>900</v>
      </c>
      <c r="E621" s="364">
        <v>3872</v>
      </c>
      <c r="F621" s="358">
        <v>2724</v>
      </c>
      <c r="G621" s="359">
        <v>2724</v>
      </c>
      <c r="H621" s="397">
        <f t="shared" si="33"/>
        <v>100</v>
      </c>
      <c r="I621" s="640"/>
      <c r="J621" s="640"/>
    </row>
    <row r="622" spans="1:10" ht="12.75">
      <c r="A622" s="420"/>
      <c r="B622" s="393"/>
      <c r="C622" s="350"/>
      <c r="D622" s="401" t="s">
        <v>875</v>
      </c>
      <c r="E622" s="358">
        <v>12246</v>
      </c>
      <c r="F622" s="358">
        <v>11684</v>
      </c>
      <c r="G622" s="402">
        <v>11684</v>
      </c>
      <c r="H622" s="397">
        <f t="shared" si="33"/>
        <v>100</v>
      </c>
      <c r="I622" s="640"/>
      <c r="J622" s="640"/>
    </row>
    <row r="623" spans="1:10" ht="12.75">
      <c r="A623" s="420"/>
      <c r="B623" s="393"/>
      <c r="C623" s="350" t="s">
        <v>287</v>
      </c>
      <c r="D623" s="396" t="s">
        <v>288</v>
      </c>
      <c r="E623" s="403">
        <f>SUM(E624:E643)</f>
        <v>25367</v>
      </c>
      <c r="F623" s="403">
        <f>SUM(F624:F643)</f>
        <v>32439</v>
      </c>
      <c r="G623" s="403">
        <f>SUM(G624:G643)</f>
        <v>32439</v>
      </c>
      <c r="H623" s="639">
        <f t="shared" si="33"/>
        <v>100</v>
      </c>
      <c r="I623" s="640"/>
      <c r="J623" s="640"/>
    </row>
    <row r="624" spans="1:10" ht="12.75">
      <c r="A624" s="420"/>
      <c r="B624" s="393"/>
      <c r="C624" s="350"/>
      <c r="D624" s="548" t="s">
        <v>962</v>
      </c>
      <c r="E624" s="364">
        <v>50</v>
      </c>
      <c r="F624" s="397">
        <v>0</v>
      </c>
      <c r="G624" s="364">
        <v>0</v>
      </c>
      <c r="H624" s="397">
        <v>0</v>
      </c>
      <c r="I624" s="640"/>
      <c r="J624" s="640"/>
    </row>
    <row r="625" spans="1:10" ht="12.75">
      <c r="A625" s="420"/>
      <c r="B625" s="393"/>
      <c r="C625" s="350"/>
      <c r="D625" s="401" t="s">
        <v>416</v>
      </c>
      <c r="E625" s="397">
        <v>6237</v>
      </c>
      <c r="F625" s="398">
        <v>18702</v>
      </c>
      <c r="G625" s="399">
        <v>18702</v>
      </c>
      <c r="H625" s="397">
        <f>SUM(G625*100/F625)</f>
        <v>100</v>
      </c>
      <c r="I625" s="640"/>
      <c r="J625" s="640"/>
    </row>
    <row r="626" spans="1:10" ht="12.75">
      <c r="A626" s="420"/>
      <c r="B626" s="393"/>
      <c r="C626" s="350"/>
      <c r="D626" s="401" t="s">
        <v>878</v>
      </c>
      <c r="E626" s="397">
        <v>3000</v>
      </c>
      <c r="F626" s="398">
        <v>1145</v>
      </c>
      <c r="G626" s="399">
        <v>1145</v>
      </c>
      <c r="H626" s="397">
        <f>SUM(G626*100/F626)</f>
        <v>100</v>
      </c>
      <c r="I626" s="640"/>
      <c r="J626" s="640"/>
    </row>
    <row r="627" spans="1:10" ht="12.75">
      <c r="A627" s="420"/>
      <c r="B627" s="393"/>
      <c r="C627" s="350"/>
      <c r="D627" s="401" t="s">
        <v>418</v>
      </c>
      <c r="E627" s="397">
        <v>500</v>
      </c>
      <c r="F627" s="398">
        <v>569</v>
      </c>
      <c r="G627" s="399">
        <v>569</v>
      </c>
      <c r="H627" s="397">
        <f>SUM(G627*100/F627)</f>
        <v>100</v>
      </c>
      <c r="I627" s="640"/>
      <c r="J627" s="640"/>
    </row>
    <row r="628" spans="1:10" ht="12.75">
      <c r="A628" s="420"/>
      <c r="B628" s="393"/>
      <c r="C628" s="350"/>
      <c r="D628" s="401" t="s">
        <v>420</v>
      </c>
      <c r="E628" s="397">
        <v>5000</v>
      </c>
      <c r="F628" s="398">
        <v>0</v>
      </c>
      <c r="G628" s="399">
        <v>0</v>
      </c>
      <c r="H628" s="397">
        <v>0</v>
      </c>
      <c r="I628" s="640"/>
      <c r="J628" s="640"/>
    </row>
    <row r="629" spans="1:10" ht="12.75">
      <c r="A629" s="420"/>
      <c r="B629" s="393"/>
      <c r="C629" s="350"/>
      <c r="D629" s="401" t="s">
        <v>421</v>
      </c>
      <c r="E629" s="397"/>
      <c r="F629" s="398">
        <v>1377</v>
      </c>
      <c r="G629" s="399">
        <v>1377</v>
      </c>
      <c r="H629" s="397">
        <f aca="true" t="shared" si="34" ref="H629:H634">SUM(G629*100/F629)</f>
        <v>100</v>
      </c>
      <c r="I629" s="640"/>
      <c r="J629" s="640"/>
    </row>
    <row r="630" spans="1:10" ht="12.75">
      <c r="A630" s="420"/>
      <c r="B630" s="393"/>
      <c r="C630" s="350"/>
      <c r="D630" s="401" t="s">
        <v>425</v>
      </c>
      <c r="E630" s="397">
        <v>3000</v>
      </c>
      <c r="F630" s="398">
        <v>3873</v>
      </c>
      <c r="G630" s="399">
        <v>3873</v>
      </c>
      <c r="H630" s="397">
        <f t="shared" si="34"/>
        <v>100</v>
      </c>
      <c r="I630" s="640"/>
      <c r="J630" s="640"/>
    </row>
    <row r="631" spans="1:10" ht="12.75">
      <c r="A631" s="420"/>
      <c r="B631" s="393"/>
      <c r="C631" s="350"/>
      <c r="D631" s="401" t="s">
        <v>880</v>
      </c>
      <c r="E631" s="397">
        <v>100</v>
      </c>
      <c r="F631" s="398">
        <v>118</v>
      </c>
      <c r="G631" s="399">
        <v>118</v>
      </c>
      <c r="H631" s="397">
        <f t="shared" si="34"/>
        <v>100</v>
      </c>
      <c r="I631" s="640"/>
      <c r="J631" s="640"/>
    </row>
    <row r="632" spans="1:10" ht="12.75">
      <c r="A632" s="420"/>
      <c r="B632" s="393"/>
      <c r="C632" s="350"/>
      <c r="D632" s="401" t="s">
        <v>963</v>
      </c>
      <c r="E632" s="397">
        <v>500</v>
      </c>
      <c r="F632" s="398">
        <v>688</v>
      </c>
      <c r="G632" s="399">
        <v>688</v>
      </c>
      <c r="H632" s="397">
        <f t="shared" si="34"/>
        <v>100</v>
      </c>
      <c r="I632" s="640"/>
      <c r="J632" s="640"/>
    </row>
    <row r="633" spans="1:10" ht="12.75">
      <c r="A633" s="420"/>
      <c r="B633" s="393"/>
      <c r="C633" s="350"/>
      <c r="D633" s="401" t="s">
        <v>902</v>
      </c>
      <c r="E633" s="397">
        <v>0</v>
      </c>
      <c r="F633" s="398">
        <v>112</v>
      </c>
      <c r="G633" s="399">
        <v>112</v>
      </c>
      <c r="H633" s="397">
        <f t="shared" si="34"/>
        <v>100</v>
      </c>
      <c r="I633" s="640"/>
      <c r="J633" s="640"/>
    </row>
    <row r="634" spans="1:10" ht="14.25" customHeight="1">
      <c r="A634" s="420"/>
      <c r="B634" s="393"/>
      <c r="C634" s="350"/>
      <c r="D634" s="401" t="s">
        <v>883</v>
      </c>
      <c r="E634" s="397">
        <v>1000</v>
      </c>
      <c r="F634" s="398">
        <v>87</v>
      </c>
      <c r="G634" s="399">
        <v>87</v>
      </c>
      <c r="H634" s="397">
        <f t="shared" si="34"/>
        <v>100</v>
      </c>
      <c r="I634" s="640"/>
      <c r="J634" s="640"/>
    </row>
    <row r="635" spans="1:10" ht="12.75">
      <c r="A635" s="420"/>
      <c r="B635" s="393"/>
      <c r="C635" s="350"/>
      <c r="D635" s="401" t="s">
        <v>904</v>
      </c>
      <c r="E635" s="397">
        <v>0</v>
      </c>
      <c r="F635" s="398">
        <v>0</v>
      </c>
      <c r="G635" s="399">
        <v>0</v>
      </c>
      <c r="H635" s="397">
        <v>0</v>
      </c>
      <c r="I635" s="640"/>
      <c r="J635" s="640"/>
    </row>
    <row r="636" spans="1:10" ht="12.75">
      <c r="A636" s="420"/>
      <c r="B636" s="393"/>
      <c r="C636" s="350"/>
      <c r="D636" s="650" t="s">
        <v>884</v>
      </c>
      <c r="E636" s="606">
        <v>2000</v>
      </c>
      <c r="F636" s="607">
        <v>1058</v>
      </c>
      <c r="G636" s="608">
        <v>1058</v>
      </c>
      <c r="H636" s="397">
        <f>SUM(G636*100/F636)</f>
        <v>100</v>
      </c>
      <c r="I636" s="640"/>
      <c r="J636" s="640"/>
    </row>
    <row r="637" spans="1:10" ht="12.75">
      <c r="A637" s="420"/>
      <c r="B637" s="393"/>
      <c r="C637" s="350"/>
      <c r="D637" s="400" t="s">
        <v>885</v>
      </c>
      <c r="E637" s="364">
        <v>1000</v>
      </c>
      <c r="F637" s="358">
        <v>214</v>
      </c>
      <c r="G637" s="359">
        <v>214</v>
      </c>
      <c r="H637" s="397">
        <f>SUM(G637*100/F637)</f>
        <v>100</v>
      </c>
      <c r="I637" s="640"/>
      <c r="J637" s="640"/>
    </row>
    <row r="638" spans="1:10" ht="12.75">
      <c r="A638" s="420"/>
      <c r="B638" s="393"/>
      <c r="C638" s="350"/>
      <c r="D638" s="400" t="s">
        <v>886</v>
      </c>
      <c r="E638" s="364">
        <v>50</v>
      </c>
      <c r="F638" s="358">
        <v>0</v>
      </c>
      <c r="G638" s="359">
        <v>0</v>
      </c>
      <c r="H638" s="397">
        <v>0</v>
      </c>
      <c r="I638" s="640"/>
      <c r="J638" s="640"/>
    </row>
    <row r="639" spans="1:10" ht="12.75">
      <c r="A639" s="420"/>
      <c r="B639" s="393"/>
      <c r="C639" s="350"/>
      <c r="D639" s="401" t="s">
        <v>447</v>
      </c>
      <c r="E639" s="397">
        <v>530</v>
      </c>
      <c r="F639" s="398">
        <v>1071</v>
      </c>
      <c r="G639" s="399">
        <v>1071</v>
      </c>
      <c r="H639" s="397">
        <f>SUM(G639*100/F639)</f>
        <v>100</v>
      </c>
      <c r="I639" s="640"/>
      <c r="J639" s="640"/>
    </row>
    <row r="640" spans="1:10" ht="12.75">
      <c r="A640" s="420"/>
      <c r="B640" s="393"/>
      <c r="C640" s="350"/>
      <c r="D640" s="401" t="s">
        <v>888</v>
      </c>
      <c r="E640" s="397">
        <v>0</v>
      </c>
      <c r="F640" s="398">
        <v>369</v>
      </c>
      <c r="G640" s="399">
        <v>369</v>
      </c>
      <c r="H640" s="397">
        <f>SUM(G640*100/F640)</f>
        <v>100</v>
      </c>
      <c r="I640" s="640"/>
      <c r="J640" s="640"/>
    </row>
    <row r="641" spans="1:10" ht="12.75">
      <c r="A641" s="420"/>
      <c r="B641" s="393"/>
      <c r="C641" s="350"/>
      <c r="D641" s="401" t="s">
        <v>401</v>
      </c>
      <c r="E641" s="397">
        <v>1800</v>
      </c>
      <c r="F641" s="398">
        <v>2468</v>
      </c>
      <c r="G641" s="399">
        <v>2468</v>
      </c>
      <c r="H641" s="397">
        <f>SUM(G641*100/F641)</f>
        <v>100</v>
      </c>
      <c r="I641" s="640"/>
      <c r="J641" s="640"/>
    </row>
    <row r="642" spans="1:10" ht="12.75">
      <c r="A642" s="420"/>
      <c r="B642" s="393"/>
      <c r="C642" s="350"/>
      <c r="D642" s="401" t="s">
        <v>450</v>
      </c>
      <c r="E642" s="397">
        <v>0</v>
      </c>
      <c r="F642" s="398">
        <v>0</v>
      </c>
      <c r="G642" s="399">
        <v>0</v>
      </c>
      <c r="H642" s="397">
        <v>0</v>
      </c>
      <c r="I642" s="640"/>
      <c r="J642" s="640"/>
    </row>
    <row r="643" spans="1:10" ht="12.75">
      <c r="A643" s="420"/>
      <c r="B643" s="393"/>
      <c r="C643" s="350"/>
      <c r="D643" s="401" t="s">
        <v>451</v>
      </c>
      <c r="E643" s="397">
        <v>600</v>
      </c>
      <c r="F643" s="398">
        <v>588</v>
      </c>
      <c r="G643" s="399">
        <v>588</v>
      </c>
      <c r="H643" s="397">
        <f aca="true" t="shared" si="35" ref="H643:H654">SUM(G643*100/F643)</f>
        <v>100</v>
      </c>
      <c r="I643" s="640"/>
      <c r="J643" s="640"/>
    </row>
    <row r="644" spans="1:10" ht="12.75">
      <c r="A644" s="420"/>
      <c r="B644" s="393"/>
      <c r="C644" s="537" t="s">
        <v>498</v>
      </c>
      <c r="D644" s="538" t="s">
        <v>580</v>
      </c>
      <c r="E644" s="639">
        <f>SUM(E645:E646)</f>
        <v>826</v>
      </c>
      <c r="F644" s="639">
        <f>SUM(F645:F646)</f>
        <v>764</v>
      </c>
      <c r="G644" s="639">
        <f>SUM(G645:G646)</f>
        <v>764</v>
      </c>
      <c r="H644" s="639">
        <f t="shared" si="35"/>
        <v>100</v>
      </c>
      <c r="I644" s="640"/>
      <c r="J644" s="640"/>
    </row>
    <row r="645" spans="1:10" ht="12.75">
      <c r="A645" s="420"/>
      <c r="B645" s="393"/>
      <c r="C645" s="652"/>
      <c r="D645" s="401" t="s">
        <v>891</v>
      </c>
      <c r="E645" s="397">
        <v>726</v>
      </c>
      <c r="F645" s="398">
        <v>706</v>
      </c>
      <c r="G645" s="399">
        <v>706</v>
      </c>
      <c r="H645" s="397">
        <f t="shared" si="35"/>
        <v>100</v>
      </c>
      <c r="I645" s="640"/>
      <c r="J645" s="640"/>
    </row>
    <row r="646" spans="1:10" ht="12.75">
      <c r="A646" s="420"/>
      <c r="B646" s="393"/>
      <c r="C646" s="652"/>
      <c r="D646" s="401" t="s">
        <v>406</v>
      </c>
      <c r="E646" s="397">
        <v>100</v>
      </c>
      <c r="F646" s="398">
        <v>58</v>
      </c>
      <c r="G646" s="399">
        <v>58</v>
      </c>
      <c r="H646" s="397">
        <f t="shared" si="35"/>
        <v>100</v>
      </c>
      <c r="I646" s="640"/>
      <c r="J646" s="640"/>
    </row>
    <row r="647" spans="1:10" ht="12.75">
      <c r="A647" s="420"/>
      <c r="B647" s="393"/>
      <c r="C647" s="637" t="s">
        <v>964</v>
      </c>
      <c r="D647" s="637"/>
      <c r="E647" s="638">
        <f>SUM(E648)</f>
        <v>54512</v>
      </c>
      <c r="F647" s="638">
        <f>SUM(F648)</f>
        <v>54512</v>
      </c>
      <c r="G647" s="638">
        <f>SUM(G648)</f>
        <v>54512</v>
      </c>
      <c r="H647" s="643">
        <f t="shared" si="35"/>
        <v>100</v>
      </c>
      <c r="I647" s="634"/>
      <c r="J647" s="634"/>
    </row>
    <row r="648" spans="1:10" ht="12.75">
      <c r="A648" s="420"/>
      <c r="B648" s="393"/>
      <c r="C648" s="345" t="s">
        <v>286</v>
      </c>
      <c r="D648" s="394" t="s">
        <v>8</v>
      </c>
      <c r="E648" s="395">
        <f>SUM(E649+E653+E658+E673)</f>
        <v>54512</v>
      </c>
      <c r="F648" s="395">
        <f>SUM(F649+F653+F658+F673)</f>
        <v>54512</v>
      </c>
      <c r="G648" s="395">
        <f>SUM(G649+G653+G658+G673)</f>
        <v>54512</v>
      </c>
      <c r="H648" s="413">
        <f t="shared" si="35"/>
        <v>100</v>
      </c>
      <c r="I648" s="634"/>
      <c r="J648" s="634"/>
    </row>
    <row r="649" spans="1:13" ht="12.75">
      <c r="A649" s="420"/>
      <c r="B649" s="393"/>
      <c r="C649" s="350" t="s">
        <v>375</v>
      </c>
      <c r="D649" s="396" t="s">
        <v>524</v>
      </c>
      <c r="E649" s="639">
        <f>SUM(E650:E652)</f>
        <v>28835</v>
      </c>
      <c r="F649" s="639">
        <f>SUM(F650:F652)</f>
        <v>28555</v>
      </c>
      <c r="G649" s="639">
        <f>SUM(G650:G652)</f>
        <v>28555</v>
      </c>
      <c r="H649" s="639">
        <f t="shared" si="35"/>
        <v>100</v>
      </c>
      <c r="I649" s="640"/>
      <c r="J649" s="640"/>
      <c r="M649" s="641"/>
    </row>
    <row r="650" spans="1:13" ht="12.75">
      <c r="A650" s="420"/>
      <c r="B650" s="393"/>
      <c r="C650" s="350"/>
      <c r="D650" s="400" t="s">
        <v>598</v>
      </c>
      <c r="E650" s="397">
        <v>28000</v>
      </c>
      <c r="F650" s="397">
        <v>27174</v>
      </c>
      <c r="G650" s="399">
        <v>27174</v>
      </c>
      <c r="H650" s="397">
        <f t="shared" si="35"/>
        <v>100</v>
      </c>
      <c r="I650" s="640"/>
      <c r="J650" s="640"/>
      <c r="M650" s="641"/>
    </row>
    <row r="651" spans="1:13" ht="12.75">
      <c r="A651" s="420"/>
      <c r="B651" s="393"/>
      <c r="C651" s="350"/>
      <c r="D651" s="548" t="s">
        <v>898</v>
      </c>
      <c r="E651" s="397">
        <v>450</v>
      </c>
      <c r="F651" s="397">
        <v>992</v>
      </c>
      <c r="G651" s="399">
        <v>992</v>
      </c>
      <c r="H651" s="397">
        <f t="shared" si="35"/>
        <v>100</v>
      </c>
      <c r="I651" s="640"/>
      <c r="J651" s="640"/>
      <c r="M651" s="641"/>
    </row>
    <row r="652" spans="1:13" ht="12.75">
      <c r="A652" s="420"/>
      <c r="B652" s="393"/>
      <c r="C652" s="350"/>
      <c r="D652" s="548" t="s">
        <v>614</v>
      </c>
      <c r="E652" s="397">
        <v>385</v>
      </c>
      <c r="F652" s="397">
        <v>389</v>
      </c>
      <c r="G652" s="399">
        <v>389</v>
      </c>
      <c r="H652" s="397">
        <f t="shared" si="35"/>
        <v>100</v>
      </c>
      <c r="I652" s="640"/>
      <c r="J652" s="640"/>
      <c r="M652" s="641"/>
    </row>
    <row r="653" spans="1:10" ht="12.75">
      <c r="A653" s="420"/>
      <c r="B653" s="393"/>
      <c r="C653" s="350" t="s">
        <v>379</v>
      </c>
      <c r="D653" s="396" t="s">
        <v>965</v>
      </c>
      <c r="E653" s="403">
        <f>SUM(E654:E657)</f>
        <v>10150</v>
      </c>
      <c r="F653" s="403">
        <f>SUM(F654:F657)</f>
        <v>9908</v>
      </c>
      <c r="G653" s="403">
        <f>SUM(G654:G657)</f>
        <v>9908</v>
      </c>
      <c r="H653" s="639">
        <f t="shared" si="35"/>
        <v>100</v>
      </c>
      <c r="I653" s="640"/>
      <c r="J653" s="640"/>
    </row>
    <row r="654" spans="1:10" ht="12.75">
      <c r="A654" s="420"/>
      <c r="B654" s="393"/>
      <c r="C654" s="350"/>
      <c r="D654" s="548" t="s">
        <v>899</v>
      </c>
      <c r="E654" s="364">
        <v>1290</v>
      </c>
      <c r="F654" s="364">
        <v>1515</v>
      </c>
      <c r="G654" s="359">
        <v>1515</v>
      </c>
      <c r="H654" s="397">
        <f t="shared" si="35"/>
        <v>100</v>
      </c>
      <c r="I654" s="640"/>
      <c r="J654" s="640"/>
    </row>
    <row r="655" spans="1:10" ht="12.75">
      <c r="A655" s="420"/>
      <c r="B655" s="393"/>
      <c r="C655" s="350"/>
      <c r="D655" s="548" t="s">
        <v>966</v>
      </c>
      <c r="E655" s="364">
        <v>730</v>
      </c>
      <c r="F655" s="364">
        <v>0</v>
      </c>
      <c r="G655" s="359">
        <v>0</v>
      </c>
      <c r="H655" s="397">
        <v>0</v>
      </c>
      <c r="I655" s="640"/>
      <c r="J655" s="640"/>
    </row>
    <row r="656" spans="1:10" ht="12.75">
      <c r="A656" s="420"/>
      <c r="B656" s="393"/>
      <c r="C656" s="350"/>
      <c r="D656" s="400" t="s">
        <v>900</v>
      </c>
      <c r="E656" s="364">
        <v>864</v>
      </c>
      <c r="F656" s="364">
        <v>1323</v>
      </c>
      <c r="G656" s="359">
        <v>1323</v>
      </c>
      <c r="H656" s="397">
        <f aca="true" t="shared" si="36" ref="H656:H662">SUM(G656*100/F656)</f>
        <v>100</v>
      </c>
      <c r="I656" s="640"/>
      <c r="J656" s="640"/>
    </row>
    <row r="657" spans="1:10" ht="12.75">
      <c r="A657" s="420"/>
      <c r="B657" s="393"/>
      <c r="C657" s="350"/>
      <c r="D657" s="401" t="s">
        <v>875</v>
      </c>
      <c r="E657" s="358">
        <v>7266</v>
      </c>
      <c r="F657" s="358">
        <v>7070</v>
      </c>
      <c r="G657" s="402">
        <v>7070</v>
      </c>
      <c r="H657" s="397">
        <f t="shared" si="36"/>
        <v>100</v>
      </c>
      <c r="I657" s="640"/>
      <c r="J657" s="640"/>
    </row>
    <row r="658" spans="1:10" ht="12.75">
      <c r="A658" s="420"/>
      <c r="B658" s="393"/>
      <c r="C658" s="350" t="s">
        <v>287</v>
      </c>
      <c r="D658" s="396" t="s">
        <v>288</v>
      </c>
      <c r="E658" s="403">
        <f>SUM(E659:E672)</f>
        <v>15462</v>
      </c>
      <c r="F658" s="403">
        <f>SUM(F659:F672)</f>
        <v>15851</v>
      </c>
      <c r="G658" s="403">
        <f>SUM(G659:G672)</f>
        <v>15851</v>
      </c>
      <c r="H658" s="639">
        <f t="shared" si="36"/>
        <v>100</v>
      </c>
      <c r="I658" s="640"/>
      <c r="J658" s="640"/>
    </row>
    <row r="659" spans="1:10" ht="12.75">
      <c r="A659" s="420"/>
      <c r="B659" s="393"/>
      <c r="C659" s="652"/>
      <c r="D659" s="401" t="s">
        <v>416</v>
      </c>
      <c r="E659" s="397">
        <v>9000</v>
      </c>
      <c r="F659" s="397">
        <v>7429</v>
      </c>
      <c r="G659" s="399">
        <v>7429</v>
      </c>
      <c r="H659" s="397">
        <f t="shared" si="36"/>
        <v>100</v>
      </c>
      <c r="I659" s="640"/>
      <c r="J659" s="640"/>
    </row>
    <row r="660" spans="1:10" ht="12.75">
      <c r="A660" s="420"/>
      <c r="B660" s="393"/>
      <c r="C660" s="652"/>
      <c r="D660" s="401" t="s">
        <v>878</v>
      </c>
      <c r="E660" s="397">
        <v>1660</v>
      </c>
      <c r="F660" s="397">
        <v>1567</v>
      </c>
      <c r="G660" s="399">
        <v>1567</v>
      </c>
      <c r="H660" s="397">
        <f t="shared" si="36"/>
        <v>100</v>
      </c>
      <c r="I660" s="640"/>
      <c r="J660" s="640"/>
    </row>
    <row r="661" spans="1:10" ht="12.75">
      <c r="A661" s="420"/>
      <c r="B661" s="393"/>
      <c r="C661" s="652"/>
      <c r="D661" s="401" t="s">
        <v>418</v>
      </c>
      <c r="E661" s="397">
        <v>300</v>
      </c>
      <c r="F661" s="397">
        <v>342</v>
      </c>
      <c r="G661" s="399">
        <v>342</v>
      </c>
      <c r="H661" s="397">
        <f t="shared" si="36"/>
        <v>100</v>
      </c>
      <c r="I661" s="640"/>
      <c r="J661" s="640"/>
    </row>
    <row r="662" spans="1:10" ht="12.75">
      <c r="A662" s="420"/>
      <c r="B662" s="393"/>
      <c r="C662" s="652"/>
      <c r="D662" s="401" t="s">
        <v>420</v>
      </c>
      <c r="E662" s="397">
        <v>0</v>
      </c>
      <c r="F662" s="397">
        <v>86</v>
      </c>
      <c r="G662" s="399">
        <v>86</v>
      </c>
      <c r="H662" s="397">
        <f t="shared" si="36"/>
        <v>100</v>
      </c>
      <c r="I662" s="640"/>
      <c r="J662" s="640"/>
    </row>
    <row r="663" spans="1:10" ht="12.75">
      <c r="A663" s="420"/>
      <c r="B663" s="393"/>
      <c r="C663" s="652"/>
      <c r="D663" s="401" t="s">
        <v>879</v>
      </c>
      <c r="E663" s="397">
        <v>0</v>
      </c>
      <c r="F663" s="397">
        <v>0</v>
      </c>
      <c r="G663" s="399">
        <v>0</v>
      </c>
      <c r="H663" s="397">
        <v>0</v>
      </c>
      <c r="I663" s="640"/>
      <c r="J663" s="640"/>
    </row>
    <row r="664" spans="1:10" ht="12.75">
      <c r="A664" s="420"/>
      <c r="B664" s="393"/>
      <c r="C664" s="652"/>
      <c r="D664" s="401" t="s">
        <v>425</v>
      </c>
      <c r="E664" s="397">
        <v>995</v>
      </c>
      <c r="F664" s="397">
        <v>2168</v>
      </c>
      <c r="G664" s="399">
        <v>2168</v>
      </c>
      <c r="H664" s="397">
        <f>SUM(G664*100/F664)</f>
        <v>100</v>
      </c>
      <c r="I664" s="640"/>
      <c r="J664" s="640"/>
    </row>
    <row r="665" spans="1:10" ht="12.75">
      <c r="A665" s="420"/>
      <c r="B665" s="393"/>
      <c r="C665" s="652"/>
      <c r="D665" s="401" t="s">
        <v>881</v>
      </c>
      <c r="E665" s="397">
        <v>333</v>
      </c>
      <c r="F665" s="397">
        <v>426</v>
      </c>
      <c r="G665" s="399">
        <v>426</v>
      </c>
      <c r="H665" s="397">
        <f>SUM(G665*100/F665)</f>
        <v>100</v>
      </c>
      <c r="I665" s="640"/>
      <c r="J665" s="640"/>
    </row>
    <row r="666" spans="1:10" ht="12.75">
      <c r="A666" s="420"/>
      <c r="B666" s="393"/>
      <c r="C666" s="652"/>
      <c r="D666" s="401" t="s">
        <v>883</v>
      </c>
      <c r="E666" s="397">
        <v>0</v>
      </c>
      <c r="F666" s="397">
        <v>130</v>
      </c>
      <c r="G666" s="399">
        <v>130</v>
      </c>
      <c r="H666" s="397">
        <f>SUM(G666*100/F666)</f>
        <v>100</v>
      </c>
      <c r="I666" s="640"/>
      <c r="J666" s="640"/>
    </row>
    <row r="667" spans="1:10" ht="12.75">
      <c r="A667" s="420"/>
      <c r="B667" s="393"/>
      <c r="C667" s="652"/>
      <c r="D667" s="401" t="s">
        <v>884</v>
      </c>
      <c r="E667" s="397">
        <v>920</v>
      </c>
      <c r="F667" s="397">
        <v>0</v>
      </c>
      <c r="G667" s="399">
        <v>0</v>
      </c>
      <c r="H667" s="397">
        <v>0</v>
      </c>
      <c r="I667" s="640"/>
      <c r="J667" s="640"/>
    </row>
    <row r="668" spans="1:10" ht="12.75">
      <c r="A668" s="420"/>
      <c r="B668" s="393"/>
      <c r="C668" s="652"/>
      <c r="D668" s="401" t="s">
        <v>885</v>
      </c>
      <c r="E668" s="397">
        <v>0</v>
      </c>
      <c r="F668" s="397">
        <v>1507</v>
      </c>
      <c r="G668" s="399">
        <v>1507</v>
      </c>
      <c r="H668" s="397">
        <f aca="true" t="shared" si="37" ref="H668:H673">SUM(G668*100/F668)</f>
        <v>100</v>
      </c>
      <c r="I668" s="640"/>
      <c r="J668" s="640"/>
    </row>
    <row r="669" spans="1:10" ht="12.75">
      <c r="A669" s="420"/>
      <c r="B669" s="393"/>
      <c r="C669" s="652"/>
      <c r="D669" s="401" t="s">
        <v>447</v>
      </c>
      <c r="E669" s="397">
        <v>332</v>
      </c>
      <c r="F669" s="397">
        <v>126</v>
      </c>
      <c r="G669" s="399">
        <v>126</v>
      </c>
      <c r="H669" s="397">
        <f t="shared" si="37"/>
        <v>100</v>
      </c>
      <c r="I669" s="640"/>
      <c r="J669" s="640"/>
    </row>
    <row r="670" spans="1:10" ht="12.75">
      <c r="A670" s="420"/>
      <c r="B670" s="393"/>
      <c r="C670" s="652"/>
      <c r="D670" s="401" t="s">
        <v>888</v>
      </c>
      <c r="E670" s="397">
        <v>332</v>
      </c>
      <c r="F670" s="397">
        <v>293</v>
      </c>
      <c r="G670" s="399">
        <v>293</v>
      </c>
      <c r="H670" s="397">
        <f t="shared" si="37"/>
        <v>100</v>
      </c>
      <c r="I670" s="640"/>
      <c r="J670" s="640"/>
    </row>
    <row r="671" spans="1:10" ht="12.75">
      <c r="A671" s="420"/>
      <c r="B671" s="393"/>
      <c r="C671" s="652"/>
      <c r="D671" s="401" t="s">
        <v>401</v>
      </c>
      <c r="E671" s="397">
        <v>1260</v>
      </c>
      <c r="F671" s="397">
        <v>1429</v>
      </c>
      <c r="G671" s="399">
        <v>1429</v>
      </c>
      <c r="H671" s="397">
        <f t="shared" si="37"/>
        <v>100</v>
      </c>
      <c r="I671" s="640"/>
      <c r="J671" s="640"/>
    </row>
    <row r="672" spans="1:10" ht="12.75">
      <c r="A672" s="420"/>
      <c r="B672" s="393"/>
      <c r="C672" s="652"/>
      <c r="D672" s="401" t="s">
        <v>451</v>
      </c>
      <c r="E672" s="397">
        <v>330</v>
      </c>
      <c r="F672" s="397">
        <v>348</v>
      </c>
      <c r="G672" s="399">
        <v>348</v>
      </c>
      <c r="H672" s="397">
        <f t="shared" si="37"/>
        <v>100</v>
      </c>
      <c r="I672" s="640"/>
      <c r="J672" s="640"/>
    </row>
    <row r="673" spans="1:10" ht="12.75">
      <c r="A673" s="420"/>
      <c r="B673" s="393"/>
      <c r="C673" s="537" t="s">
        <v>498</v>
      </c>
      <c r="D673" s="538" t="s">
        <v>621</v>
      </c>
      <c r="E673" s="639">
        <f>SUM(E674:E675)</f>
        <v>65</v>
      </c>
      <c r="F673" s="639">
        <f>SUM(F674:F675)</f>
        <v>198</v>
      </c>
      <c r="G673" s="639">
        <f>SUM(G674:G675)</f>
        <v>198</v>
      </c>
      <c r="H673" s="639">
        <f t="shared" si="37"/>
        <v>100</v>
      </c>
      <c r="I673" s="640"/>
      <c r="J673" s="640"/>
    </row>
    <row r="674" spans="1:10" ht="12.75">
      <c r="A674" s="420"/>
      <c r="B674" s="393"/>
      <c r="C674" s="652"/>
      <c r="D674" s="401" t="s">
        <v>891</v>
      </c>
      <c r="E674" s="397">
        <v>0</v>
      </c>
      <c r="F674" s="397">
        <v>0</v>
      </c>
      <c r="G674" s="399">
        <v>0</v>
      </c>
      <c r="H674" s="397">
        <v>0</v>
      </c>
      <c r="I674" s="640"/>
      <c r="J674" s="640"/>
    </row>
    <row r="675" spans="1:10" ht="12.75">
      <c r="A675" s="420"/>
      <c r="B675" s="393"/>
      <c r="C675" s="652"/>
      <c r="D675" s="401" t="s">
        <v>406</v>
      </c>
      <c r="E675" s="397">
        <v>65</v>
      </c>
      <c r="F675" s="397">
        <v>198</v>
      </c>
      <c r="G675" s="399">
        <v>198</v>
      </c>
      <c r="H675" s="397">
        <f aca="true" t="shared" si="38" ref="H675:H680">SUM(G675*100/F675)</f>
        <v>100</v>
      </c>
      <c r="I675" s="640"/>
      <c r="J675" s="640"/>
    </row>
    <row r="676" spans="1:10" ht="12.75">
      <c r="A676" s="420"/>
      <c r="B676" s="393"/>
      <c r="C676" s="637" t="s">
        <v>967</v>
      </c>
      <c r="D676" s="637"/>
      <c r="E676" s="638">
        <f>SUM(E677)</f>
        <v>67830</v>
      </c>
      <c r="F676" s="638">
        <f>SUM(F677)</f>
        <v>68879</v>
      </c>
      <c r="G676" s="638">
        <f>SUM(G677)</f>
        <v>68879</v>
      </c>
      <c r="H676" s="643">
        <f t="shared" si="38"/>
        <v>100</v>
      </c>
      <c r="I676" s="634"/>
      <c r="J676" s="634"/>
    </row>
    <row r="677" spans="1:10" ht="12.75">
      <c r="A677" s="420"/>
      <c r="B677" s="393"/>
      <c r="C677" s="345" t="s">
        <v>286</v>
      </c>
      <c r="D677" s="394" t="s">
        <v>8</v>
      </c>
      <c r="E677" s="395">
        <f>SUM(E678+E682+E686+E702)</f>
        <v>67830</v>
      </c>
      <c r="F677" s="395">
        <f>SUM(F678+F682+F686+F702)</f>
        <v>68879</v>
      </c>
      <c r="G677" s="395">
        <f>SUM(G678+G682+G686+G702)</f>
        <v>68879</v>
      </c>
      <c r="H677" s="413">
        <f t="shared" si="38"/>
        <v>100</v>
      </c>
      <c r="I677" s="634"/>
      <c r="J677" s="634"/>
    </row>
    <row r="678" spans="1:13" ht="12.75">
      <c r="A678" s="420"/>
      <c r="B678" s="393"/>
      <c r="C678" s="350" t="s">
        <v>375</v>
      </c>
      <c r="D678" s="396" t="s">
        <v>524</v>
      </c>
      <c r="E678" s="639">
        <f>SUM(E679:E681)</f>
        <v>32900</v>
      </c>
      <c r="F678" s="639">
        <f>SUM(F679:F681)</f>
        <v>32918</v>
      </c>
      <c r="G678" s="639">
        <f>SUM(G679:G681)</f>
        <v>32919</v>
      </c>
      <c r="H678" s="639">
        <f t="shared" si="38"/>
        <v>100.00303785163133</v>
      </c>
      <c r="I678" s="640"/>
      <c r="J678" s="640"/>
      <c r="M678" s="641"/>
    </row>
    <row r="679" spans="1:13" ht="12.75">
      <c r="A679" s="420"/>
      <c r="B679" s="393"/>
      <c r="C679" s="350"/>
      <c r="D679" s="400" t="s">
        <v>598</v>
      </c>
      <c r="E679" s="397">
        <v>29640</v>
      </c>
      <c r="F679" s="398">
        <v>28738</v>
      </c>
      <c r="G679" s="399">
        <v>28738</v>
      </c>
      <c r="H679" s="397">
        <f t="shared" si="38"/>
        <v>100</v>
      </c>
      <c r="I679" s="640"/>
      <c r="J679" s="640"/>
      <c r="M679" s="641"/>
    </row>
    <row r="680" spans="1:13" ht="12.75">
      <c r="A680" s="420"/>
      <c r="B680" s="393"/>
      <c r="C680" s="350"/>
      <c r="D680" s="548" t="s">
        <v>898</v>
      </c>
      <c r="E680" s="397">
        <v>2800</v>
      </c>
      <c r="F680" s="398">
        <v>4180</v>
      </c>
      <c r="G680" s="399">
        <v>4181</v>
      </c>
      <c r="H680" s="397">
        <f t="shared" si="38"/>
        <v>100.02392344497608</v>
      </c>
      <c r="I680" s="640"/>
      <c r="J680" s="640"/>
      <c r="M680" s="641"/>
    </row>
    <row r="681" spans="1:13" ht="12.75">
      <c r="A681" s="420"/>
      <c r="B681" s="393"/>
      <c r="C681" s="350"/>
      <c r="D681" s="548" t="s">
        <v>614</v>
      </c>
      <c r="E681" s="397">
        <v>460</v>
      </c>
      <c r="F681" s="398">
        <v>0</v>
      </c>
      <c r="G681" s="399">
        <v>0</v>
      </c>
      <c r="H681" s="397">
        <v>0</v>
      </c>
      <c r="I681" s="640"/>
      <c r="J681" s="640"/>
      <c r="M681" s="641"/>
    </row>
    <row r="682" spans="1:10" ht="12.75">
      <c r="A682" s="420"/>
      <c r="B682" s="393"/>
      <c r="C682" s="350" t="s">
        <v>379</v>
      </c>
      <c r="D682" s="396" t="s">
        <v>615</v>
      </c>
      <c r="E682" s="403">
        <f>SUM(E683:E685)</f>
        <v>11580</v>
      </c>
      <c r="F682" s="403">
        <f>SUM(F683:F685)</f>
        <v>11562</v>
      </c>
      <c r="G682" s="403">
        <v>11561</v>
      </c>
      <c r="H682" s="639">
        <f aca="true" t="shared" si="39" ref="H682:H690">SUM(G682*100/F682)</f>
        <v>99.99135097733956</v>
      </c>
      <c r="I682" s="640"/>
      <c r="J682" s="640"/>
    </row>
    <row r="683" spans="1:10" ht="12.75">
      <c r="A683" s="420"/>
      <c r="B683" s="393"/>
      <c r="C683" s="350"/>
      <c r="D683" s="548" t="s">
        <v>899</v>
      </c>
      <c r="E683" s="364">
        <v>1740</v>
      </c>
      <c r="F683" s="358">
        <v>1800</v>
      </c>
      <c r="G683" s="359">
        <v>1800</v>
      </c>
      <c r="H683" s="397">
        <f t="shared" si="39"/>
        <v>100</v>
      </c>
      <c r="I683" s="640"/>
      <c r="J683" s="640"/>
    </row>
    <row r="684" spans="1:10" ht="12.75">
      <c r="A684" s="420"/>
      <c r="B684" s="393"/>
      <c r="C684" s="350"/>
      <c r="D684" s="400" t="s">
        <v>900</v>
      </c>
      <c r="E684" s="364">
        <v>1550</v>
      </c>
      <c r="F684" s="358">
        <v>1492</v>
      </c>
      <c r="G684" s="359">
        <v>1492</v>
      </c>
      <c r="H684" s="397">
        <f t="shared" si="39"/>
        <v>100</v>
      </c>
      <c r="I684" s="640"/>
      <c r="J684" s="640"/>
    </row>
    <row r="685" spans="1:10" ht="12.75">
      <c r="A685" s="420"/>
      <c r="B685" s="393"/>
      <c r="C685" s="350"/>
      <c r="D685" s="401" t="s">
        <v>875</v>
      </c>
      <c r="E685" s="358">
        <v>8290</v>
      </c>
      <c r="F685" s="358">
        <v>8270</v>
      </c>
      <c r="G685" s="402">
        <v>8269</v>
      </c>
      <c r="H685" s="397">
        <f t="shared" si="39"/>
        <v>99.98790810157195</v>
      </c>
      <c r="I685" s="640"/>
      <c r="J685" s="640"/>
    </row>
    <row r="686" spans="1:10" ht="12.75">
      <c r="A686" s="420"/>
      <c r="B686" s="393"/>
      <c r="C686" s="350" t="s">
        <v>287</v>
      </c>
      <c r="D686" s="396" t="s">
        <v>288</v>
      </c>
      <c r="E686" s="403">
        <f>SUM(E687:E701)</f>
        <v>23120</v>
      </c>
      <c r="F686" s="403">
        <f>SUM(F687:F701)</f>
        <v>24340</v>
      </c>
      <c r="G686" s="403">
        <f>SUM(G687:G701)</f>
        <v>24340</v>
      </c>
      <c r="H686" s="639">
        <f t="shared" si="39"/>
        <v>100</v>
      </c>
      <c r="I686" s="640"/>
      <c r="J686" s="640"/>
    </row>
    <row r="687" spans="1:10" ht="12.75">
      <c r="A687" s="420"/>
      <c r="B687" s="393"/>
      <c r="C687" s="652"/>
      <c r="D687" s="401" t="s">
        <v>416</v>
      </c>
      <c r="E687" s="397">
        <v>10800</v>
      </c>
      <c r="F687" s="398">
        <v>8468</v>
      </c>
      <c r="G687" s="399">
        <v>8468</v>
      </c>
      <c r="H687" s="397">
        <f t="shared" si="39"/>
        <v>100</v>
      </c>
      <c r="I687" s="640"/>
      <c r="J687" s="640"/>
    </row>
    <row r="688" spans="1:10" ht="12.75">
      <c r="A688" s="420"/>
      <c r="B688" s="393"/>
      <c r="C688" s="652"/>
      <c r="D688" s="401" t="s">
        <v>878</v>
      </c>
      <c r="E688" s="397">
        <v>2500</v>
      </c>
      <c r="F688" s="398">
        <v>1981</v>
      </c>
      <c r="G688" s="399">
        <v>1980</v>
      </c>
      <c r="H688" s="397">
        <f t="shared" si="39"/>
        <v>99.94952044422008</v>
      </c>
      <c r="I688" s="640"/>
      <c r="J688" s="640"/>
    </row>
    <row r="689" spans="1:10" ht="12.75">
      <c r="A689" s="420"/>
      <c r="B689" s="393"/>
      <c r="C689" s="652"/>
      <c r="D689" s="401" t="s">
        <v>418</v>
      </c>
      <c r="E689" s="397">
        <v>600</v>
      </c>
      <c r="F689" s="398">
        <v>489</v>
      </c>
      <c r="G689" s="399">
        <v>488</v>
      </c>
      <c r="H689" s="397">
        <f t="shared" si="39"/>
        <v>99.79550102249489</v>
      </c>
      <c r="I689" s="640"/>
      <c r="J689" s="640"/>
    </row>
    <row r="690" spans="1:10" ht="12.75">
      <c r="A690" s="420"/>
      <c r="B690" s="393"/>
      <c r="C690" s="652"/>
      <c r="D690" s="401" t="s">
        <v>420</v>
      </c>
      <c r="E690" s="397">
        <v>1500</v>
      </c>
      <c r="F690" s="398">
        <v>486</v>
      </c>
      <c r="G690" s="399">
        <v>486</v>
      </c>
      <c r="H690" s="397">
        <f t="shared" si="39"/>
        <v>100</v>
      </c>
      <c r="I690" s="640"/>
      <c r="J690" s="640"/>
    </row>
    <row r="691" spans="1:10" ht="12.75">
      <c r="A691" s="420"/>
      <c r="B691" s="393"/>
      <c r="C691" s="652"/>
      <c r="D691" s="401" t="s">
        <v>421</v>
      </c>
      <c r="E691" s="397">
        <v>0</v>
      </c>
      <c r="F691" s="398">
        <v>0</v>
      </c>
      <c r="G691" s="399">
        <v>0</v>
      </c>
      <c r="H691" s="397">
        <v>0</v>
      </c>
      <c r="I691" s="640"/>
      <c r="J691" s="640"/>
    </row>
    <row r="692" spans="1:10" ht="12.75">
      <c r="A692" s="420"/>
      <c r="B692" s="393"/>
      <c r="C692" s="652"/>
      <c r="D692" s="401" t="s">
        <v>879</v>
      </c>
      <c r="E692" s="397">
        <v>800</v>
      </c>
      <c r="F692" s="398">
        <v>1726</v>
      </c>
      <c r="G692" s="399">
        <v>1726</v>
      </c>
      <c r="H692" s="397">
        <f aca="true" t="shared" si="40" ref="H692:H718">SUM(G692*100/F692)</f>
        <v>100</v>
      </c>
      <c r="I692" s="640"/>
      <c r="J692" s="640"/>
    </row>
    <row r="693" spans="1:10" ht="12.75">
      <c r="A693" s="420"/>
      <c r="B693" s="393"/>
      <c r="C693" s="652"/>
      <c r="D693" s="401" t="s">
        <v>425</v>
      </c>
      <c r="E693" s="397">
        <v>2000</v>
      </c>
      <c r="F693" s="398">
        <v>2588</v>
      </c>
      <c r="G693" s="399">
        <v>2588</v>
      </c>
      <c r="H693" s="397">
        <f t="shared" si="40"/>
        <v>100</v>
      </c>
      <c r="I693" s="640"/>
      <c r="J693" s="640"/>
    </row>
    <row r="694" spans="1:10" ht="12.75">
      <c r="A694" s="420"/>
      <c r="B694" s="393"/>
      <c r="C694" s="652"/>
      <c r="D694" s="401" t="s">
        <v>881</v>
      </c>
      <c r="E694" s="397">
        <v>500</v>
      </c>
      <c r="F694" s="398">
        <v>340</v>
      </c>
      <c r="G694" s="399">
        <v>340</v>
      </c>
      <c r="H694" s="397">
        <f t="shared" si="40"/>
        <v>100</v>
      </c>
      <c r="I694" s="640"/>
      <c r="J694" s="640"/>
    </row>
    <row r="695" spans="1:10" ht="12.75">
      <c r="A695" s="420"/>
      <c r="B695" s="393"/>
      <c r="C695" s="652"/>
      <c r="D695" s="401" t="s">
        <v>883</v>
      </c>
      <c r="E695" s="397">
        <v>0</v>
      </c>
      <c r="F695" s="398">
        <v>110</v>
      </c>
      <c r="G695" s="399">
        <v>111</v>
      </c>
      <c r="H695" s="397">
        <f t="shared" si="40"/>
        <v>100.9090909090909</v>
      </c>
      <c r="I695" s="640"/>
      <c r="J695" s="640"/>
    </row>
    <row r="696" spans="1:10" ht="12.75">
      <c r="A696" s="420"/>
      <c r="B696" s="393"/>
      <c r="C696" s="652"/>
      <c r="D696" s="401" t="s">
        <v>884</v>
      </c>
      <c r="E696" s="397">
        <v>600</v>
      </c>
      <c r="F696" s="398">
        <v>372</v>
      </c>
      <c r="G696" s="399">
        <v>372</v>
      </c>
      <c r="H696" s="397">
        <f t="shared" si="40"/>
        <v>100</v>
      </c>
      <c r="I696" s="640"/>
      <c r="J696" s="640"/>
    </row>
    <row r="697" spans="1:10" ht="12.75">
      <c r="A697" s="420"/>
      <c r="B697" s="393"/>
      <c r="C697" s="652"/>
      <c r="D697" s="401" t="s">
        <v>885</v>
      </c>
      <c r="E697" s="397">
        <v>800</v>
      </c>
      <c r="F697" s="398">
        <v>4604</v>
      </c>
      <c r="G697" s="399">
        <v>4604</v>
      </c>
      <c r="H697" s="397">
        <f t="shared" si="40"/>
        <v>100</v>
      </c>
      <c r="I697" s="640"/>
      <c r="J697" s="640"/>
    </row>
    <row r="698" spans="1:10" ht="12.75">
      <c r="A698" s="420"/>
      <c r="B698" s="393"/>
      <c r="C698" s="652"/>
      <c r="D698" s="401" t="s">
        <v>447</v>
      </c>
      <c r="E698" s="397">
        <v>800</v>
      </c>
      <c r="F698" s="398">
        <v>845</v>
      </c>
      <c r="G698" s="399">
        <v>846</v>
      </c>
      <c r="H698" s="397">
        <f t="shared" si="40"/>
        <v>100.11834319526628</v>
      </c>
      <c r="I698" s="640"/>
      <c r="J698" s="640"/>
    </row>
    <row r="699" spans="1:10" ht="12.75">
      <c r="A699" s="420"/>
      <c r="B699" s="393"/>
      <c r="C699" s="652"/>
      <c r="D699" s="401" t="s">
        <v>888</v>
      </c>
      <c r="E699" s="397">
        <v>700</v>
      </c>
      <c r="F699" s="398">
        <v>624</v>
      </c>
      <c r="G699" s="399">
        <v>624</v>
      </c>
      <c r="H699" s="397">
        <f t="shared" si="40"/>
        <v>100</v>
      </c>
      <c r="I699" s="640"/>
      <c r="J699" s="640"/>
    </row>
    <row r="700" spans="1:10" ht="12.75">
      <c r="A700" s="420"/>
      <c r="B700" s="393"/>
      <c r="C700" s="652"/>
      <c r="D700" s="401" t="s">
        <v>401</v>
      </c>
      <c r="E700" s="397">
        <v>1100</v>
      </c>
      <c r="F700" s="398">
        <v>1334</v>
      </c>
      <c r="G700" s="399">
        <v>1335</v>
      </c>
      <c r="H700" s="397">
        <f t="shared" si="40"/>
        <v>100.07496251874063</v>
      </c>
      <c r="I700" s="640"/>
      <c r="J700" s="640"/>
    </row>
    <row r="701" spans="1:10" ht="12.75">
      <c r="A701" s="420"/>
      <c r="B701" s="393"/>
      <c r="C701" s="652"/>
      <c r="D701" s="401" t="s">
        <v>451</v>
      </c>
      <c r="E701" s="397">
        <v>420</v>
      </c>
      <c r="F701" s="398">
        <v>373</v>
      </c>
      <c r="G701" s="399">
        <v>372</v>
      </c>
      <c r="H701" s="397">
        <f t="shared" si="40"/>
        <v>99.73190348525469</v>
      </c>
      <c r="I701" s="640"/>
      <c r="J701" s="640"/>
    </row>
    <row r="702" spans="1:10" ht="12.75">
      <c r="A702" s="420"/>
      <c r="B702" s="393"/>
      <c r="C702" s="537" t="s">
        <v>498</v>
      </c>
      <c r="D702" s="538" t="s">
        <v>580</v>
      </c>
      <c r="E702" s="639">
        <f>SUM(E703:E703)</f>
        <v>230</v>
      </c>
      <c r="F702" s="639">
        <f>SUM(F703:F703)</f>
        <v>59</v>
      </c>
      <c r="G702" s="639">
        <f>SUM(G703:G703)</f>
        <v>59</v>
      </c>
      <c r="H702" s="639">
        <f t="shared" si="40"/>
        <v>100</v>
      </c>
      <c r="I702" s="640"/>
      <c r="J702" s="640"/>
    </row>
    <row r="703" spans="1:10" ht="12.75">
      <c r="A703" s="420"/>
      <c r="B703" s="393"/>
      <c r="C703" s="652"/>
      <c r="D703" s="401" t="s">
        <v>406</v>
      </c>
      <c r="E703" s="397">
        <v>230</v>
      </c>
      <c r="F703" s="398">
        <v>59</v>
      </c>
      <c r="G703" s="399">
        <v>59</v>
      </c>
      <c r="H703" s="397">
        <f t="shared" si="40"/>
        <v>100</v>
      </c>
      <c r="I703" s="640"/>
      <c r="J703" s="640"/>
    </row>
    <row r="704" spans="1:10" ht="12.75">
      <c r="A704" s="420"/>
      <c r="B704" s="393"/>
      <c r="C704" s="637" t="s">
        <v>968</v>
      </c>
      <c r="D704" s="637"/>
      <c r="E704" s="638">
        <f>SUM(E705+E732)</f>
        <v>54394</v>
      </c>
      <c r="F704" s="638">
        <f>SUM(F705+F732)</f>
        <v>57394</v>
      </c>
      <c r="G704" s="638">
        <f>SUM(G705+G732)</f>
        <v>57532</v>
      </c>
      <c r="H704" s="643">
        <f t="shared" si="40"/>
        <v>100.24044325190786</v>
      </c>
      <c r="I704" s="634"/>
      <c r="J704" s="634"/>
    </row>
    <row r="705" spans="1:10" ht="12.75">
      <c r="A705" s="420"/>
      <c r="B705" s="393"/>
      <c r="C705" s="345" t="s">
        <v>286</v>
      </c>
      <c r="D705" s="394" t="s">
        <v>8</v>
      </c>
      <c r="E705" s="395">
        <f>SUM(E706+E710+E714+E729)</f>
        <v>54394</v>
      </c>
      <c r="F705" s="395">
        <f>SUM(F706+F710+F714+F729)</f>
        <v>54394</v>
      </c>
      <c r="G705" s="395">
        <f>SUM(G706+G710+G714+G729)</f>
        <v>54559</v>
      </c>
      <c r="H705" s="413">
        <f t="shared" si="40"/>
        <v>100.30334228039857</v>
      </c>
      <c r="I705" s="634"/>
      <c r="J705" s="634"/>
    </row>
    <row r="706" spans="1:13" ht="12.75">
      <c r="A706" s="420"/>
      <c r="B706" s="393"/>
      <c r="C706" s="350" t="s">
        <v>375</v>
      </c>
      <c r="D706" s="396" t="s">
        <v>524</v>
      </c>
      <c r="E706" s="639">
        <f>SUM(E707:E709)</f>
        <v>29640</v>
      </c>
      <c r="F706" s="639">
        <f>SUM(F707:F709)</f>
        <v>29853</v>
      </c>
      <c r="G706" s="639">
        <f>SUM(G707:G709)</f>
        <v>29853</v>
      </c>
      <c r="H706" s="639">
        <f t="shared" si="40"/>
        <v>100</v>
      </c>
      <c r="I706" s="640"/>
      <c r="J706" s="640"/>
      <c r="M706" s="641"/>
    </row>
    <row r="707" spans="1:13" ht="12.75">
      <c r="A707" s="420"/>
      <c r="B707" s="393"/>
      <c r="C707" s="350"/>
      <c r="D707" s="400" t="s">
        <v>598</v>
      </c>
      <c r="E707" s="397">
        <v>29040</v>
      </c>
      <c r="F707" s="398">
        <v>25717</v>
      </c>
      <c r="G707" s="399">
        <v>25716</v>
      </c>
      <c r="H707" s="397">
        <f t="shared" si="40"/>
        <v>99.99611152156162</v>
      </c>
      <c r="I707" s="640"/>
      <c r="J707" s="640"/>
      <c r="M707" s="641"/>
    </row>
    <row r="708" spans="1:13" ht="12.75">
      <c r="A708" s="420"/>
      <c r="B708" s="393"/>
      <c r="C708" s="350"/>
      <c r="D708" s="548" t="s">
        <v>898</v>
      </c>
      <c r="E708" s="397">
        <v>600</v>
      </c>
      <c r="F708" s="398">
        <v>3837</v>
      </c>
      <c r="G708" s="399">
        <v>3837</v>
      </c>
      <c r="H708" s="397">
        <f t="shared" si="40"/>
        <v>100</v>
      </c>
      <c r="I708" s="640"/>
      <c r="J708" s="640"/>
      <c r="M708" s="641"/>
    </row>
    <row r="709" spans="1:13" ht="12.75">
      <c r="A709" s="420"/>
      <c r="B709" s="393"/>
      <c r="C709" s="350"/>
      <c r="D709" s="548" t="s">
        <v>614</v>
      </c>
      <c r="E709" s="397">
        <v>0</v>
      </c>
      <c r="F709" s="398">
        <v>299</v>
      </c>
      <c r="G709" s="399">
        <v>300</v>
      </c>
      <c r="H709" s="397">
        <f t="shared" si="40"/>
        <v>100.33444816053512</v>
      </c>
      <c r="I709" s="640"/>
      <c r="J709" s="640"/>
      <c r="M709" s="641"/>
    </row>
    <row r="710" spans="1:10" ht="12.75">
      <c r="A710" s="420"/>
      <c r="B710" s="393"/>
      <c r="C710" s="350" t="s">
        <v>379</v>
      </c>
      <c r="D710" s="396" t="s">
        <v>965</v>
      </c>
      <c r="E710" s="403">
        <f>SUM(E711:E713)</f>
        <v>10433</v>
      </c>
      <c r="F710" s="403">
        <f>SUM(F711:F713)</f>
        <v>10220</v>
      </c>
      <c r="G710" s="403">
        <f>SUM(G711:G713)</f>
        <v>10220</v>
      </c>
      <c r="H710" s="639">
        <f t="shared" si="40"/>
        <v>100</v>
      </c>
      <c r="I710" s="640"/>
      <c r="J710" s="640"/>
    </row>
    <row r="711" spans="1:10" ht="12.75">
      <c r="A711" s="420"/>
      <c r="B711" s="393"/>
      <c r="C711" s="350"/>
      <c r="D711" s="548" t="s">
        <v>899</v>
      </c>
      <c r="E711" s="364">
        <v>1100</v>
      </c>
      <c r="F711" s="358">
        <v>1100</v>
      </c>
      <c r="G711" s="359">
        <v>1100</v>
      </c>
      <c r="H711" s="397">
        <f t="shared" si="40"/>
        <v>100</v>
      </c>
      <c r="I711" s="640"/>
      <c r="J711" s="640"/>
    </row>
    <row r="712" spans="1:10" ht="12.75">
      <c r="A712" s="420"/>
      <c r="B712" s="393"/>
      <c r="C712" s="350"/>
      <c r="D712" s="400" t="s">
        <v>900</v>
      </c>
      <c r="E712" s="364">
        <v>1864</v>
      </c>
      <c r="F712" s="358">
        <v>1889</v>
      </c>
      <c r="G712" s="359">
        <v>1889</v>
      </c>
      <c r="H712" s="397">
        <f t="shared" si="40"/>
        <v>100</v>
      </c>
      <c r="I712" s="640"/>
      <c r="J712" s="640"/>
    </row>
    <row r="713" spans="1:10" ht="12.75">
      <c r="A713" s="420"/>
      <c r="B713" s="393"/>
      <c r="C713" s="350"/>
      <c r="D713" s="401" t="s">
        <v>875</v>
      </c>
      <c r="E713" s="358">
        <v>7469</v>
      </c>
      <c r="F713" s="358">
        <v>7231</v>
      </c>
      <c r="G713" s="402">
        <v>7231</v>
      </c>
      <c r="H713" s="397">
        <f t="shared" si="40"/>
        <v>100</v>
      </c>
      <c r="I713" s="640"/>
      <c r="J713" s="640"/>
    </row>
    <row r="714" spans="1:10" ht="12.75">
      <c r="A714" s="420"/>
      <c r="B714" s="393"/>
      <c r="C714" s="350" t="s">
        <v>287</v>
      </c>
      <c r="D714" s="396" t="s">
        <v>288</v>
      </c>
      <c r="E714" s="403">
        <f>SUM(E715:E728)</f>
        <v>11941</v>
      </c>
      <c r="F714" s="403">
        <f>SUM(F715:F728)</f>
        <v>12331</v>
      </c>
      <c r="G714" s="403">
        <f>SUM(G715:G728)</f>
        <v>12496</v>
      </c>
      <c r="H714" s="639">
        <f t="shared" si="40"/>
        <v>101.33809099018734</v>
      </c>
      <c r="I714" s="640"/>
      <c r="J714" s="640"/>
    </row>
    <row r="715" spans="1:10" ht="12.75">
      <c r="A715" s="420"/>
      <c r="B715" s="393"/>
      <c r="C715" s="652"/>
      <c r="D715" s="401" t="s">
        <v>416</v>
      </c>
      <c r="E715" s="397">
        <v>4500</v>
      </c>
      <c r="F715" s="398">
        <v>4500</v>
      </c>
      <c r="G715" s="399">
        <v>4500</v>
      </c>
      <c r="H715" s="397">
        <f t="shared" si="40"/>
        <v>100</v>
      </c>
      <c r="I715" s="640"/>
      <c r="J715" s="640"/>
    </row>
    <row r="716" spans="1:10" ht="12.75">
      <c r="A716" s="420"/>
      <c r="B716" s="393"/>
      <c r="C716" s="652"/>
      <c r="D716" s="401" t="s">
        <v>878</v>
      </c>
      <c r="E716" s="397">
        <v>2070</v>
      </c>
      <c r="F716" s="398">
        <v>2029</v>
      </c>
      <c r="G716" s="399">
        <v>2029</v>
      </c>
      <c r="H716" s="397">
        <f t="shared" si="40"/>
        <v>100</v>
      </c>
      <c r="I716" s="640"/>
      <c r="J716" s="640"/>
    </row>
    <row r="717" spans="1:10" ht="12.75">
      <c r="A717" s="420"/>
      <c r="B717" s="393"/>
      <c r="C717" s="652"/>
      <c r="D717" s="401" t="s">
        <v>418</v>
      </c>
      <c r="E717" s="397">
        <v>450</v>
      </c>
      <c r="F717" s="398">
        <v>312</v>
      </c>
      <c r="G717" s="399">
        <v>312</v>
      </c>
      <c r="H717" s="397">
        <f t="shared" si="40"/>
        <v>100</v>
      </c>
      <c r="I717" s="640"/>
      <c r="J717" s="640"/>
    </row>
    <row r="718" spans="1:10" ht="12.75">
      <c r="A718" s="420"/>
      <c r="B718" s="393"/>
      <c r="C718" s="652"/>
      <c r="D718" s="401" t="s">
        <v>425</v>
      </c>
      <c r="E718" s="397">
        <v>800</v>
      </c>
      <c r="F718" s="398">
        <v>986</v>
      </c>
      <c r="G718" s="399">
        <v>1151</v>
      </c>
      <c r="H718" s="397">
        <f t="shared" si="40"/>
        <v>116.7342799188641</v>
      </c>
      <c r="I718" s="640"/>
      <c r="J718" s="640"/>
    </row>
    <row r="719" spans="1:10" ht="12.75">
      <c r="A719" s="420"/>
      <c r="B719" s="393"/>
      <c r="C719" s="652"/>
      <c r="D719" s="401" t="s">
        <v>880</v>
      </c>
      <c r="E719" s="397">
        <v>50</v>
      </c>
      <c r="F719" s="398">
        <v>0</v>
      </c>
      <c r="G719" s="399">
        <v>0</v>
      </c>
      <c r="H719" s="397">
        <v>0</v>
      </c>
      <c r="I719" s="640"/>
      <c r="J719" s="640"/>
    </row>
    <row r="720" spans="1:10" ht="12.75">
      <c r="A720" s="420"/>
      <c r="B720" s="393"/>
      <c r="C720" s="652"/>
      <c r="D720" s="401" t="s">
        <v>881</v>
      </c>
      <c r="E720" s="397">
        <v>235</v>
      </c>
      <c r="F720" s="398">
        <v>138</v>
      </c>
      <c r="G720" s="399">
        <v>138</v>
      </c>
      <c r="H720" s="397">
        <f aca="true" t="shared" si="41" ref="H720:H738">SUM(G720*100/F720)</f>
        <v>100</v>
      </c>
      <c r="I720" s="640"/>
      <c r="J720" s="640"/>
    </row>
    <row r="721" spans="1:10" ht="12.75">
      <c r="A721" s="420"/>
      <c r="B721" s="393"/>
      <c r="C721" s="652"/>
      <c r="D721" s="401" t="s">
        <v>902</v>
      </c>
      <c r="E721" s="397">
        <v>0</v>
      </c>
      <c r="F721" s="398">
        <v>228</v>
      </c>
      <c r="G721" s="399">
        <v>228</v>
      </c>
      <c r="H721" s="397">
        <f t="shared" si="41"/>
        <v>100</v>
      </c>
      <c r="I721" s="640"/>
      <c r="J721" s="640"/>
    </row>
    <row r="722" spans="1:10" ht="12.75">
      <c r="A722" s="420"/>
      <c r="B722" s="393"/>
      <c r="C722" s="652"/>
      <c r="D722" s="401" t="s">
        <v>883</v>
      </c>
      <c r="E722" s="397">
        <v>100</v>
      </c>
      <c r="F722" s="398">
        <v>270</v>
      </c>
      <c r="G722" s="399">
        <v>270</v>
      </c>
      <c r="H722" s="397">
        <f t="shared" si="41"/>
        <v>100</v>
      </c>
      <c r="I722" s="640"/>
      <c r="J722" s="640"/>
    </row>
    <row r="723" spans="1:10" ht="12.75">
      <c r="A723" s="420"/>
      <c r="B723" s="393"/>
      <c r="C723" s="652"/>
      <c r="D723" s="401" t="s">
        <v>884</v>
      </c>
      <c r="E723" s="397">
        <v>480</v>
      </c>
      <c r="F723" s="398">
        <v>351</v>
      </c>
      <c r="G723" s="399">
        <v>351</v>
      </c>
      <c r="H723" s="397">
        <f t="shared" si="41"/>
        <v>100</v>
      </c>
      <c r="I723" s="640"/>
      <c r="J723" s="640"/>
    </row>
    <row r="724" spans="1:10" ht="12.75">
      <c r="A724" s="420"/>
      <c r="B724" s="393"/>
      <c r="C724" s="652"/>
      <c r="D724" s="401" t="s">
        <v>885</v>
      </c>
      <c r="E724" s="397">
        <v>350</v>
      </c>
      <c r="F724" s="398">
        <v>340</v>
      </c>
      <c r="G724" s="399">
        <v>340</v>
      </c>
      <c r="H724" s="397">
        <f t="shared" si="41"/>
        <v>100</v>
      </c>
      <c r="I724" s="640"/>
      <c r="J724" s="640"/>
    </row>
    <row r="725" spans="1:10" ht="12.75">
      <c r="A725" s="420"/>
      <c r="B725" s="393"/>
      <c r="C725" s="652"/>
      <c r="D725" s="401" t="s">
        <v>447</v>
      </c>
      <c r="E725" s="397">
        <v>731</v>
      </c>
      <c r="F725" s="398">
        <v>977</v>
      </c>
      <c r="G725" s="399">
        <v>977</v>
      </c>
      <c r="H725" s="397">
        <f t="shared" si="41"/>
        <v>100</v>
      </c>
      <c r="I725" s="640"/>
      <c r="J725" s="640"/>
    </row>
    <row r="726" spans="1:10" ht="12.75">
      <c r="A726" s="420"/>
      <c r="B726" s="393"/>
      <c r="C726" s="652"/>
      <c r="D726" s="401" t="s">
        <v>888</v>
      </c>
      <c r="E726" s="397">
        <v>500</v>
      </c>
      <c r="F726" s="398">
        <v>591</v>
      </c>
      <c r="G726" s="399">
        <v>591</v>
      </c>
      <c r="H726" s="397">
        <f t="shared" si="41"/>
        <v>100</v>
      </c>
      <c r="I726" s="640"/>
      <c r="J726" s="640"/>
    </row>
    <row r="727" spans="1:10" ht="12.75">
      <c r="A727" s="420"/>
      <c r="B727" s="393"/>
      <c r="C727" s="652"/>
      <c r="D727" s="401" t="s">
        <v>401</v>
      </c>
      <c r="E727" s="397">
        <v>1150</v>
      </c>
      <c r="F727" s="398">
        <v>1272</v>
      </c>
      <c r="G727" s="399">
        <v>1272</v>
      </c>
      <c r="H727" s="397">
        <f t="shared" si="41"/>
        <v>100</v>
      </c>
      <c r="I727" s="640"/>
      <c r="J727" s="640"/>
    </row>
    <row r="728" spans="1:10" ht="12.75">
      <c r="A728" s="420"/>
      <c r="B728" s="393"/>
      <c r="C728" s="652"/>
      <c r="D728" s="401" t="s">
        <v>451</v>
      </c>
      <c r="E728" s="397">
        <v>525</v>
      </c>
      <c r="F728" s="398">
        <v>337</v>
      </c>
      <c r="G728" s="399">
        <v>337</v>
      </c>
      <c r="H728" s="397">
        <f t="shared" si="41"/>
        <v>100</v>
      </c>
      <c r="I728" s="640"/>
      <c r="J728" s="640"/>
    </row>
    <row r="729" spans="1:10" ht="12.75">
      <c r="A729" s="420"/>
      <c r="B729" s="393"/>
      <c r="C729" s="537" t="s">
        <v>498</v>
      </c>
      <c r="D729" s="538" t="s">
        <v>580</v>
      </c>
      <c r="E729" s="639">
        <f>SUM(E730:E731)</f>
        <v>2380</v>
      </c>
      <c r="F729" s="639">
        <f>SUM(F730:F731)</f>
        <v>1990</v>
      </c>
      <c r="G729" s="639">
        <f>SUM(G730:G731)</f>
        <v>1990</v>
      </c>
      <c r="H729" s="639">
        <f t="shared" si="41"/>
        <v>100</v>
      </c>
      <c r="I729" s="640"/>
      <c r="J729" s="640"/>
    </row>
    <row r="730" spans="1:10" ht="12.75">
      <c r="A730" s="420"/>
      <c r="B730" s="393"/>
      <c r="C730" s="537"/>
      <c r="D730" s="401" t="s">
        <v>969</v>
      </c>
      <c r="E730" s="397">
        <v>1960</v>
      </c>
      <c r="F730" s="398">
        <v>1935</v>
      </c>
      <c r="G730" s="397">
        <v>1935</v>
      </c>
      <c r="H730" s="397">
        <f t="shared" si="41"/>
        <v>100</v>
      </c>
      <c r="I730" s="640"/>
      <c r="J730" s="640"/>
    </row>
    <row r="731" spans="1:10" ht="12.75">
      <c r="A731" s="420"/>
      <c r="B731" s="393"/>
      <c r="C731" s="537"/>
      <c r="D731" s="401" t="s">
        <v>406</v>
      </c>
      <c r="E731" s="397">
        <v>420</v>
      </c>
      <c r="F731" s="398">
        <v>55</v>
      </c>
      <c r="G731" s="399">
        <v>55</v>
      </c>
      <c r="H731" s="397">
        <f t="shared" si="41"/>
        <v>100</v>
      </c>
      <c r="I731" s="640"/>
      <c r="J731" s="640"/>
    </row>
    <row r="732" spans="1:10" ht="12.75">
      <c r="A732" s="420"/>
      <c r="B732" s="393"/>
      <c r="C732" s="411" t="s">
        <v>583</v>
      </c>
      <c r="D732" s="412" t="s">
        <v>970</v>
      </c>
      <c r="E732" s="413">
        <f>SUM(E733)</f>
        <v>0</v>
      </c>
      <c r="F732" s="413">
        <f>SUM(F733)</f>
        <v>3000</v>
      </c>
      <c r="G732" s="413">
        <f>SUM(G733)</f>
        <v>2973</v>
      </c>
      <c r="H732" s="413">
        <f t="shared" si="41"/>
        <v>99.1</v>
      </c>
      <c r="I732" s="640"/>
      <c r="J732" s="640"/>
    </row>
    <row r="733" spans="1:10" ht="12.75">
      <c r="A733" s="420"/>
      <c r="B733" s="393"/>
      <c r="C733" s="652"/>
      <c r="D733" s="401" t="s">
        <v>971</v>
      </c>
      <c r="E733" s="397">
        <v>0</v>
      </c>
      <c r="F733" s="398">
        <v>3000</v>
      </c>
      <c r="G733" s="399">
        <v>2973</v>
      </c>
      <c r="H733" s="397">
        <f t="shared" si="41"/>
        <v>99.1</v>
      </c>
      <c r="I733" s="640"/>
      <c r="J733" s="640"/>
    </row>
    <row r="734" spans="1:10" ht="12.75">
      <c r="A734" s="420"/>
      <c r="B734" s="393"/>
      <c r="C734" s="637" t="s">
        <v>972</v>
      </c>
      <c r="D734" s="637"/>
      <c r="E734" s="638">
        <f>SUM(E735)</f>
        <v>28969</v>
      </c>
      <c r="F734" s="638">
        <f>SUM(F735)</f>
        <v>27709</v>
      </c>
      <c r="G734" s="638">
        <f>SUM(G735)</f>
        <v>27709</v>
      </c>
      <c r="H734" s="643">
        <f t="shared" si="41"/>
        <v>100</v>
      </c>
      <c r="I734" s="634"/>
      <c r="J734" s="634"/>
    </row>
    <row r="735" spans="1:10" ht="12.75">
      <c r="A735" s="420"/>
      <c r="B735" s="393"/>
      <c r="C735" s="345" t="s">
        <v>286</v>
      </c>
      <c r="D735" s="394" t="s">
        <v>8</v>
      </c>
      <c r="E735" s="395">
        <f>SUM(E736+E740+E744+E758)</f>
        <v>28969</v>
      </c>
      <c r="F735" s="395">
        <f>SUM(F736+F740+F744+F758)</f>
        <v>27709</v>
      </c>
      <c r="G735" s="395">
        <f>SUM(G736+G740+G744+G758)</f>
        <v>27709</v>
      </c>
      <c r="H735" s="413">
        <f t="shared" si="41"/>
        <v>100</v>
      </c>
      <c r="I735" s="634"/>
      <c r="J735" s="634"/>
    </row>
    <row r="736" spans="1:13" ht="12.75">
      <c r="A736" s="420"/>
      <c r="B736" s="393"/>
      <c r="C736" s="350" t="s">
        <v>375</v>
      </c>
      <c r="D736" s="396" t="s">
        <v>524</v>
      </c>
      <c r="E736" s="639">
        <f>SUM(E737:E739)</f>
        <v>19242</v>
      </c>
      <c r="F736" s="639">
        <f>SUM(F737:F739)</f>
        <v>16642</v>
      </c>
      <c r="G736" s="639">
        <f>SUM(G737:G739)</f>
        <v>16642</v>
      </c>
      <c r="H736" s="639">
        <f t="shared" si="41"/>
        <v>100</v>
      </c>
      <c r="I736" s="640"/>
      <c r="J736" s="640"/>
      <c r="M736" s="641"/>
    </row>
    <row r="737" spans="1:13" ht="12.75">
      <c r="A737" s="420"/>
      <c r="B737" s="393"/>
      <c r="C737" s="350"/>
      <c r="D737" s="400" t="s">
        <v>598</v>
      </c>
      <c r="E737" s="397">
        <v>18292</v>
      </c>
      <c r="F737" s="398">
        <v>16416</v>
      </c>
      <c r="G737" s="399">
        <v>16416</v>
      </c>
      <c r="H737" s="397">
        <f t="shared" si="41"/>
        <v>100</v>
      </c>
      <c r="I737" s="640"/>
      <c r="J737" s="640"/>
      <c r="M737" s="641"/>
    </row>
    <row r="738" spans="1:13" ht="12.75">
      <c r="A738" s="420"/>
      <c r="B738" s="393"/>
      <c r="C738" s="350"/>
      <c r="D738" s="548" t="s">
        <v>898</v>
      </c>
      <c r="E738" s="397">
        <v>450</v>
      </c>
      <c r="F738" s="398">
        <v>226</v>
      </c>
      <c r="G738" s="399">
        <v>226</v>
      </c>
      <c r="H738" s="397">
        <f t="shared" si="41"/>
        <v>100</v>
      </c>
      <c r="I738" s="640"/>
      <c r="J738" s="640"/>
      <c r="M738" s="641"/>
    </row>
    <row r="739" spans="1:13" ht="12.75">
      <c r="A739" s="420"/>
      <c r="B739" s="393"/>
      <c r="C739" s="350"/>
      <c r="D739" s="548" t="s">
        <v>614</v>
      </c>
      <c r="E739" s="397">
        <v>500</v>
      </c>
      <c r="F739" s="398">
        <v>0</v>
      </c>
      <c r="G739" s="399">
        <v>0</v>
      </c>
      <c r="H739" s="397">
        <v>0</v>
      </c>
      <c r="I739" s="640"/>
      <c r="J739" s="640"/>
      <c r="M739" s="641"/>
    </row>
    <row r="740" spans="1:10" ht="12.75">
      <c r="A740" s="420"/>
      <c r="B740" s="393"/>
      <c r="C740" s="350" t="s">
        <v>379</v>
      </c>
      <c r="D740" s="396" t="s">
        <v>615</v>
      </c>
      <c r="E740" s="403">
        <f>SUM(E741:E743)</f>
        <v>6727</v>
      </c>
      <c r="F740" s="403">
        <f>SUM(F741:F743)</f>
        <v>5795</v>
      </c>
      <c r="G740" s="403">
        <f>SUM(G741:G743)</f>
        <v>5795</v>
      </c>
      <c r="H740" s="639">
        <f aca="true" t="shared" si="42" ref="H740:H745">SUM(G740*100/F740)</f>
        <v>100</v>
      </c>
      <c r="I740" s="640"/>
      <c r="J740" s="640"/>
    </row>
    <row r="741" spans="1:10" ht="12.75">
      <c r="A741" s="420"/>
      <c r="B741" s="393"/>
      <c r="C741" s="350"/>
      <c r="D741" s="548" t="s">
        <v>899</v>
      </c>
      <c r="E741" s="364">
        <v>1430</v>
      </c>
      <c r="F741" s="358">
        <v>1122</v>
      </c>
      <c r="G741" s="359">
        <v>1122</v>
      </c>
      <c r="H741" s="397">
        <f t="shared" si="42"/>
        <v>100</v>
      </c>
      <c r="I741" s="640"/>
      <c r="J741" s="640"/>
    </row>
    <row r="742" spans="1:10" ht="12.75">
      <c r="A742" s="420"/>
      <c r="B742" s="393"/>
      <c r="C742" s="350"/>
      <c r="D742" s="400" t="s">
        <v>900</v>
      </c>
      <c r="E742" s="364">
        <v>480</v>
      </c>
      <c r="F742" s="358">
        <v>547</v>
      </c>
      <c r="G742" s="359">
        <v>547</v>
      </c>
      <c r="H742" s="397">
        <f t="shared" si="42"/>
        <v>100</v>
      </c>
      <c r="I742" s="640"/>
      <c r="J742" s="640"/>
    </row>
    <row r="743" spans="1:10" ht="12.75">
      <c r="A743" s="420"/>
      <c r="B743" s="393"/>
      <c r="C743" s="350"/>
      <c r="D743" s="401" t="s">
        <v>875</v>
      </c>
      <c r="E743" s="358">
        <v>4817</v>
      </c>
      <c r="F743" s="358">
        <v>4126</v>
      </c>
      <c r="G743" s="402">
        <v>4126</v>
      </c>
      <c r="H743" s="397">
        <f t="shared" si="42"/>
        <v>100</v>
      </c>
      <c r="I743" s="640"/>
      <c r="J743" s="640"/>
    </row>
    <row r="744" spans="1:10" ht="12.75">
      <c r="A744" s="420"/>
      <c r="B744" s="393"/>
      <c r="C744" s="350" t="s">
        <v>287</v>
      </c>
      <c r="D744" s="396" t="s">
        <v>288</v>
      </c>
      <c r="E744" s="403">
        <f>SUM(E745:E757)</f>
        <v>2967</v>
      </c>
      <c r="F744" s="403">
        <f>SUM(F745:F757)</f>
        <v>5065</v>
      </c>
      <c r="G744" s="403">
        <f>SUM(G745:G757)</f>
        <v>5065</v>
      </c>
      <c r="H744" s="639">
        <f t="shared" si="42"/>
        <v>100</v>
      </c>
      <c r="I744" s="640"/>
      <c r="J744" s="640"/>
    </row>
    <row r="745" spans="1:10" ht="12.75">
      <c r="A745" s="420"/>
      <c r="B745" s="393"/>
      <c r="C745" s="652"/>
      <c r="D745" s="401" t="s">
        <v>416</v>
      </c>
      <c r="E745" s="397">
        <v>1450</v>
      </c>
      <c r="F745" s="398">
        <v>1239</v>
      </c>
      <c r="G745" s="399">
        <v>1239</v>
      </c>
      <c r="H745" s="397">
        <f t="shared" si="42"/>
        <v>100</v>
      </c>
      <c r="I745" s="640"/>
      <c r="J745" s="640"/>
    </row>
    <row r="746" spans="1:10" ht="12.75">
      <c r="A746" s="420"/>
      <c r="B746" s="393"/>
      <c r="C746" s="652"/>
      <c r="D746" s="401" t="s">
        <v>878</v>
      </c>
      <c r="E746" s="397">
        <v>360</v>
      </c>
      <c r="F746" s="398">
        <v>0</v>
      </c>
      <c r="G746" s="399">
        <v>0</v>
      </c>
      <c r="H746" s="397">
        <v>0</v>
      </c>
      <c r="I746" s="640"/>
      <c r="J746" s="640"/>
    </row>
    <row r="747" spans="1:10" ht="12.75">
      <c r="A747" s="420"/>
      <c r="B747" s="393"/>
      <c r="C747" s="652"/>
      <c r="D747" s="401" t="s">
        <v>418</v>
      </c>
      <c r="E747" s="397">
        <v>7</v>
      </c>
      <c r="F747" s="398">
        <v>0</v>
      </c>
      <c r="G747" s="399">
        <v>0</v>
      </c>
      <c r="H747" s="397">
        <v>0</v>
      </c>
      <c r="I747" s="640"/>
      <c r="J747" s="640"/>
    </row>
    <row r="748" spans="1:10" ht="12.75">
      <c r="A748" s="420"/>
      <c r="B748" s="393"/>
      <c r="C748" s="652"/>
      <c r="D748" s="401" t="s">
        <v>879</v>
      </c>
      <c r="E748" s="397">
        <v>100</v>
      </c>
      <c r="F748" s="398">
        <v>0</v>
      </c>
      <c r="G748" s="399">
        <v>0</v>
      </c>
      <c r="H748" s="397">
        <v>0</v>
      </c>
      <c r="I748" s="640"/>
      <c r="J748" s="640"/>
    </row>
    <row r="749" spans="1:10" ht="12.75">
      <c r="A749" s="420"/>
      <c r="B749" s="393"/>
      <c r="C749" s="652"/>
      <c r="D749" s="401" t="s">
        <v>425</v>
      </c>
      <c r="E749" s="397">
        <v>100</v>
      </c>
      <c r="F749" s="398">
        <v>783</v>
      </c>
      <c r="G749" s="399">
        <v>783</v>
      </c>
      <c r="H749" s="397">
        <f>SUM(G749*100/F749)</f>
        <v>100</v>
      </c>
      <c r="I749" s="640"/>
      <c r="J749" s="640"/>
    </row>
    <row r="750" spans="1:10" ht="12.75">
      <c r="A750" s="420"/>
      <c r="B750" s="393"/>
      <c r="C750" s="652"/>
      <c r="D750" s="401" t="s">
        <v>880</v>
      </c>
      <c r="E750" s="397">
        <v>0</v>
      </c>
      <c r="F750" s="398">
        <v>71</v>
      </c>
      <c r="G750" s="399">
        <v>71</v>
      </c>
      <c r="H750" s="397">
        <f>SUM(G750*100/F750)</f>
        <v>100</v>
      </c>
      <c r="I750" s="640"/>
      <c r="J750" s="640"/>
    </row>
    <row r="751" spans="1:10" ht="12.75">
      <c r="A751" s="420"/>
      <c r="B751" s="393"/>
      <c r="C751" s="652"/>
      <c r="D751" s="401" t="s">
        <v>881</v>
      </c>
      <c r="E751" s="397">
        <v>100</v>
      </c>
      <c r="F751" s="398">
        <v>200</v>
      </c>
      <c r="G751" s="399">
        <v>200</v>
      </c>
      <c r="H751" s="397">
        <f>SUM(G751*100/F751)</f>
        <v>100</v>
      </c>
      <c r="I751" s="640"/>
      <c r="J751" s="640"/>
    </row>
    <row r="752" spans="1:10" ht="12.75">
      <c r="A752" s="420"/>
      <c r="B752" s="393"/>
      <c r="C752" s="652"/>
      <c r="D752" s="401" t="s">
        <v>884</v>
      </c>
      <c r="E752" s="397">
        <v>100</v>
      </c>
      <c r="F752" s="398">
        <v>61</v>
      </c>
      <c r="G752" s="399">
        <v>61</v>
      </c>
      <c r="H752" s="397">
        <f>SUM(G752*100/F752)</f>
        <v>100</v>
      </c>
      <c r="I752" s="640"/>
      <c r="J752" s="640"/>
    </row>
    <row r="753" spans="1:10" ht="12.75">
      <c r="A753" s="420"/>
      <c r="B753" s="393"/>
      <c r="C753" s="652"/>
      <c r="D753" s="401" t="s">
        <v>446</v>
      </c>
      <c r="E753" s="397">
        <v>100</v>
      </c>
      <c r="F753" s="398">
        <v>0</v>
      </c>
      <c r="G753" s="399">
        <v>0</v>
      </c>
      <c r="H753" s="397">
        <v>0</v>
      </c>
      <c r="I753" s="640"/>
      <c r="J753" s="640"/>
    </row>
    <row r="754" spans="1:10" ht="12.75">
      <c r="A754" s="420"/>
      <c r="B754" s="393"/>
      <c r="C754" s="652"/>
      <c r="D754" s="401" t="s">
        <v>447</v>
      </c>
      <c r="E754" s="397">
        <v>0</v>
      </c>
      <c r="F754" s="398">
        <v>457</v>
      </c>
      <c r="G754" s="399">
        <v>457</v>
      </c>
      <c r="H754" s="397">
        <f aca="true" t="shared" si="43" ref="H754:H767">SUM(G754*100/F754)</f>
        <v>100</v>
      </c>
      <c r="I754" s="640"/>
      <c r="J754" s="640"/>
    </row>
    <row r="755" spans="1:10" ht="12.75">
      <c r="A755" s="420"/>
      <c r="B755" s="393"/>
      <c r="C755" s="652"/>
      <c r="D755" s="401" t="s">
        <v>401</v>
      </c>
      <c r="E755" s="397">
        <v>500</v>
      </c>
      <c r="F755" s="398">
        <v>748</v>
      </c>
      <c r="G755" s="399">
        <v>748</v>
      </c>
      <c r="H755" s="397">
        <f t="shared" si="43"/>
        <v>100</v>
      </c>
      <c r="I755" s="640"/>
      <c r="J755" s="640"/>
    </row>
    <row r="756" spans="1:10" ht="12.75">
      <c r="A756" s="420"/>
      <c r="B756" s="393"/>
      <c r="C756" s="652"/>
      <c r="D756" s="401" t="s">
        <v>451</v>
      </c>
      <c r="E756" s="397">
        <v>150</v>
      </c>
      <c r="F756" s="398">
        <v>256</v>
      </c>
      <c r="G756" s="399">
        <v>256</v>
      </c>
      <c r="H756" s="397">
        <f t="shared" si="43"/>
        <v>100</v>
      </c>
      <c r="I756" s="640"/>
      <c r="J756" s="640"/>
    </row>
    <row r="757" spans="1:10" ht="12.75">
      <c r="A757" s="420"/>
      <c r="B757" s="393"/>
      <c r="C757" s="652"/>
      <c r="D757" s="401" t="s">
        <v>889</v>
      </c>
      <c r="E757" s="397">
        <v>0</v>
      </c>
      <c r="F757" s="398">
        <v>1250</v>
      </c>
      <c r="G757" s="399">
        <v>1250</v>
      </c>
      <c r="H757" s="397">
        <f t="shared" si="43"/>
        <v>100</v>
      </c>
      <c r="I757" s="640"/>
      <c r="J757" s="640"/>
    </row>
    <row r="758" spans="1:10" ht="12.75">
      <c r="A758" s="420"/>
      <c r="B758" s="393"/>
      <c r="C758" s="537" t="s">
        <v>498</v>
      </c>
      <c r="D758" s="538" t="s">
        <v>580</v>
      </c>
      <c r="E758" s="639">
        <f>SUM(E759:E759)</f>
        <v>33</v>
      </c>
      <c r="F758" s="639">
        <f>SUM(F759:F759)</f>
        <v>207</v>
      </c>
      <c r="G758" s="639">
        <f>SUM(G759:G759)</f>
        <v>207</v>
      </c>
      <c r="H758" s="639">
        <f t="shared" si="43"/>
        <v>100</v>
      </c>
      <c r="I758" s="640"/>
      <c r="J758" s="640"/>
    </row>
    <row r="759" spans="1:10" ht="12.75">
      <c r="A759" s="420"/>
      <c r="B759" s="393"/>
      <c r="C759" s="652"/>
      <c r="D759" s="401" t="s">
        <v>406</v>
      </c>
      <c r="E759" s="397">
        <v>33</v>
      </c>
      <c r="F759" s="398">
        <v>207</v>
      </c>
      <c r="G759" s="399">
        <v>207</v>
      </c>
      <c r="H759" s="397">
        <f t="shared" si="43"/>
        <v>100</v>
      </c>
      <c r="I759" s="640"/>
      <c r="J759" s="640"/>
    </row>
    <row r="760" spans="1:10" ht="12.75">
      <c r="A760" s="420"/>
      <c r="B760" s="393"/>
      <c r="C760" s="637" t="s">
        <v>973</v>
      </c>
      <c r="D760" s="637"/>
      <c r="E760" s="638">
        <f>SUM(E761)</f>
        <v>28569</v>
      </c>
      <c r="F760" s="638">
        <f>SUM(F761)</f>
        <v>34543</v>
      </c>
      <c r="G760" s="638">
        <f>SUM(G761)</f>
        <v>34543</v>
      </c>
      <c r="H760" s="643">
        <f t="shared" si="43"/>
        <v>100</v>
      </c>
      <c r="I760" s="634"/>
      <c r="J760" s="634"/>
    </row>
    <row r="761" spans="1:10" ht="12.75">
      <c r="A761" s="420"/>
      <c r="B761" s="393"/>
      <c r="C761" s="345" t="s">
        <v>286</v>
      </c>
      <c r="D761" s="394" t="s">
        <v>8</v>
      </c>
      <c r="E761" s="395">
        <f>SUM(E762+E766+E770+E782)</f>
        <v>28569</v>
      </c>
      <c r="F761" s="395">
        <f>SUM(F762+F766+F770+F782)</f>
        <v>34543</v>
      </c>
      <c r="G761" s="395">
        <f>SUM(G762+G766+G770+G782)</f>
        <v>34543</v>
      </c>
      <c r="H761" s="413">
        <f t="shared" si="43"/>
        <v>100</v>
      </c>
      <c r="I761" s="634"/>
      <c r="J761" s="634"/>
    </row>
    <row r="762" spans="1:13" ht="12.75">
      <c r="A762" s="420"/>
      <c r="B762" s="393"/>
      <c r="C762" s="350" t="s">
        <v>375</v>
      </c>
      <c r="D762" s="396" t="s">
        <v>524</v>
      </c>
      <c r="E762" s="639">
        <f>SUM(E763:E765)</f>
        <v>19170</v>
      </c>
      <c r="F762" s="639">
        <f>SUM(F763:F765)</f>
        <v>19369</v>
      </c>
      <c r="G762" s="639">
        <f>SUM(G763:G765)</f>
        <v>19407</v>
      </c>
      <c r="H762" s="639">
        <f t="shared" si="43"/>
        <v>100.19618978780525</v>
      </c>
      <c r="I762" s="640"/>
      <c r="J762" s="640"/>
      <c r="M762" s="641"/>
    </row>
    <row r="763" spans="1:13" ht="12.75">
      <c r="A763" s="420"/>
      <c r="B763" s="393"/>
      <c r="C763" s="350"/>
      <c r="D763" s="400" t="s">
        <v>598</v>
      </c>
      <c r="E763" s="397">
        <v>17811</v>
      </c>
      <c r="F763" s="398">
        <v>18064</v>
      </c>
      <c r="G763" s="399">
        <v>18288</v>
      </c>
      <c r="H763" s="397">
        <f t="shared" si="43"/>
        <v>101.2400354295837</v>
      </c>
      <c r="I763" s="640"/>
      <c r="J763" s="640"/>
      <c r="M763" s="641"/>
    </row>
    <row r="764" spans="1:13" ht="12.75">
      <c r="A764" s="420"/>
      <c r="B764" s="393"/>
      <c r="C764" s="350"/>
      <c r="D764" s="548" t="s">
        <v>898</v>
      </c>
      <c r="E764" s="397">
        <v>1044</v>
      </c>
      <c r="F764" s="398">
        <v>800</v>
      </c>
      <c r="G764" s="399">
        <v>801</v>
      </c>
      <c r="H764" s="397">
        <f t="shared" si="43"/>
        <v>100.125</v>
      </c>
      <c r="I764" s="640"/>
      <c r="J764" s="640"/>
      <c r="M764" s="641"/>
    </row>
    <row r="765" spans="1:13" ht="12.75">
      <c r="A765" s="420"/>
      <c r="B765" s="393"/>
      <c r="C765" s="350"/>
      <c r="D765" s="548" t="s">
        <v>614</v>
      </c>
      <c r="E765" s="397">
        <v>315</v>
      </c>
      <c r="F765" s="398">
        <v>505</v>
      </c>
      <c r="G765" s="399">
        <v>318</v>
      </c>
      <c r="H765" s="397">
        <f t="shared" si="43"/>
        <v>62.97029702970297</v>
      </c>
      <c r="I765" s="640"/>
      <c r="J765" s="640"/>
      <c r="M765" s="641"/>
    </row>
    <row r="766" spans="1:10" ht="12.75">
      <c r="A766" s="420"/>
      <c r="B766" s="393"/>
      <c r="C766" s="350" t="s">
        <v>379</v>
      </c>
      <c r="D766" s="396" t="s">
        <v>615</v>
      </c>
      <c r="E766" s="403">
        <f>SUM(E767:E769)</f>
        <v>6749</v>
      </c>
      <c r="F766" s="403">
        <f>SUM(F767:F769)</f>
        <v>6740</v>
      </c>
      <c r="G766" s="403">
        <f>SUM(G767:G769)</f>
        <v>6702</v>
      </c>
      <c r="H766" s="639">
        <f t="shared" si="43"/>
        <v>99.43620178041543</v>
      </c>
      <c r="I766" s="640"/>
      <c r="J766" s="640"/>
    </row>
    <row r="767" spans="1:10" ht="12.75">
      <c r="A767" s="420"/>
      <c r="B767" s="393"/>
      <c r="C767" s="350"/>
      <c r="D767" s="548" t="s">
        <v>899</v>
      </c>
      <c r="E767" s="364">
        <v>1918</v>
      </c>
      <c r="F767" s="358">
        <v>1909</v>
      </c>
      <c r="G767" s="359">
        <v>1909</v>
      </c>
      <c r="H767" s="397">
        <f t="shared" si="43"/>
        <v>100</v>
      </c>
      <c r="I767" s="640"/>
      <c r="J767" s="640"/>
    </row>
    <row r="768" spans="1:10" ht="12.75">
      <c r="A768" s="420"/>
      <c r="B768" s="393"/>
      <c r="C768" s="350"/>
      <c r="D768" s="548" t="s">
        <v>900</v>
      </c>
      <c r="E768" s="364">
        <v>0</v>
      </c>
      <c r="F768" s="358">
        <v>0</v>
      </c>
      <c r="G768" s="359">
        <v>0</v>
      </c>
      <c r="H768" s="397">
        <v>0</v>
      </c>
      <c r="I768" s="640"/>
      <c r="J768" s="640"/>
    </row>
    <row r="769" spans="1:10" ht="12.75">
      <c r="A769" s="420"/>
      <c r="B769" s="393"/>
      <c r="C769" s="350"/>
      <c r="D769" s="401" t="s">
        <v>875</v>
      </c>
      <c r="E769" s="358">
        <v>4831</v>
      </c>
      <c r="F769" s="358">
        <v>4831</v>
      </c>
      <c r="G769" s="402">
        <v>4793</v>
      </c>
      <c r="H769" s="397">
        <f aca="true" t="shared" si="44" ref="H769:H774">SUM(G769*100/F769)</f>
        <v>99.21341337197268</v>
      </c>
      <c r="I769" s="640"/>
      <c r="J769" s="640"/>
    </row>
    <row r="770" spans="1:10" ht="12.75">
      <c r="A770" s="420"/>
      <c r="B770" s="393"/>
      <c r="C770" s="350" t="s">
        <v>287</v>
      </c>
      <c r="D770" s="396" t="s">
        <v>288</v>
      </c>
      <c r="E770" s="403">
        <f>SUM(E771:E781)</f>
        <v>2650</v>
      </c>
      <c r="F770" s="403">
        <f>SUM(F771:F781)</f>
        <v>6835</v>
      </c>
      <c r="G770" s="403">
        <f>SUM(G771:G780)</f>
        <v>6836</v>
      </c>
      <c r="H770" s="639">
        <f t="shared" si="44"/>
        <v>100.01463057790782</v>
      </c>
      <c r="I770" s="640"/>
      <c r="J770" s="640"/>
    </row>
    <row r="771" spans="1:10" ht="12.75">
      <c r="A771" s="420"/>
      <c r="B771" s="393"/>
      <c r="C771" s="652"/>
      <c r="D771" s="401" t="s">
        <v>416</v>
      </c>
      <c r="E771" s="397">
        <v>2350</v>
      </c>
      <c r="F771" s="398">
        <v>4634</v>
      </c>
      <c r="G771" s="399">
        <v>4629</v>
      </c>
      <c r="H771" s="397">
        <f t="shared" si="44"/>
        <v>99.89210185584808</v>
      </c>
      <c r="I771" s="640"/>
      <c r="J771" s="640"/>
    </row>
    <row r="772" spans="1:10" ht="12.75">
      <c r="A772" s="420"/>
      <c r="B772" s="393"/>
      <c r="C772" s="652"/>
      <c r="D772" s="401" t="s">
        <v>878</v>
      </c>
      <c r="E772" s="397">
        <v>100</v>
      </c>
      <c r="F772" s="398">
        <v>234</v>
      </c>
      <c r="G772" s="399">
        <v>234</v>
      </c>
      <c r="H772" s="397">
        <f t="shared" si="44"/>
        <v>100</v>
      </c>
      <c r="I772" s="640"/>
      <c r="J772" s="640"/>
    </row>
    <row r="773" spans="1:10" ht="12.75">
      <c r="A773" s="420"/>
      <c r="B773" s="393"/>
      <c r="C773" s="652"/>
      <c r="D773" s="401" t="s">
        <v>418</v>
      </c>
      <c r="E773" s="397">
        <v>0</v>
      </c>
      <c r="F773" s="398">
        <v>143</v>
      </c>
      <c r="G773" s="399">
        <v>134</v>
      </c>
      <c r="H773" s="397">
        <f t="shared" si="44"/>
        <v>93.7062937062937</v>
      </c>
      <c r="I773" s="640"/>
      <c r="J773" s="640"/>
    </row>
    <row r="774" spans="1:10" ht="12.75">
      <c r="A774" s="420"/>
      <c r="B774" s="393"/>
      <c r="C774" s="652"/>
      <c r="D774" s="401" t="s">
        <v>425</v>
      </c>
      <c r="E774" s="397">
        <v>50</v>
      </c>
      <c r="F774" s="397">
        <v>166</v>
      </c>
      <c r="G774" s="399">
        <v>147</v>
      </c>
      <c r="H774" s="397">
        <f t="shared" si="44"/>
        <v>88.55421686746988</v>
      </c>
      <c r="I774" s="640"/>
      <c r="J774" s="640"/>
    </row>
    <row r="775" spans="1:10" ht="12.75">
      <c r="A775" s="420"/>
      <c r="B775" s="393"/>
      <c r="C775" s="652"/>
      <c r="D775" s="401" t="s">
        <v>881</v>
      </c>
      <c r="E775" s="397">
        <v>0</v>
      </c>
      <c r="F775" s="397">
        <v>0</v>
      </c>
      <c r="G775" s="399">
        <v>0</v>
      </c>
      <c r="H775" s="397">
        <v>0</v>
      </c>
      <c r="I775" s="640"/>
      <c r="J775" s="640"/>
    </row>
    <row r="776" spans="1:10" ht="12.75">
      <c r="A776" s="420"/>
      <c r="B776" s="393"/>
      <c r="C776" s="652"/>
      <c r="D776" s="401" t="s">
        <v>902</v>
      </c>
      <c r="E776" s="397">
        <v>0</v>
      </c>
      <c r="F776" s="397">
        <v>150</v>
      </c>
      <c r="G776" s="399">
        <v>183</v>
      </c>
      <c r="H776" s="397">
        <f>SUM(G776*100/F776)</f>
        <v>122</v>
      </c>
      <c r="I776" s="640"/>
      <c r="J776" s="640"/>
    </row>
    <row r="777" spans="1:10" ht="12.75">
      <c r="A777" s="420"/>
      <c r="B777" s="393"/>
      <c r="C777" s="652"/>
      <c r="D777" s="401" t="s">
        <v>447</v>
      </c>
      <c r="E777" s="397">
        <v>0</v>
      </c>
      <c r="F777" s="397">
        <v>32</v>
      </c>
      <c r="G777" s="399">
        <v>33</v>
      </c>
      <c r="H777" s="397">
        <f>SUM(G777*100/F777)</f>
        <v>103.125</v>
      </c>
      <c r="I777" s="640"/>
      <c r="J777" s="640"/>
    </row>
    <row r="778" spans="1:10" ht="12.75">
      <c r="A778" s="420"/>
      <c r="B778" s="393"/>
      <c r="C778" s="652"/>
      <c r="D778" s="401" t="s">
        <v>888</v>
      </c>
      <c r="E778" s="397">
        <v>0</v>
      </c>
      <c r="F778" s="397">
        <v>382</v>
      </c>
      <c r="G778" s="399">
        <v>382</v>
      </c>
      <c r="H778" s="397">
        <f>SUM(G778*100/F778)</f>
        <v>100</v>
      </c>
      <c r="I778" s="640"/>
      <c r="J778" s="640"/>
    </row>
    <row r="779" spans="1:10" ht="12.75">
      <c r="A779" s="420"/>
      <c r="B779" s="393"/>
      <c r="C779" s="652"/>
      <c r="D779" s="401" t="s">
        <v>401</v>
      </c>
      <c r="E779" s="397">
        <v>100</v>
      </c>
      <c r="F779" s="397">
        <v>882</v>
      </c>
      <c r="G779" s="399">
        <v>882</v>
      </c>
      <c r="H779" s="397">
        <f>SUM(G779*100/F779)</f>
        <v>100</v>
      </c>
      <c r="I779" s="640"/>
      <c r="J779" s="640"/>
    </row>
    <row r="780" spans="1:10" ht="12.75">
      <c r="A780" s="420"/>
      <c r="B780" s="393"/>
      <c r="C780" s="652"/>
      <c r="D780" s="401" t="s">
        <v>451</v>
      </c>
      <c r="E780" s="397">
        <v>50</v>
      </c>
      <c r="F780" s="397">
        <v>212</v>
      </c>
      <c r="G780" s="399">
        <v>212</v>
      </c>
      <c r="H780" s="397">
        <f>SUM(G780*100/F780)</f>
        <v>100</v>
      </c>
      <c r="I780" s="640"/>
      <c r="J780" s="640"/>
    </row>
    <row r="781" spans="1:10" ht="12.75">
      <c r="A781" s="420"/>
      <c r="B781" s="393"/>
      <c r="C781" s="652"/>
      <c r="D781" s="401" t="s">
        <v>889</v>
      </c>
      <c r="E781" s="397">
        <v>0</v>
      </c>
      <c r="F781" s="397">
        <v>0</v>
      </c>
      <c r="G781" s="399">
        <v>0</v>
      </c>
      <c r="H781" s="397">
        <v>0</v>
      </c>
      <c r="I781" s="640"/>
      <c r="J781" s="640"/>
    </row>
    <row r="782" spans="1:10" s="483" customFormat="1" ht="12.75">
      <c r="A782" s="420"/>
      <c r="B782" s="393"/>
      <c r="C782" s="537" t="s">
        <v>498</v>
      </c>
      <c r="D782" s="538" t="s">
        <v>580</v>
      </c>
      <c r="E782" s="639">
        <f>SUM(E783:E784)</f>
        <v>0</v>
      </c>
      <c r="F782" s="639">
        <f>SUM(F783:F784)</f>
        <v>1599</v>
      </c>
      <c r="G782" s="639">
        <f>SUM(G783:G784)</f>
        <v>1598</v>
      </c>
      <c r="H782" s="639">
        <f aca="true" t="shared" si="45" ref="H782:H792">SUM(G782*100/F782)</f>
        <v>99.93746091307067</v>
      </c>
      <c r="I782" s="656"/>
      <c r="J782" s="656"/>
    </row>
    <row r="783" spans="1:10" s="653" customFormat="1" ht="12.75">
      <c r="A783" s="420"/>
      <c r="B783" s="393"/>
      <c r="C783" s="652"/>
      <c r="D783" s="401" t="s">
        <v>936</v>
      </c>
      <c r="E783" s="397"/>
      <c r="F783" s="397">
        <v>1556</v>
      </c>
      <c r="G783" s="397">
        <v>1556</v>
      </c>
      <c r="H783" s="397">
        <f t="shared" si="45"/>
        <v>100</v>
      </c>
      <c r="I783" s="640"/>
      <c r="J783" s="640"/>
    </row>
    <row r="784" spans="1:10" ht="12.75">
      <c r="A784" s="420"/>
      <c r="B784" s="393"/>
      <c r="C784" s="652"/>
      <c r="D784" s="401" t="s">
        <v>406</v>
      </c>
      <c r="E784" s="397"/>
      <c r="F784" s="398">
        <v>43</v>
      </c>
      <c r="G784" s="399">
        <v>42</v>
      </c>
      <c r="H784" s="397">
        <f t="shared" si="45"/>
        <v>97.67441860465117</v>
      </c>
      <c r="I784" s="640"/>
      <c r="J784" s="640"/>
    </row>
    <row r="785" spans="1:10" ht="12.75">
      <c r="A785" s="420"/>
      <c r="B785" s="393"/>
      <c r="C785" s="637" t="s">
        <v>974</v>
      </c>
      <c r="D785" s="637"/>
      <c r="E785" s="638">
        <f>SUM(E786+E819)</f>
        <v>58532</v>
      </c>
      <c r="F785" s="638">
        <f>SUM(F786+F819)</f>
        <v>61588</v>
      </c>
      <c r="G785" s="638">
        <f>SUM(G786+G819)</f>
        <v>61587</v>
      </c>
      <c r="H785" s="643">
        <f t="shared" si="45"/>
        <v>99.9983763070728</v>
      </c>
      <c r="I785" s="634"/>
      <c r="J785" s="634"/>
    </row>
    <row r="786" spans="1:10" ht="12.75">
      <c r="A786" s="420"/>
      <c r="B786" s="393"/>
      <c r="C786" s="345" t="s">
        <v>286</v>
      </c>
      <c r="D786" s="394" t="s">
        <v>8</v>
      </c>
      <c r="E786" s="395">
        <f>SUM(E787+E791+E795+E815)</f>
        <v>58532</v>
      </c>
      <c r="F786" s="395">
        <f>SUM(F787+F791+F795+F815)</f>
        <v>58532</v>
      </c>
      <c r="G786" s="395">
        <f>SUM(G787+G791+G795)</f>
        <v>58531</v>
      </c>
      <c r="H786" s="413">
        <f t="shared" si="45"/>
        <v>99.99829153283675</v>
      </c>
      <c r="I786" s="634"/>
      <c r="J786" s="634"/>
    </row>
    <row r="787" spans="1:13" ht="12.75">
      <c r="A787" s="420"/>
      <c r="B787" s="393"/>
      <c r="C787" s="350" t="s">
        <v>375</v>
      </c>
      <c r="D787" s="396" t="s">
        <v>524</v>
      </c>
      <c r="E787" s="639">
        <f>SUM(E788:E790)</f>
        <v>27800</v>
      </c>
      <c r="F787" s="639">
        <f>SUM(F788:F790)</f>
        <v>28139</v>
      </c>
      <c r="G787" s="639">
        <f>SUM(G788:G790)</f>
        <v>28139</v>
      </c>
      <c r="H787" s="639">
        <f t="shared" si="45"/>
        <v>100</v>
      </c>
      <c r="I787" s="640"/>
      <c r="J787" s="640"/>
      <c r="M787" s="641"/>
    </row>
    <row r="788" spans="1:13" ht="12.75">
      <c r="A788" s="420"/>
      <c r="B788" s="393"/>
      <c r="C788" s="350"/>
      <c r="D788" s="400" t="s">
        <v>598</v>
      </c>
      <c r="E788" s="397">
        <v>26100</v>
      </c>
      <c r="F788" s="398">
        <v>24350</v>
      </c>
      <c r="G788" s="399">
        <v>24350</v>
      </c>
      <c r="H788" s="397">
        <f t="shared" si="45"/>
        <v>100</v>
      </c>
      <c r="I788" s="640"/>
      <c r="J788" s="640"/>
      <c r="M788" s="641"/>
    </row>
    <row r="789" spans="1:13" ht="12.75">
      <c r="A789" s="420"/>
      <c r="B789" s="393"/>
      <c r="C789" s="350"/>
      <c r="D789" s="548" t="s">
        <v>898</v>
      </c>
      <c r="E789" s="397">
        <v>1300</v>
      </c>
      <c r="F789" s="398">
        <v>3421</v>
      </c>
      <c r="G789" s="399">
        <v>3421</v>
      </c>
      <c r="H789" s="397">
        <f t="shared" si="45"/>
        <v>100</v>
      </c>
      <c r="I789" s="640"/>
      <c r="J789" s="640"/>
      <c r="M789" s="641"/>
    </row>
    <row r="790" spans="1:13" ht="12.75">
      <c r="A790" s="420"/>
      <c r="B790" s="393"/>
      <c r="C790" s="350"/>
      <c r="D790" s="548" t="s">
        <v>614</v>
      </c>
      <c r="E790" s="397">
        <v>400</v>
      </c>
      <c r="F790" s="398">
        <v>368</v>
      </c>
      <c r="G790" s="399">
        <v>368</v>
      </c>
      <c r="H790" s="397">
        <f t="shared" si="45"/>
        <v>100</v>
      </c>
      <c r="I790" s="640"/>
      <c r="J790" s="640"/>
      <c r="M790" s="641"/>
    </row>
    <row r="791" spans="1:10" ht="12.75">
      <c r="A791" s="420"/>
      <c r="B791" s="393"/>
      <c r="C791" s="350" t="s">
        <v>379</v>
      </c>
      <c r="D791" s="396" t="s">
        <v>615</v>
      </c>
      <c r="E791" s="403">
        <f>SUM(E792:E794)</f>
        <v>9786</v>
      </c>
      <c r="F791" s="403">
        <f>SUM(F792:F794)</f>
        <v>9447</v>
      </c>
      <c r="G791" s="403">
        <f>SUM(G792:G794)</f>
        <v>9447</v>
      </c>
      <c r="H791" s="639">
        <f t="shared" si="45"/>
        <v>100</v>
      </c>
      <c r="I791" s="640"/>
      <c r="J791" s="640"/>
    </row>
    <row r="792" spans="1:10" ht="12.75">
      <c r="A792" s="420"/>
      <c r="B792" s="393"/>
      <c r="C792" s="350"/>
      <c r="D792" s="548" t="s">
        <v>899</v>
      </c>
      <c r="E792" s="364">
        <v>2780</v>
      </c>
      <c r="F792" s="358">
        <v>2777</v>
      </c>
      <c r="G792" s="359">
        <v>2777</v>
      </c>
      <c r="H792" s="397">
        <f t="shared" si="45"/>
        <v>100</v>
      </c>
      <c r="I792" s="640"/>
      <c r="J792" s="640"/>
    </row>
    <row r="793" spans="1:10" ht="12.75">
      <c r="A793" s="420"/>
      <c r="B793" s="393"/>
      <c r="C793" s="350"/>
      <c r="D793" s="548" t="s">
        <v>900</v>
      </c>
      <c r="E793" s="364">
        <v>0</v>
      </c>
      <c r="F793" s="358">
        <v>0</v>
      </c>
      <c r="G793" s="359">
        <v>0</v>
      </c>
      <c r="H793" s="397">
        <v>0</v>
      </c>
      <c r="I793" s="640"/>
      <c r="J793" s="640"/>
    </row>
    <row r="794" spans="1:10" ht="12.75">
      <c r="A794" s="420"/>
      <c r="B794" s="393"/>
      <c r="C794" s="350"/>
      <c r="D794" s="401" t="s">
        <v>875</v>
      </c>
      <c r="E794" s="358">
        <v>7006</v>
      </c>
      <c r="F794" s="358">
        <v>6670</v>
      </c>
      <c r="G794" s="402">
        <v>6670</v>
      </c>
      <c r="H794" s="397">
        <f aca="true" t="shared" si="46" ref="H794:H799">SUM(G794*100/F794)</f>
        <v>100</v>
      </c>
      <c r="I794" s="640"/>
      <c r="J794" s="640"/>
    </row>
    <row r="795" spans="1:10" ht="12.75">
      <c r="A795" s="420"/>
      <c r="B795" s="393"/>
      <c r="C795" s="350" t="s">
        <v>287</v>
      </c>
      <c r="D795" s="396" t="s">
        <v>288</v>
      </c>
      <c r="E795" s="403">
        <f>SUM(E796:E814)</f>
        <v>19570</v>
      </c>
      <c r="F795" s="403">
        <f>SUM(F796:F814)</f>
        <v>20946</v>
      </c>
      <c r="G795" s="403">
        <f>SUM(G796:G814)</f>
        <v>20945</v>
      </c>
      <c r="H795" s="639">
        <f t="shared" si="46"/>
        <v>99.99522581877208</v>
      </c>
      <c r="I795" s="640"/>
      <c r="J795" s="640"/>
    </row>
    <row r="796" spans="1:10" ht="12.75">
      <c r="A796" s="420"/>
      <c r="B796" s="393"/>
      <c r="C796" s="652"/>
      <c r="D796" s="401" t="s">
        <v>416</v>
      </c>
      <c r="E796" s="397">
        <v>6640</v>
      </c>
      <c r="F796" s="398">
        <v>11028</v>
      </c>
      <c r="G796" s="399">
        <v>11027</v>
      </c>
      <c r="H796" s="397">
        <f t="shared" si="46"/>
        <v>99.99093217265143</v>
      </c>
      <c r="I796" s="640"/>
      <c r="J796" s="640"/>
    </row>
    <row r="797" spans="1:10" ht="12.75">
      <c r="A797" s="420"/>
      <c r="B797" s="393"/>
      <c r="C797" s="652"/>
      <c r="D797" s="401" t="s">
        <v>878</v>
      </c>
      <c r="E797" s="397">
        <v>2656</v>
      </c>
      <c r="F797" s="398">
        <v>1529</v>
      </c>
      <c r="G797" s="399">
        <v>1529</v>
      </c>
      <c r="H797" s="397">
        <f t="shared" si="46"/>
        <v>100</v>
      </c>
      <c r="I797" s="640"/>
      <c r="J797" s="640"/>
    </row>
    <row r="798" spans="1:10" ht="12.75">
      <c r="A798" s="420"/>
      <c r="B798" s="393"/>
      <c r="C798" s="652"/>
      <c r="D798" s="401" t="s">
        <v>418</v>
      </c>
      <c r="E798" s="397">
        <v>564</v>
      </c>
      <c r="F798" s="398">
        <v>480</v>
      </c>
      <c r="G798" s="399">
        <v>480</v>
      </c>
      <c r="H798" s="397">
        <f t="shared" si="46"/>
        <v>100</v>
      </c>
      <c r="I798" s="640"/>
      <c r="J798" s="640"/>
    </row>
    <row r="799" spans="1:10" ht="12.75">
      <c r="A799" s="420"/>
      <c r="B799" s="393"/>
      <c r="C799" s="652"/>
      <c r="D799" s="401" t="s">
        <v>420</v>
      </c>
      <c r="E799" s="397">
        <v>4620</v>
      </c>
      <c r="F799" s="398">
        <v>415</v>
      </c>
      <c r="G799" s="399">
        <v>415</v>
      </c>
      <c r="H799" s="397">
        <f t="shared" si="46"/>
        <v>100</v>
      </c>
      <c r="I799" s="640"/>
      <c r="J799" s="640"/>
    </row>
    <row r="800" spans="1:10" ht="12.75">
      <c r="A800" s="420"/>
      <c r="B800" s="393"/>
      <c r="C800" s="652"/>
      <c r="D800" s="401" t="s">
        <v>421</v>
      </c>
      <c r="E800" s="397">
        <v>500</v>
      </c>
      <c r="F800" s="398">
        <v>0</v>
      </c>
      <c r="G800" s="399">
        <v>0</v>
      </c>
      <c r="H800" s="397">
        <v>0</v>
      </c>
      <c r="I800" s="640"/>
      <c r="J800" s="640"/>
    </row>
    <row r="801" spans="1:10" ht="12.75">
      <c r="A801" s="420"/>
      <c r="B801" s="393"/>
      <c r="C801" s="652"/>
      <c r="D801" s="401" t="s">
        <v>879</v>
      </c>
      <c r="E801" s="397">
        <v>1290</v>
      </c>
      <c r="F801" s="398">
        <v>0</v>
      </c>
      <c r="G801" s="399">
        <v>0</v>
      </c>
      <c r="H801" s="397">
        <v>0</v>
      </c>
      <c r="I801" s="640"/>
      <c r="J801" s="640"/>
    </row>
    <row r="802" spans="1:10" ht="12.75">
      <c r="A802" s="420"/>
      <c r="B802" s="393"/>
      <c r="C802" s="652"/>
      <c r="D802" s="401" t="s">
        <v>425</v>
      </c>
      <c r="E802" s="397">
        <v>900</v>
      </c>
      <c r="F802" s="398">
        <v>889</v>
      </c>
      <c r="G802" s="399">
        <v>889</v>
      </c>
      <c r="H802" s="397">
        <f>SUM(G802*100/F802)</f>
        <v>100</v>
      </c>
      <c r="I802" s="640"/>
      <c r="J802" s="640"/>
    </row>
    <row r="803" spans="1:10" ht="12.75">
      <c r="A803" s="420"/>
      <c r="B803" s="393"/>
      <c r="C803" s="652"/>
      <c r="D803" s="401" t="s">
        <v>881</v>
      </c>
      <c r="E803" s="397">
        <v>400</v>
      </c>
      <c r="F803" s="398">
        <v>371</v>
      </c>
      <c r="G803" s="399">
        <v>371</v>
      </c>
      <c r="H803" s="397">
        <f>SUM(G803*100/F803)</f>
        <v>100</v>
      </c>
      <c r="I803" s="640"/>
      <c r="J803" s="640"/>
    </row>
    <row r="804" spans="1:10" ht="12.75">
      <c r="A804" s="420"/>
      <c r="B804" s="393"/>
      <c r="C804" s="652"/>
      <c r="D804" s="401" t="s">
        <v>902</v>
      </c>
      <c r="E804" s="397">
        <v>0</v>
      </c>
      <c r="F804" s="398">
        <v>117</v>
      </c>
      <c r="G804" s="399">
        <v>117</v>
      </c>
      <c r="H804" s="397">
        <f>SUM(G804*100/F804)</f>
        <v>100</v>
      </c>
      <c r="I804" s="640"/>
      <c r="J804" s="640"/>
    </row>
    <row r="805" spans="1:10" ht="12.75">
      <c r="A805" s="420"/>
      <c r="B805" s="393"/>
      <c r="C805" s="652"/>
      <c r="D805" s="401" t="s">
        <v>883</v>
      </c>
      <c r="E805" s="397">
        <v>100</v>
      </c>
      <c r="F805" s="398">
        <v>0</v>
      </c>
      <c r="G805" s="399">
        <v>0</v>
      </c>
      <c r="H805" s="397">
        <v>0</v>
      </c>
      <c r="I805" s="640"/>
      <c r="J805" s="640"/>
    </row>
    <row r="806" spans="1:10" ht="12.75">
      <c r="A806" s="420"/>
      <c r="B806" s="393"/>
      <c r="C806" s="652"/>
      <c r="D806" s="401" t="s">
        <v>904</v>
      </c>
      <c r="E806" s="397">
        <v>100</v>
      </c>
      <c r="F806" s="398">
        <v>0</v>
      </c>
      <c r="G806" s="399">
        <v>0</v>
      </c>
      <c r="H806" s="397">
        <v>0</v>
      </c>
      <c r="I806" s="640"/>
      <c r="J806" s="640"/>
    </row>
    <row r="807" spans="1:10" ht="12.75">
      <c r="A807" s="420"/>
      <c r="B807" s="393"/>
      <c r="C807" s="652"/>
      <c r="D807" s="401" t="s">
        <v>884</v>
      </c>
      <c r="E807" s="397">
        <v>200</v>
      </c>
      <c r="F807" s="398">
        <v>170</v>
      </c>
      <c r="G807" s="399">
        <v>170</v>
      </c>
      <c r="H807" s="397">
        <f>SUM(G807*100/F807)</f>
        <v>100</v>
      </c>
      <c r="I807" s="640"/>
      <c r="J807" s="640"/>
    </row>
    <row r="808" spans="1:10" ht="12.75">
      <c r="A808" s="420"/>
      <c r="B808" s="393"/>
      <c r="C808" s="652"/>
      <c r="D808" s="401" t="s">
        <v>885</v>
      </c>
      <c r="E808" s="397">
        <v>0</v>
      </c>
      <c r="F808" s="398">
        <v>3993</v>
      </c>
      <c r="G808" s="399">
        <v>3993</v>
      </c>
      <c r="H808" s="397">
        <f>SUM(G808*100/F808)</f>
        <v>100</v>
      </c>
      <c r="I808" s="640"/>
      <c r="J808" s="640"/>
    </row>
    <row r="809" spans="1:10" ht="12.75">
      <c r="A809" s="420"/>
      <c r="B809" s="393"/>
      <c r="C809" s="652"/>
      <c r="D809" s="401" t="s">
        <v>886</v>
      </c>
      <c r="E809" s="397">
        <v>100</v>
      </c>
      <c r="F809" s="398">
        <v>0</v>
      </c>
      <c r="G809" s="399">
        <v>0</v>
      </c>
      <c r="H809" s="397">
        <v>0</v>
      </c>
      <c r="I809" s="640"/>
      <c r="J809" s="640"/>
    </row>
    <row r="810" spans="1:10" ht="12.75">
      <c r="A810" s="420"/>
      <c r="B810" s="393"/>
      <c r="C810" s="652"/>
      <c r="D810" s="401" t="s">
        <v>447</v>
      </c>
      <c r="E810" s="397">
        <v>500</v>
      </c>
      <c r="F810" s="398">
        <v>247</v>
      </c>
      <c r="G810" s="399">
        <v>247</v>
      </c>
      <c r="H810" s="397">
        <f>SUM(G810*100/F810)</f>
        <v>100</v>
      </c>
      <c r="I810" s="640"/>
      <c r="J810" s="640"/>
    </row>
    <row r="811" spans="1:10" ht="12.75">
      <c r="A811" s="420"/>
      <c r="B811" s="393"/>
      <c r="C811" s="652"/>
      <c r="D811" s="401" t="s">
        <v>888</v>
      </c>
      <c r="E811" s="397">
        <v>300</v>
      </c>
      <c r="F811" s="398">
        <v>224</v>
      </c>
      <c r="G811" s="399">
        <v>224</v>
      </c>
      <c r="H811" s="397">
        <f>SUM(G811*100/F811)</f>
        <v>100</v>
      </c>
      <c r="I811" s="640"/>
      <c r="J811" s="640"/>
    </row>
    <row r="812" spans="1:10" ht="12.75">
      <c r="A812" s="420"/>
      <c r="B812" s="393"/>
      <c r="C812" s="652"/>
      <c r="D812" s="401" t="s">
        <v>401</v>
      </c>
      <c r="E812" s="397">
        <v>400</v>
      </c>
      <c r="F812" s="398">
        <v>1059</v>
      </c>
      <c r="G812" s="399">
        <v>1059</v>
      </c>
      <c r="H812" s="397">
        <f>SUM(G812*100/F812)</f>
        <v>100</v>
      </c>
      <c r="I812" s="640"/>
      <c r="J812" s="640"/>
    </row>
    <row r="813" spans="1:10" ht="12.75">
      <c r="A813" s="420"/>
      <c r="B813" s="393"/>
      <c r="C813" s="652"/>
      <c r="D813" s="401" t="s">
        <v>451</v>
      </c>
      <c r="E813" s="397">
        <v>300</v>
      </c>
      <c r="F813" s="398">
        <v>304</v>
      </c>
      <c r="G813" s="399">
        <v>304</v>
      </c>
      <c r="H813" s="397">
        <f>SUM(G813*100/F813)</f>
        <v>100</v>
      </c>
      <c r="I813" s="640"/>
      <c r="J813" s="640"/>
    </row>
    <row r="814" spans="1:10" ht="12.75">
      <c r="A814" s="420"/>
      <c r="B814" s="393"/>
      <c r="C814" s="652"/>
      <c r="D814" s="401" t="s">
        <v>889</v>
      </c>
      <c r="E814" s="397">
        <v>0</v>
      </c>
      <c r="F814" s="398">
        <v>120</v>
      </c>
      <c r="G814" s="659">
        <v>120</v>
      </c>
      <c r="H814" s="397">
        <f>SUM(G814*100/F814)</f>
        <v>100</v>
      </c>
      <c r="I814" s="640"/>
      <c r="J814" s="640"/>
    </row>
    <row r="815" spans="1:10" ht="12.75">
      <c r="A815" s="420"/>
      <c r="B815" s="393"/>
      <c r="C815" s="537" t="s">
        <v>498</v>
      </c>
      <c r="D815" s="538" t="s">
        <v>580</v>
      </c>
      <c r="E815" s="639">
        <f>SUM(E816:E818)</f>
        <v>1376</v>
      </c>
      <c r="F815" s="639">
        <f>SUM(F816:F818)</f>
        <v>0</v>
      </c>
      <c r="G815" s="639">
        <v>0</v>
      </c>
      <c r="H815" s="639">
        <v>0</v>
      </c>
      <c r="I815" s="640"/>
      <c r="J815" s="640"/>
    </row>
    <row r="816" spans="1:10" ht="12.75">
      <c r="A816" s="420"/>
      <c r="B816" s="393"/>
      <c r="C816" s="537"/>
      <c r="D816" s="401" t="s">
        <v>891</v>
      </c>
      <c r="E816" s="397">
        <v>1140</v>
      </c>
      <c r="F816" s="397">
        <v>0</v>
      </c>
      <c r="G816" s="399">
        <v>0</v>
      </c>
      <c r="H816" s="397">
        <v>0</v>
      </c>
      <c r="I816" s="640"/>
      <c r="J816" s="640"/>
    </row>
    <row r="817" spans="1:10" ht="12.75">
      <c r="A817" s="420"/>
      <c r="B817" s="393"/>
      <c r="C817" s="537"/>
      <c r="D817" s="401" t="s">
        <v>406</v>
      </c>
      <c r="E817" s="397">
        <v>100</v>
      </c>
      <c r="F817" s="397">
        <v>0</v>
      </c>
      <c r="G817" s="399">
        <v>0</v>
      </c>
      <c r="H817" s="397">
        <v>0</v>
      </c>
      <c r="I817" s="640"/>
      <c r="J817" s="640"/>
    </row>
    <row r="818" spans="1:10" ht="12.75">
      <c r="A818" s="420"/>
      <c r="B818" s="393"/>
      <c r="C818" s="537"/>
      <c r="D818" s="401" t="s">
        <v>892</v>
      </c>
      <c r="E818" s="397">
        <v>136</v>
      </c>
      <c r="F818" s="397">
        <v>0</v>
      </c>
      <c r="G818" s="399">
        <v>0</v>
      </c>
      <c r="H818" s="397">
        <v>0</v>
      </c>
      <c r="I818" s="640"/>
      <c r="J818" s="640"/>
    </row>
    <row r="819" spans="1:10" ht="12.75">
      <c r="A819" s="420"/>
      <c r="B819" s="393"/>
      <c r="C819" s="411" t="s">
        <v>583</v>
      </c>
      <c r="D819" s="412" t="s">
        <v>970</v>
      </c>
      <c r="E819" s="413">
        <f>SUM(E820)</f>
        <v>0</v>
      </c>
      <c r="F819" s="413">
        <f>SUM(F820)</f>
        <v>3056</v>
      </c>
      <c r="G819" s="413">
        <f>SUM(G820)</f>
        <v>3056</v>
      </c>
      <c r="H819" s="413">
        <v>0</v>
      </c>
      <c r="I819" s="640"/>
      <c r="J819" s="640"/>
    </row>
    <row r="820" spans="1:10" ht="12.75">
      <c r="A820" s="420"/>
      <c r="B820" s="393"/>
      <c r="C820" s="652"/>
      <c r="D820" s="401" t="s">
        <v>971</v>
      </c>
      <c r="E820" s="397">
        <v>0</v>
      </c>
      <c r="F820" s="398">
        <v>3056</v>
      </c>
      <c r="G820" s="399">
        <v>3056</v>
      </c>
      <c r="H820" s="397">
        <f aca="true" t="shared" si="47" ref="H820:H856">SUM(G820*100/F820)</f>
        <v>100</v>
      </c>
      <c r="I820" s="640"/>
      <c r="J820" s="640"/>
    </row>
    <row r="821" spans="1:10" ht="12.75">
      <c r="A821" s="420"/>
      <c r="B821" s="393"/>
      <c r="C821" s="637" t="s">
        <v>975</v>
      </c>
      <c r="D821" s="637"/>
      <c r="E821" s="638">
        <f>SUM(E822+E849)</f>
        <v>71048</v>
      </c>
      <c r="F821" s="638">
        <f>SUM(F822+F849)</f>
        <v>77216</v>
      </c>
      <c r="G821" s="638">
        <f>SUM(G822+G849)</f>
        <v>76621</v>
      </c>
      <c r="H821" s="643">
        <f t="shared" si="47"/>
        <v>99.22943431413178</v>
      </c>
      <c r="I821" s="634"/>
      <c r="J821" s="634"/>
    </row>
    <row r="822" spans="1:10" ht="12.75">
      <c r="A822" s="420"/>
      <c r="B822" s="393"/>
      <c r="C822" s="345" t="s">
        <v>286</v>
      </c>
      <c r="D822" s="394" t="s">
        <v>8</v>
      </c>
      <c r="E822" s="395">
        <f>SUM(E823+E827+E831+E847)</f>
        <v>71048</v>
      </c>
      <c r="F822" s="395">
        <f>SUM(F823+F827+F831+F847)</f>
        <v>71306</v>
      </c>
      <c r="G822" s="395">
        <f>SUM(G823+G827+G831+G847)</f>
        <v>70711</v>
      </c>
      <c r="H822" s="413">
        <f t="shared" si="47"/>
        <v>99.16556811488515</v>
      </c>
      <c r="I822" s="634"/>
      <c r="J822" s="634"/>
    </row>
    <row r="823" spans="1:13" ht="12.75">
      <c r="A823" s="420"/>
      <c r="B823" s="393"/>
      <c r="C823" s="350" t="s">
        <v>375</v>
      </c>
      <c r="D823" s="396" t="s">
        <v>524</v>
      </c>
      <c r="E823" s="639">
        <f>SUM(E824:E826)</f>
        <v>36400</v>
      </c>
      <c r="F823" s="639">
        <f>SUM(F824:F826)</f>
        <v>35879</v>
      </c>
      <c r="G823" s="639">
        <f>SUM(G824:G826)</f>
        <v>35879</v>
      </c>
      <c r="H823" s="639">
        <f t="shared" si="47"/>
        <v>100</v>
      </c>
      <c r="I823" s="640"/>
      <c r="J823" s="640"/>
      <c r="M823" s="641"/>
    </row>
    <row r="824" spans="1:13" ht="12.75">
      <c r="A824" s="420"/>
      <c r="B824" s="393"/>
      <c r="C824" s="350"/>
      <c r="D824" s="400" t="s">
        <v>598</v>
      </c>
      <c r="E824" s="397">
        <v>32400</v>
      </c>
      <c r="F824" s="397">
        <v>30004</v>
      </c>
      <c r="G824" s="399">
        <v>30004</v>
      </c>
      <c r="H824" s="397">
        <f t="shared" si="47"/>
        <v>100</v>
      </c>
      <c r="I824" s="640"/>
      <c r="J824" s="640"/>
      <c r="M824" s="641"/>
    </row>
    <row r="825" spans="1:13" ht="12.75">
      <c r="A825" s="420"/>
      <c r="B825" s="393"/>
      <c r="C825" s="350"/>
      <c r="D825" s="548" t="s">
        <v>898</v>
      </c>
      <c r="E825" s="397">
        <v>3500</v>
      </c>
      <c r="F825" s="397">
        <v>5507</v>
      </c>
      <c r="G825" s="399">
        <v>5507</v>
      </c>
      <c r="H825" s="397">
        <f t="shared" si="47"/>
        <v>100</v>
      </c>
      <c r="I825" s="640"/>
      <c r="J825" s="640"/>
      <c r="M825" s="641"/>
    </row>
    <row r="826" spans="1:13" ht="12.75">
      <c r="A826" s="420"/>
      <c r="B826" s="393"/>
      <c r="C826" s="350"/>
      <c r="D826" s="548" t="s">
        <v>614</v>
      </c>
      <c r="E826" s="397">
        <v>500</v>
      </c>
      <c r="F826" s="397">
        <v>368</v>
      </c>
      <c r="G826" s="399">
        <v>368</v>
      </c>
      <c r="H826" s="397">
        <f t="shared" si="47"/>
        <v>100</v>
      </c>
      <c r="I826" s="640"/>
      <c r="J826" s="640"/>
      <c r="M826" s="641"/>
    </row>
    <row r="827" spans="1:10" ht="12.75">
      <c r="A827" s="420"/>
      <c r="B827" s="393"/>
      <c r="C827" s="350" t="s">
        <v>379</v>
      </c>
      <c r="D827" s="396" t="s">
        <v>615</v>
      </c>
      <c r="E827" s="403">
        <f>SUM(E828:E830)</f>
        <v>12813</v>
      </c>
      <c r="F827" s="403">
        <f>SUM(F828:F830)</f>
        <v>12434</v>
      </c>
      <c r="G827" s="403">
        <f>SUM(G828:G830)</f>
        <v>12434</v>
      </c>
      <c r="H827" s="639">
        <f t="shared" si="47"/>
        <v>100</v>
      </c>
      <c r="I827" s="640"/>
      <c r="J827" s="640"/>
    </row>
    <row r="828" spans="1:10" ht="12.75">
      <c r="A828" s="420"/>
      <c r="B828" s="393"/>
      <c r="C828" s="350"/>
      <c r="D828" s="548" t="s">
        <v>899</v>
      </c>
      <c r="E828" s="364">
        <v>3000</v>
      </c>
      <c r="F828" s="364">
        <v>3152</v>
      </c>
      <c r="G828" s="359">
        <v>3152</v>
      </c>
      <c r="H828" s="397">
        <f t="shared" si="47"/>
        <v>100</v>
      </c>
      <c r="I828" s="640"/>
      <c r="J828" s="640"/>
    </row>
    <row r="829" spans="1:10" ht="12.75">
      <c r="A829" s="420"/>
      <c r="B829" s="393"/>
      <c r="C829" s="350"/>
      <c r="D829" s="400" t="s">
        <v>900</v>
      </c>
      <c r="E829" s="364">
        <v>641</v>
      </c>
      <c r="F829" s="364">
        <v>437</v>
      </c>
      <c r="G829" s="359">
        <v>437</v>
      </c>
      <c r="H829" s="397">
        <f t="shared" si="47"/>
        <v>100</v>
      </c>
      <c r="I829" s="640"/>
      <c r="J829" s="640"/>
    </row>
    <row r="830" spans="1:10" ht="12.75">
      <c r="A830" s="420"/>
      <c r="B830" s="393"/>
      <c r="C830" s="350"/>
      <c r="D830" s="401" t="s">
        <v>875</v>
      </c>
      <c r="E830" s="358">
        <v>9172</v>
      </c>
      <c r="F830" s="358">
        <v>8845</v>
      </c>
      <c r="G830" s="402">
        <v>8845</v>
      </c>
      <c r="H830" s="397">
        <f t="shared" si="47"/>
        <v>100</v>
      </c>
      <c r="I830" s="640"/>
      <c r="J830" s="640"/>
    </row>
    <row r="831" spans="1:10" ht="12.75">
      <c r="A831" s="420"/>
      <c r="B831" s="393"/>
      <c r="C831" s="350" t="s">
        <v>287</v>
      </c>
      <c r="D831" s="396" t="s">
        <v>288</v>
      </c>
      <c r="E831" s="403">
        <f>SUM(E832:E846)</f>
        <v>21535</v>
      </c>
      <c r="F831" s="403">
        <f>SUM(F832:F846)</f>
        <v>22301</v>
      </c>
      <c r="G831" s="403">
        <f>SUM(G832:G846)</f>
        <v>21706</v>
      </c>
      <c r="H831" s="639">
        <f t="shared" si="47"/>
        <v>97.3319582081521</v>
      </c>
      <c r="I831" s="640"/>
      <c r="J831" s="640"/>
    </row>
    <row r="832" spans="1:10" ht="12.75">
      <c r="A832" s="420"/>
      <c r="B832" s="393"/>
      <c r="C832" s="652"/>
      <c r="D832" s="401" t="s">
        <v>416</v>
      </c>
      <c r="E832" s="397">
        <v>8397</v>
      </c>
      <c r="F832" s="397">
        <v>12751</v>
      </c>
      <c r="G832" s="399">
        <v>12751</v>
      </c>
      <c r="H832" s="397">
        <f t="shared" si="47"/>
        <v>100</v>
      </c>
      <c r="I832" s="640"/>
      <c r="J832" s="640"/>
    </row>
    <row r="833" spans="1:10" ht="12.75">
      <c r="A833" s="420"/>
      <c r="B833" s="393"/>
      <c r="C833" s="652"/>
      <c r="D833" s="401" t="s">
        <v>878</v>
      </c>
      <c r="E833" s="397">
        <v>4560</v>
      </c>
      <c r="F833" s="397">
        <v>2530</v>
      </c>
      <c r="G833" s="399">
        <v>1934</v>
      </c>
      <c r="H833" s="397">
        <f t="shared" si="47"/>
        <v>76.44268774703558</v>
      </c>
      <c r="I833" s="640"/>
      <c r="J833" s="640"/>
    </row>
    <row r="834" spans="1:10" ht="12.75">
      <c r="A834" s="420"/>
      <c r="B834" s="393"/>
      <c r="C834" s="652"/>
      <c r="D834" s="401" t="s">
        <v>418</v>
      </c>
      <c r="E834" s="397">
        <v>558</v>
      </c>
      <c r="F834" s="397">
        <v>262</v>
      </c>
      <c r="G834" s="399">
        <v>262</v>
      </c>
      <c r="H834" s="397">
        <f t="shared" si="47"/>
        <v>100</v>
      </c>
      <c r="I834" s="640"/>
      <c r="J834" s="640"/>
    </row>
    <row r="835" spans="1:10" ht="12.75">
      <c r="A835" s="420"/>
      <c r="B835" s="393"/>
      <c r="C835" s="652"/>
      <c r="D835" s="401" t="s">
        <v>420</v>
      </c>
      <c r="E835" s="397">
        <v>0</v>
      </c>
      <c r="F835" s="397">
        <v>232</v>
      </c>
      <c r="G835" s="399">
        <v>232</v>
      </c>
      <c r="H835" s="397">
        <f t="shared" si="47"/>
        <v>100</v>
      </c>
      <c r="I835" s="640"/>
      <c r="J835" s="640"/>
    </row>
    <row r="836" spans="1:10" ht="12.75">
      <c r="A836" s="420"/>
      <c r="B836" s="393"/>
      <c r="C836" s="652"/>
      <c r="D836" s="401" t="s">
        <v>421</v>
      </c>
      <c r="E836" s="397">
        <v>0</v>
      </c>
      <c r="F836" s="397">
        <v>487</v>
      </c>
      <c r="G836" s="399">
        <v>487</v>
      </c>
      <c r="H836" s="397">
        <f t="shared" si="47"/>
        <v>100</v>
      </c>
      <c r="I836" s="640"/>
      <c r="J836" s="640"/>
    </row>
    <row r="837" spans="1:10" ht="12.75">
      <c r="A837" s="420"/>
      <c r="B837" s="393"/>
      <c r="C837" s="652"/>
      <c r="D837" s="401" t="s">
        <v>425</v>
      </c>
      <c r="E837" s="397">
        <v>1000</v>
      </c>
      <c r="F837" s="397">
        <v>1330</v>
      </c>
      <c r="G837" s="399">
        <v>1331</v>
      </c>
      <c r="H837" s="397">
        <f t="shared" si="47"/>
        <v>100.07518796992481</v>
      </c>
      <c r="I837" s="640"/>
      <c r="J837" s="640"/>
    </row>
    <row r="838" spans="1:10" ht="12.75">
      <c r="A838" s="420"/>
      <c r="B838" s="393"/>
      <c r="C838" s="652"/>
      <c r="D838" s="401" t="s">
        <v>881</v>
      </c>
      <c r="E838" s="397">
        <v>500</v>
      </c>
      <c r="F838" s="397">
        <v>410</v>
      </c>
      <c r="G838" s="399">
        <v>410</v>
      </c>
      <c r="H838" s="397">
        <f t="shared" si="47"/>
        <v>100</v>
      </c>
      <c r="I838" s="640"/>
      <c r="J838" s="640"/>
    </row>
    <row r="839" spans="1:10" ht="12.75">
      <c r="A839" s="420"/>
      <c r="B839" s="393"/>
      <c r="C839" s="652"/>
      <c r="D839" s="401" t="s">
        <v>926</v>
      </c>
      <c r="E839" s="397">
        <v>0</v>
      </c>
      <c r="F839" s="397">
        <v>196</v>
      </c>
      <c r="G839" s="399">
        <v>196</v>
      </c>
      <c r="H839" s="397">
        <f t="shared" si="47"/>
        <v>100</v>
      </c>
      <c r="I839" s="640"/>
      <c r="J839" s="640"/>
    </row>
    <row r="840" spans="1:10" ht="12.75">
      <c r="A840" s="420"/>
      <c r="B840" s="393"/>
      <c r="C840" s="652"/>
      <c r="D840" s="401" t="s">
        <v>883</v>
      </c>
      <c r="E840" s="397">
        <v>0</v>
      </c>
      <c r="F840" s="397">
        <v>94</v>
      </c>
      <c r="G840" s="399">
        <v>94</v>
      </c>
      <c r="H840" s="397">
        <f t="shared" si="47"/>
        <v>100</v>
      </c>
      <c r="I840" s="640"/>
      <c r="J840" s="640"/>
    </row>
    <row r="841" spans="1:10" ht="12.75">
      <c r="A841" s="420"/>
      <c r="B841" s="393"/>
      <c r="C841" s="652"/>
      <c r="D841" s="401" t="s">
        <v>884</v>
      </c>
      <c r="E841" s="397">
        <v>420</v>
      </c>
      <c r="F841" s="397">
        <v>79</v>
      </c>
      <c r="G841" s="399">
        <v>79</v>
      </c>
      <c r="H841" s="397">
        <f t="shared" si="47"/>
        <v>100</v>
      </c>
      <c r="I841" s="640"/>
      <c r="J841" s="640"/>
    </row>
    <row r="842" spans="1:10" ht="12.75">
      <c r="A842" s="420"/>
      <c r="B842" s="393"/>
      <c r="C842" s="652"/>
      <c r="D842" s="401" t="s">
        <v>885</v>
      </c>
      <c r="E842" s="397">
        <v>3000</v>
      </c>
      <c r="F842" s="397">
        <v>110</v>
      </c>
      <c r="G842" s="399">
        <v>110</v>
      </c>
      <c r="H842" s="397">
        <f t="shared" si="47"/>
        <v>100</v>
      </c>
      <c r="I842" s="640"/>
      <c r="J842" s="640"/>
    </row>
    <row r="843" spans="1:10" ht="12.75">
      <c r="A843" s="420"/>
      <c r="B843" s="393"/>
      <c r="C843" s="652"/>
      <c r="D843" s="401" t="s">
        <v>447</v>
      </c>
      <c r="E843" s="397">
        <v>1000</v>
      </c>
      <c r="F843" s="397">
        <v>1636</v>
      </c>
      <c r="G843" s="399">
        <v>1636</v>
      </c>
      <c r="H843" s="397">
        <f t="shared" si="47"/>
        <v>100</v>
      </c>
      <c r="I843" s="640"/>
      <c r="J843" s="640"/>
    </row>
    <row r="844" spans="1:10" ht="12.75">
      <c r="A844" s="420"/>
      <c r="B844" s="393"/>
      <c r="C844" s="652"/>
      <c r="D844" s="401" t="s">
        <v>888</v>
      </c>
      <c r="E844" s="397">
        <v>300</v>
      </c>
      <c r="F844" s="397">
        <v>291</v>
      </c>
      <c r="G844" s="399">
        <v>291</v>
      </c>
      <c r="H844" s="397">
        <f t="shared" si="47"/>
        <v>100</v>
      </c>
      <c r="I844" s="640"/>
      <c r="J844" s="640"/>
    </row>
    <row r="845" spans="1:10" ht="12.75">
      <c r="A845" s="420"/>
      <c r="B845" s="393"/>
      <c r="C845" s="652"/>
      <c r="D845" s="401" t="s">
        <v>401</v>
      </c>
      <c r="E845" s="397">
        <v>1300</v>
      </c>
      <c r="F845" s="397">
        <v>1506</v>
      </c>
      <c r="G845" s="399">
        <v>1506</v>
      </c>
      <c r="H845" s="397">
        <f t="shared" si="47"/>
        <v>100</v>
      </c>
      <c r="I845" s="640"/>
      <c r="J845" s="640"/>
    </row>
    <row r="846" spans="1:10" ht="12.75">
      <c r="A846" s="420"/>
      <c r="B846" s="393"/>
      <c r="C846" s="652"/>
      <c r="D846" s="401" t="s">
        <v>451</v>
      </c>
      <c r="E846" s="397">
        <v>500</v>
      </c>
      <c r="F846" s="397">
        <v>387</v>
      </c>
      <c r="G846" s="399">
        <v>387</v>
      </c>
      <c r="H846" s="397">
        <f t="shared" si="47"/>
        <v>100</v>
      </c>
      <c r="I846" s="640"/>
      <c r="J846" s="640"/>
    </row>
    <row r="847" spans="1:10" ht="12.75">
      <c r="A847" s="420"/>
      <c r="B847" s="393"/>
      <c r="C847" s="537" t="s">
        <v>498</v>
      </c>
      <c r="D847" s="538" t="s">
        <v>580</v>
      </c>
      <c r="E847" s="639">
        <f>SUM(E848:E848)</f>
        <v>300</v>
      </c>
      <c r="F847" s="639">
        <f>SUM(F848:F848)</f>
        <v>692</v>
      </c>
      <c r="G847" s="639">
        <f>SUM(G848:G848)</f>
        <v>692</v>
      </c>
      <c r="H847" s="639">
        <f t="shared" si="47"/>
        <v>100</v>
      </c>
      <c r="I847" s="640"/>
      <c r="J847" s="640"/>
    </row>
    <row r="848" spans="1:10" ht="12.75">
      <c r="A848" s="420"/>
      <c r="B848" s="393"/>
      <c r="C848" s="652"/>
      <c r="D848" s="401" t="s">
        <v>406</v>
      </c>
      <c r="E848" s="397">
        <v>300</v>
      </c>
      <c r="F848" s="398">
        <v>692</v>
      </c>
      <c r="G848" s="399">
        <v>692</v>
      </c>
      <c r="H848" s="397">
        <f t="shared" si="47"/>
        <v>100</v>
      </c>
      <c r="I848" s="640"/>
      <c r="J848" s="640"/>
    </row>
    <row r="849" spans="1:10" ht="12.75">
      <c r="A849" s="420"/>
      <c r="B849" s="393"/>
      <c r="C849" s="411" t="s">
        <v>583</v>
      </c>
      <c r="D849" s="412" t="s">
        <v>20</v>
      </c>
      <c r="E849" s="347">
        <f>SUM(E850:E850)</f>
        <v>0</v>
      </c>
      <c r="F849" s="347">
        <f>SUM(F850:F850)</f>
        <v>5910</v>
      </c>
      <c r="G849" s="413">
        <f>SUM(G850:G850)</f>
        <v>5910</v>
      </c>
      <c r="H849" s="413">
        <f t="shared" si="47"/>
        <v>100</v>
      </c>
      <c r="I849" s="640"/>
      <c r="J849" s="640"/>
    </row>
    <row r="850" spans="1:10" ht="12.75">
      <c r="A850" s="420"/>
      <c r="B850" s="393"/>
      <c r="C850" s="652"/>
      <c r="D850" s="401" t="s">
        <v>952</v>
      </c>
      <c r="E850" s="397">
        <v>0</v>
      </c>
      <c r="F850" s="398">
        <v>5910</v>
      </c>
      <c r="G850" s="399">
        <v>5910</v>
      </c>
      <c r="H850" s="397">
        <f t="shared" si="47"/>
        <v>100</v>
      </c>
      <c r="I850" s="640"/>
      <c r="J850" s="640"/>
    </row>
    <row r="851" spans="1:10" ht="12.75">
      <c r="A851" s="387" t="s">
        <v>976</v>
      </c>
      <c r="B851" s="632" t="s">
        <v>977</v>
      </c>
      <c r="C851" s="633" t="s">
        <v>978</v>
      </c>
      <c r="D851" s="633"/>
      <c r="E851" s="390">
        <f aca="true" t="shared" si="48" ref="E851:G852">SUM(E852)</f>
        <v>30823</v>
      </c>
      <c r="F851" s="390">
        <f t="shared" si="48"/>
        <v>26262</v>
      </c>
      <c r="G851" s="390">
        <f t="shared" si="48"/>
        <v>26262</v>
      </c>
      <c r="H851" s="649">
        <f t="shared" si="47"/>
        <v>100</v>
      </c>
      <c r="I851" s="634"/>
      <c r="J851" s="634"/>
    </row>
    <row r="852" spans="1:10" ht="12.75">
      <c r="A852" s="420"/>
      <c r="B852" s="393"/>
      <c r="C852" s="637" t="s">
        <v>979</v>
      </c>
      <c r="D852" s="637"/>
      <c r="E852" s="638">
        <f t="shared" si="48"/>
        <v>30823</v>
      </c>
      <c r="F852" s="638">
        <f t="shared" si="48"/>
        <v>26262</v>
      </c>
      <c r="G852" s="638">
        <f t="shared" si="48"/>
        <v>26262</v>
      </c>
      <c r="H852" s="643">
        <f t="shared" si="47"/>
        <v>100</v>
      </c>
      <c r="I852" s="634"/>
      <c r="J852" s="634"/>
    </row>
    <row r="853" spans="1:10" ht="12.75">
      <c r="A853" s="420"/>
      <c r="B853" s="393"/>
      <c r="C853" s="345" t="s">
        <v>286</v>
      </c>
      <c r="D853" s="394" t="s">
        <v>8</v>
      </c>
      <c r="E853" s="395">
        <f>SUM(E854+E858+E862+E870)</f>
        <v>30823</v>
      </c>
      <c r="F853" s="395">
        <f>SUM(F854+F858+F862+F870)</f>
        <v>26262</v>
      </c>
      <c r="G853" s="395">
        <f>SUM(G854+G858+G862+G870)</f>
        <v>26262</v>
      </c>
      <c r="H853" s="413">
        <f t="shared" si="47"/>
        <v>100</v>
      </c>
      <c r="I853" s="634"/>
      <c r="J853" s="634"/>
    </row>
    <row r="854" spans="1:13" ht="12.75">
      <c r="A854" s="420"/>
      <c r="B854" s="393"/>
      <c r="C854" s="350" t="s">
        <v>375</v>
      </c>
      <c r="D854" s="396" t="s">
        <v>524</v>
      </c>
      <c r="E854" s="639">
        <f>SUM(E855:E857)</f>
        <v>22042</v>
      </c>
      <c r="F854" s="639">
        <f>SUM(F855:F857)</f>
        <v>18040</v>
      </c>
      <c r="G854" s="639">
        <f>SUM(G855:G856)</f>
        <v>18040</v>
      </c>
      <c r="H854" s="639">
        <f t="shared" si="47"/>
        <v>100</v>
      </c>
      <c r="I854" s="640"/>
      <c r="J854" s="640"/>
      <c r="M854" s="641"/>
    </row>
    <row r="855" spans="1:13" ht="12.75">
      <c r="A855" s="420"/>
      <c r="B855" s="393"/>
      <c r="C855" s="350"/>
      <c r="D855" s="400" t="s">
        <v>598</v>
      </c>
      <c r="E855" s="397">
        <v>20792</v>
      </c>
      <c r="F855" s="398">
        <v>16790</v>
      </c>
      <c r="G855" s="399">
        <v>16159</v>
      </c>
      <c r="H855" s="397">
        <f t="shared" si="47"/>
        <v>96.24181060154854</v>
      </c>
      <c r="I855" s="640"/>
      <c r="J855" s="640"/>
      <c r="M855" s="641"/>
    </row>
    <row r="856" spans="1:13" ht="12.75">
      <c r="A856" s="420"/>
      <c r="B856" s="393"/>
      <c r="C856" s="350"/>
      <c r="D856" s="548" t="s">
        <v>898</v>
      </c>
      <c r="E856" s="397">
        <v>1250</v>
      </c>
      <c r="F856" s="398">
        <v>1250</v>
      </c>
      <c r="G856" s="399">
        <v>1881</v>
      </c>
      <c r="H856" s="397">
        <f t="shared" si="47"/>
        <v>150.48</v>
      </c>
      <c r="I856" s="640"/>
      <c r="J856" s="640"/>
      <c r="M856" s="641"/>
    </row>
    <row r="857" spans="1:13" ht="12.75">
      <c r="A857" s="420"/>
      <c r="B857" s="393"/>
      <c r="C857" s="350"/>
      <c r="D857" s="548" t="s">
        <v>614</v>
      </c>
      <c r="E857" s="397">
        <v>0</v>
      </c>
      <c r="F857" s="398">
        <v>0</v>
      </c>
      <c r="G857" s="399">
        <v>0</v>
      </c>
      <c r="H857" s="397">
        <v>0</v>
      </c>
      <c r="I857" s="640"/>
      <c r="J857" s="640"/>
      <c r="M857" s="641"/>
    </row>
    <row r="858" spans="1:10" ht="12.75">
      <c r="A858" s="420"/>
      <c r="B858" s="393"/>
      <c r="C858" s="350" t="s">
        <v>379</v>
      </c>
      <c r="D858" s="396" t="s">
        <v>615</v>
      </c>
      <c r="E858" s="403">
        <f>SUM(E859:E861)</f>
        <v>7758</v>
      </c>
      <c r="F858" s="403">
        <f>SUM(F859:F861)</f>
        <v>6309</v>
      </c>
      <c r="G858" s="403">
        <f>SUM(G859:G861)</f>
        <v>6309</v>
      </c>
      <c r="H858" s="639">
        <f>SUM(G858*100/F858)</f>
        <v>100</v>
      </c>
      <c r="I858" s="640"/>
      <c r="J858" s="640"/>
    </row>
    <row r="859" spans="1:10" ht="12.75">
      <c r="A859" s="420"/>
      <c r="B859" s="393"/>
      <c r="C859" s="350"/>
      <c r="D859" s="548" t="s">
        <v>899</v>
      </c>
      <c r="E859" s="364">
        <v>2203</v>
      </c>
      <c r="F859" s="358">
        <v>1804</v>
      </c>
      <c r="G859" s="359">
        <v>1804</v>
      </c>
      <c r="H859" s="397">
        <f>SUM(G859*100/F859)</f>
        <v>100</v>
      </c>
      <c r="I859" s="640"/>
      <c r="J859" s="640"/>
    </row>
    <row r="860" spans="1:10" ht="12.75">
      <c r="A860" s="420"/>
      <c r="B860" s="393"/>
      <c r="C860" s="350"/>
      <c r="D860" s="400" t="s">
        <v>900</v>
      </c>
      <c r="E860" s="364">
        <v>0</v>
      </c>
      <c r="F860" s="358">
        <v>0</v>
      </c>
      <c r="G860" s="359">
        <v>0</v>
      </c>
      <c r="H860" s="397">
        <v>0</v>
      </c>
      <c r="I860" s="640"/>
      <c r="J860" s="640"/>
    </row>
    <row r="861" spans="1:10" ht="12.75">
      <c r="A861" s="420"/>
      <c r="B861" s="393"/>
      <c r="C861" s="350"/>
      <c r="D861" s="401" t="s">
        <v>875</v>
      </c>
      <c r="E861" s="358">
        <v>5555</v>
      </c>
      <c r="F861" s="358">
        <v>4505</v>
      </c>
      <c r="G861" s="402">
        <v>4505</v>
      </c>
      <c r="H861" s="397">
        <f>SUM(G861*100/F861)</f>
        <v>100</v>
      </c>
      <c r="I861" s="640"/>
      <c r="J861" s="640"/>
    </row>
    <row r="862" spans="1:10" ht="12.75">
      <c r="A862" s="420"/>
      <c r="B862" s="393"/>
      <c r="C862" s="350" t="s">
        <v>287</v>
      </c>
      <c r="D862" s="396" t="s">
        <v>288</v>
      </c>
      <c r="E862" s="403">
        <f>SUM(E863:E869)</f>
        <v>1023</v>
      </c>
      <c r="F862" s="403">
        <f>SUM(F863:F869)</f>
        <v>1775</v>
      </c>
      <c r="G862" s="403">
        <f>SUM(G863:G869)</f>
        <v>1844</v>
      </c>
      <c r="H862" s="639">
        <f>SUM(G862*100/F862)</f>
        <v>103.88732394366197</v>
      </c>
      <c r="I862" s="640"/>
      <c r="J862" s="640"/>
    </row>
    <row r="863" spans="1:10" ht="12.75">
      <c r="A863" s="420"/>
      <c r="B863" s="393"/>
      <c r="C863" s="652"/>
      <c r="D863" s="401" t="s">
        <v>416</v>
      </c>
      <c r="E863" s="397">
        <v>666</v>
      </c>
      <c r="F863" s="397">
        <v>1151</v>
      </c>
      <c r="G863" s="399">
        <v>1211</v>
      </c>
      <c r="H863" s="397">
        <f>SUM(G863*100/F863)</f>
        <v>105.2128583840139</v>
      </c>
      <c r="I863" s="640"/>
      <c r="J863" s="640"/>
    </row>
    <row r="864" spans="1:10" ht="12.75">
      <c r="A864" s="420"/>
      <c r="B864" s="393"/>
      <c r="C864" s="652"/>
      <c r="D864" s="401" t="s">
        <v>878</v>
      </c>
      <c r="E864" s="397">
        <v>100</v>
      </c>
      <c r="F864" s="397">
        <v>104</v>
      </c>
      <c r="G864" s="399">
        <v>104</v>
      </c>
      <c r="H864" s="397">
        <f>SUM(G864*100/F864)</f>
        <v>100</v>
      </c>
      <c r="I864" s="640"/>
      <c r="J864" s="640"/>
    </row>
    <row r="865" spans="1:10" ht="12.75">
      <c r="A865" s="420"/>
      <c r="B865" s="393"/>
      <c r="C865" s="652"/>
      <c r="D865" s="401" t="s">
        <v>418</v>
      </c>
      <c r="E865" s="397">
        <v>0</v>
      </c>
      <c r="F865" s="397">
        <v>0</v>
      </c>
      <c r="G865" s="399">
        <v>9</v>
      </c>
      <c r="H865" s="397">
        <v>0</v>
      </c>
      <c r="I865" s="640"/>
      <c r="J865" s="640"/>
    </row>
    <row r="866" spans="1:10" ht="12.75">
      <c r="A866" s="420"/>
      <c r="B866" s="393"/>
      <c r="C866" s="652"/>
      <c r="D866" s="401" t="s">
        <v>425</v>
      </c>
      <c r="E866" s="397">
        <v>7</v>
      </c>
      <c r="F866" s="397">
        <v>7</v>
      </c>
      <c r="G866" s="399">
        <v>0</v>
      </c>
      <c r="H866" s="397">
        <f>SUM(G866*100/F866)</f>
        <v>0</v>
      </c>
      <c r="I866" s="640"/>
      <c r="J866" s="640"/>
    </row>
    <row r="867" spans="1:10" ht="12.75">
      <c r="A867" s="420"/>
      <c r="B867" s="393"/>
      <c r="C867" s="652"/>
      <c r="D867" s="401" t="s">
        <v>447</v>
      </c>
      <c r="E867" s="397">
        <v>50</v>
      </c>
      <c r="F867" s="397">
        <v>50</v>
      </c>
      <c r="G867" s="399">
        <v>50</v>
      </c>
      <c r="H867" s="397">
        <f>SUM(G867*100/F867)</f>
        <v>100</v>
      </c>
      <c r="I867" s="640"/>
      <c r="J867" s="640"/>
    </row>
    <row r="868" spans="1:10" ht="12.75">
      <c r="A868" s="420"/>
      <c r="B868" s="393"/>
      <c r="C868" s="652"/>
      <c r="D868" s="401" t="s">
        <v>401</v>
      </c>
      <c r="E868" s="397">
        <v>100</v>
      </c>
      <c r="F868" s="397">
        <v>260</v>
      </c>
      <c r="G868" s="399">
        <v>277</v>
      </c>
      <c r="H868" s="397">
        <f>SUM(G868*100/F868)</f>
        <v>106.53846153846153</v>
      </c>
      <c r="I868" s="640"/>
      <c r="J868" s="640"/>
    </row>
    <row r="869" spans="1:10" ht="12.75">
      <c r="A869" s="420"/>
      <c r="B869" s="393"/>
      <c r="C869" s="652"/>
      <c r="D869" s="401" t="s">
        <v>451</v>
      </c>
      <c r="E869" s="397">
        <v>100</v>
      </c>
      <c r="F869" s="397">
        <v>203</v>
      </c>
      <c r="G869" s="399">
        <v>193</v>
      </c>
      <c r="H869" s="397">
        <f>SUM(G869*100/F869)</f>
        <v>95.07389162561576</v>
      </c>
      <c r="I869" s="640"/>
      <c r="J869" s="640"/>
    </row>
    <row r="870" spans="1:10" ht="12.75">
      <c r="A870" s="420"/>
      <c r="B870" s="393"/>
      <c r="C870" s="537" t="s">
        <v>498</v>
      </c>
      <c r="D870" s="538" t="s">
        <v>580</v>
      </c>
      <c r="E870" s="639">
        <f>SUM(E871:E872)</f>
        <v>0</v>
      </c>
      <c r="F870" s="639">
        <f>SUM(F871:F872)</f>
        <v>138</v>
      </c>
      <c r="G870" s="639">
        <f>SUM(G872:G872)</f>
        <v>69</v>
      </c>
      <c r="H870" s="639">
        <f>SUM(G870*100/F870)</f>
        <v>50</v>
      </c>
      <c r="I870" s="640"/>
      <c r="J870" s="640"/>
    </row>
    <row r="871" spans="1:10" ht="12.75">
      <c r="A871" s="420"/>
      <c r="B871" s="393"/>
      <c r="C871" s="537"/>
      <c r="D871" s="401" t="s">
        <v>890</v>
      </c>
      <c r="E871" s="397">
        <v>0</v>
      </c>
      <c r="F871" s="397">
        <v>0</v>
      </c>
      <c r="G871" s="397">
        <v>0</v>
      </c>
      <c r="H871" s="397">
        <v>0</v>
      </c>
      <c r="I871" s="640"/>
      <c r="J871" s="640"/>
    </row>
    <row r="872" spans="1:10" ht="12.75">
      <c r="A872" s="420"/>
      <c r="B872" s="393"/>
      <c r="C872" s="537"/>
      <c r="D872" s="401" t="s">
        <v>406</v>
      </c>
      <c r="E872" s="397">
        <v>0</v>
      </c>
      <c r="F872" s="398">
        <v>138</v>
      </c>
      <c r="G872" s="399">
        <v>69</v>
      </c>
      <c r="H872" s="397">
        <f aca="true" t="shared" si="49" ref="H872:H887">SUM(G872*100/F872)</f>
        <v>50</v>
      </c>
      <c r="I872" s="640"/>
      <c r="J872" s="640"/>
    </row>
    <row r="873" spans="1:10" ht="12.75">
      <c r="A873" s="387" t="s">
        <v>263</v>
      </c>
      <c r="B873" s="633" t="s">
        <v>980</v>
      </c>
      <c r="C873" s="633"/>
      <c r="D873" s="633"/>
      <c r="E873" s="390">
        <f>SUM(E874+E1065+E1112+E1157+E1199)</f>
        <v>1417727</v>
      </c>
      <c r="F873" s="390">
        <f>SUM(F874+F1065+F1112+F1157+F1199)</f>
        <v>1518563</v>
      </c>
      <c r="G873" s="390">
        <f>SUM(G874+G1065+G1112+G1157+G1199)</f>
        <v>1517972</v>
      </c>
      <c r="H873" s="649">
        <f t="shared" si="49"/>
        <v>99.96108162782842</v>
      </c>
      <c r="I873" s="634"/>
      <c r="J873" s="634"/>
    </row>
    <row r="874" spans="1:10" ht="12.75">
      <c r="A874" s="660"/>
      <c r="B874" s="389" t="s">
        <v>981</v>
      </c>
      <c r="C874" s="661" t="s">
        <v>982</v>
      </c>
      <c r="D874" s="661"/>
      <c r="E874" s="390">
        <f>SUM(E875+E898+E917+E940+E964+E987+E1004+E1021+E1042+E1063)</f>
        <v>475137</v>
      </c>
      <c r="F874" s="390">
        <f>SUM(F875+F898+F917+F940+F964+F987+F1004+F1021+F1042+F1063)</f>
        <v>485701</v>
      </c>
      <c r="G874" s="390">
        <f>SUM(G875+G898+G917+G940+G964+G987+G1004+G1021+G1042+G1063)</f>
        <v>486424</v>
      </c>
      <c r="H874" s="649">
        <f t="shared" si="49"/>
        <v>100.14885701285358</v>
      </c>
      <c r="I874" s="634"/>
      <c r="J874" s="634"/>
    </row>
    <row r="875" spans="1:10" ht="12.75">
      <c r="A875" s="660"/>
      <c r="B875" s="421"/>
      <c r="C875" s="637" t="s">
        <v>983</v>
      </c>
      <c r="D875" s="637"/>
      <c r="E875" s="638">
        <f>SUM(E876)</f>
        <v>80580</v>
      </c>
      <c r="F875" s="638">
        <f>SUM(F876)</f>
        <v>83359</v>
      </c>
      <c r="G875" s="638">
        <f>SUM(G876)</f>
        <v>83359</v>
      </c>
      <c r="H875" s="643">
        <f t="shared" si="49"/>
        <v>100</v>
      </c>
      <c r="I875" s="634"/>
      <c r="J875" s="634"/>
    </row>
    <row r="876" spans="1:10" ht="12.75">
      <c r="A876" s="660"/>
      <c r="B876" s="421"/>
      <c r="C876" s="345" t="s">
        <v>286</v>
      </c>
      <c r="D876" s="394" t="s">
        <v>8</v>
      </c>
      <c r="E876" s="395">
        <f>SUM(E877+E881+E885+E896)</f>
        <v>80580</v>
      </c>
      <c r="F876" s="395">
        <f>SUM(F877+F881+F885+F896)</f>
        <v>83359</v>
      </c>
      <c r="G876" s="395">
        <f>SUM(G877+G881+G885+G896)</f>
        <v>83359</v>
      </c>
      <c r="H876" s="413">
        <f t="shared" si="49"/>
        <v>100</v>
      </c>
      <c r="I876" s="634"/>
      <c r="J876" s="634"/>
    </row>
    <row r="877" spans="1:13" ht="12.75">
      <c r="A877" s="660"/>
      <c r="B877" s="421"/>
      <c r="C877" s="350" t="s">
        <v>375</v>
      </c>
      <c r="D877" s="396" t="s">
        <v>524</v>
      </c>
      <c r="E877" s="639">
        <f>SUM(E878:E880)</f>
        <v>51500</v>
      </c>
      <c r="F877" s="639">
        <f>SUM(F878:F880)</f>
        <v>49099</v>
      </c>
      <c r="G877" s="639">
        <f>SUM(G878:G880)</f>
        <v>49099</v>
      </c>
      <c r="H877" s="639">
        <f t="shared" si="49"/>
        <v>100</v>
      </c>
      <c r="I877" s="640"/>
      <c r="J877" s="640"/>
      <c r="M877" s="641"/>
    </row>
    <row r="878" spans="1:13" ht="12.75">
      <c r="A878" s="660"/>
      <c r="B878" s="421"/>
      <c r="C878" s="350"/>
      <c r="D878" s="400" t="s">
        <v>598</v>
      </c>
      <c r="E878" s="397">
        <v>48800</v>
      </c>
      <c r="F878" s="398">
        <v>42767</v>
      </c>
      <c r="G878" s="399">
        <v>42767</v>
      </c>
      <c r="H878" s="397">
        <f t="shared" si="49"/>
        <v>100</v>
      </c>
      <c r="I878" s="640"/>
      <c r="J878" s="640"/>
      <c r="M878" s="641"/>
    </row>
    <row r="879" spans="1:13" ht="12.75">
      <c r="A879" s="660"/>
      <c r="B879" s="421"/>
      <c r="C879" s="350"/>
      <c r="D879" s="548" t="s">
        <v>898</v>
      </c>
      <c r="E879" s="397">
        <v>1500</v>
      </c>
      <c r="F879" s="398">
        <v>4318</v>
      </c>
      <c r="G879" s="399">
        <v>4318</v>
      </c>
      <c r="H879" s="397">
        <f t="shared" si="49"/>
        <v>100</v>
      </c>
      <c r="I879" s="640"/>
      <c r="J879" s="640"/>
      <c r="M879" s="641"/>
    </row>
    <row r="880" spans="1:13" ht="12.75">
      <c r="A880" s="660"/>
      <c r="B880" s="421"/>
      <c r="C880" s="350"/>
      <c r="D880" s="548" t="s">
        <v>614</v>
      </c>
      <c r="E880" s="397">
        <v>1200</v>
      </c>
      <c r="F880" s="398">
        <v>2014</v>
      </c>
      <c r="G880" s="399">
        <v>2014</v>
      </c>
      <c r="H880" s="397">
        <f t="shared" si="49"/>
        <v>100</v>
      </c>
      <c r="I880" s="640"/>
      <c r="J880" s="640"/>
      <c r="M880" s="641"/>
    </row>
    <row r="881" spans="1:10" ht="12.75">
      <c r="A881" s="660"/>
      <c r="B881" s="421"/>
      <c r="C881" s="350" t="s">
        <v>379</v>
      </c>
      <c r="D881" s="396" t="s">
        <v>615</v>
      </c>
      <c r="E881" s="403">
        <f>SUM(E882:E884)</f>
        <v>18128</v>
      </c>
      <c r="F881" s="403">
        <f>SUM(F882:F884)</f>
        <v>17303</v>
      </c>
      <c r="G881" s="403">
        <f>SUM(G882:G884)</f>
        <v>17303</v>
      </c>
      <c r="H881" s="639">
        <f t="shared" si="49"/>
        <v>100</v>
      </c>
      <c r="I881" s="640"/>
      <c r="J881" s="640"/>
    </row>
    <row r="882" spans="1:10" ht="12.75">
      <c r="A882" s="660"/>
      <c r="B882" s="421"/>
      <c r="C882" s="350"/>
      <c r="D882" s="548" t="s">
        <v>899</v>
      </c>
      <c r="E882" s="364">
        <v>3163</v>
      </c>
      <c r="F882" s="358">
        <v>4085</v>
      </c>
      <c r="G882" s="359">
        <v>4085</v>
      </c>
      <c r="H882" s="397">
        <f t="shared" si="49"/>
        <v>100</v>
      </c>
      <c r="I882" s="640"/>
      <c r="J882" s="640"/>
    </row>
    <row r="883" spans="1:10" ht="12.75">
      <c r="A883" s="660"/>
      <c r="B883" s="421"/>
      <c r="C883" s="350"/>
      <c r="D883" s="400" t="s">
        <v>900</v>
      </c>
      <c r="E883" s="364">
        <v>1685</v>
      </c>
      <c r="F883" s="358">
        <v>911</v>
      </c>
      <c r="G883" s="359">
        <v>911</v>
      </c>
      <c r="H883" s="397">
        <f t="shared" si="49"/>
        <v>100</v>
      </c>
      <c r="I883" s="640"/>
      <c r="J883" s="640"/>
    </row>
    <row r="884" spans="1:10" ht="12.75">
      <c r="A884" s="660"/>
      <c r="B884" s="421"/>
      <c r="C884" s="350"/>
      <c r="D884" s="401" t="s">
        <v>875</v>
      </c>
      <c r="E884" s="358">
        <v>13280</v>
      </c>
      <c r="F884" s="358">
        <v>12307</v>
      </c>
      <c r="G884" s="402">
        <v>12307</v>
      </c>
      <c r="H884" s="397">
        <f t="shared" si="49"/>
        <v>100</v>
      </c>
      <c r="I884" s="640"/>
      <c r="J884" s="640"/>
    </row>
    <row r="885" spans="1:10" ht="12.75">
      <c r="A885" s="660"/>
      <c r="B885" s="421"/>
      <c r="C885" s="350" t="s">
        <v>287</v>
      </c>
      <c r="D885" s="396" t="s">
        <v>288</v>
      </c>
      <c r="E885" s="403">
        <f>SUM(E886:E895)</f>
        <v>10652</v>
      </c>
      <c r="F885" s="403">
        <f>SUM(F886:F895)</f>
        <v>16780</v>
      </c>
      <c r="G885" s="403">
        <f>SUM(G886:G895)</f>
        <v>16780</v>
      </c>
      <c r="H885" s="639">
        <f t="shared" si="49"/>
        <v>100</v>
      </c>
      <c r="I885" s="640"/>
      <c r="J885" s="640"/>
    </row>
    <row r="886" spans="1:10" ht="12.75">
      <c r="A886" s="660"/>
      <c r="B886" s="421"/>
      <c r="C886" s="652"/>
      <c r="D886" s="401" t="s">
        <v>962</v>
      </c>
      <c r="E886" s="397">
        <v>0</v>
      </c>
      <c r="F886" s="364">
        <v>10</v>
      </c>
      <c r="G886" s="399">
        <v>10</v>
      </c>
      <c r="H886" s="397">
        <f t="shared" si="49"/>
        <v>100</v>
      </c>
      <c r="I886" s="640"/>
      <c r="J886" s="640"/>
    </row>
    <row r="887" spans="1:10" ht="12.75">
      <c r="A887" s="660"/>
      <c r="B887" s="421"/>
      <c r="C887" s="652"/>
      <c r="D887" s="401" t="s">
        <v>416</v>
      </c>
      <c r="E887" s="397">
        <v>3600</v>
      </c>
      <c r="F887" s="398">
        <v>3600</v>
      </c>
      <c r="G887" s="399">
        <v>3600</v>
      </c>
      <c r="H887" s="397">
        <f t="shared" si="49"/>
        <v>100</v>
      </c>
      <c r="I887" s="640"/>
      <c r="J887" s="640"/>
    </row>
    <row r="888" spans="1:10" ht="12.75">
      <c r="A888" s="660"/>
      <c r="B888" s="421"/>
      <c r="C888" s="652"/>
      <c r="D888" s="401" t="s">
        <v>878</v>
      </c>
      <c r="E888" s="397">
        <v>1000</v>
      </c>
      <c r="F888" s="398">
        <v>0</v>
      </c>
      <c r="G888" s="399">
        <v>0</v>
      </c>
      <c r="H888" s="397">
        <v>0</v>
      </c>
      <c r="I888" s="640"/>
      <c r="J888" s="640"/>
    </row>
    <row r="889" spans="1:10" ht="12.75">
      <c r="A889" s="660"/>
      <c r="B889" s="421"/>
      <c r="C889" s="652"/>
      <c r="D889" s="401" t="s">
        <v>420</v>
      </c>
      <c r="E889" s="397"/>
      <c r="F889" s="398">
        <v>7439</v>
      </c>
      <c r="G889" s="399">
        <v>7439</v>
      </c>
      <c r="H889" s="397">
        <f>SUM(G889*100/F889)</f>
        <v>100</v>
      </c>
      <c r="I889" s="640"/>
      <c r="J889" s="640"/>
    </row>
    <row r="890" spans="1:10" ht="12.75">
      <c r="A890" s="660"/>
      <c r="B890" s="421"/>
      <c r="C890" s="652"/>
      <c r="D890" s="401" t="s">
        <v>425</v>
      </c>
      <c r="E890" s="397">
        <v>1000</v>
      </c>
      <c r="F890" s="398">
        <v>500</v>
      </c>
      <c r="G890" s="399">
        <v>500</v>
      </c>
      <c r="H890" s="397">
        <f>SUM(G890*100/F890)</f>
        <v>100</v>
      </c>
      <c r="I890" s="640"/>
      <c r="J890" s="640"/>
    </row>
    <row r="891" spans="1:10" ht="12.75">
      <c r="A891" s="660"/>
      <c r="B891" s="421"/>
      <c r="C891" s="652"/>
      <c r="D891" s="401" t="s">
        <v>880</v>
      </c>
      <c r="E891" s="397">
        <v>1500</v>
      </c>
      <c r="F891" s="398">
        <v>613</v>
      </c>
      <c r="G891" s="662">
        <v>613</v>
      </c>
      <c r="H891" s="397">
        <f>SUM(G891*100/F891)</f>
        <v>100</v>
      </c>
      <c r="I891" s="640"/>
      <c r="J891" s="640"/>
    </row>
    <row r="892" spans="1:10" ht="12.75">
      <c r="A892" s="660"/>
      <c r="B892" s="421"/>
      <c r="C892" s="652"/>
      <c r="D892" s="401" t="s">
        <v>885</v>
      </c>
      <c r="E892" s="397">
        <v>1352</v>
      </c>
      <c r="F892" s="358">
        <v>0</v>
      </c>
      <c r="G892" s="399">
        <v>0</v>
      </c>
      <c r="H892" s="397">
        <v>0</v>
      </c>
      <c r="I892" s="640"/>
      <c r="J892" s="640"/>
    </row>
    <row r="893" spans="1:10" ht="12.75">
      <c r="A893" s="660"/>
      <c r="B893" s="421"/>
      <c r="C893" s="652"/>
      <c r="D893" s="401" t="s">
        <v>401</v>
      </c>
      <c r="E893" s="397">
        <v>1600</v>
      </c>
      <c r="F893" s="398">
        <v>1503</v>
      </c>
      <c r="G893" s="399">
        <v>1503</v>
      </c>
      <c r="H893" s="397">
        <f aca="true" t="shared" si="50" ref="H893:H921">SUM(G893*100/F893)</f>
        <v>100</v>
      </c>
      <c r="I893" s="640"/>
      <c r="J893" s="640"/>
    </row>
    <row r="894" spans="1:10" ht="12.75">
      <c r="A894" s="660"/>
      <c r="B894" s="421"/>
      <c r="C894" s="652"/>
      <c r="D894" s="401" t="s">
        <v>451</v>
      </c>
      <c r="E894" s="397">
        <v>600</v>
      </c>
      <c r="F894" s="398">
        <v>560</v>
      </c>
      <c r="G894" s="399">
        <v>560</v>
      </c>
      <c r="H894" s="397">
        <f t="shared" si="50"/>
        <v>100</v>
      </c>
      <c r="I894" s="640"/>
      <c r="J894" s="640"/>
    </row>
    <row r="895" spans="1:10" ht="12.75">
      <c r="A895" s="660"/>
      <c r="B895" s="421"/>
      <c r="C895" s="652"/>
      <c r="D895" s="401" t="s">
        <v>889</v>
      </c>
      <c r="E895" s="397">
        <v>0</v>
      </c>
      <c r="F895" s="398">
        <v>2555</v>
      </c>
      <c r="G895" s="399">
        <v>2555</v>
      </c>
      <c r="H895" s="397">
        <f t="shared" si="50"/>
        <v>100</v>
      </c>
      <c r="I895" s="640"/>
      <c r="J895" s="640"/>
    </row>
    <row r="896" spans="1:10" ht="12.75">
      <c r="A896" s="660"/>
      <c r="B896" s="421"/>
      <c r="C896" s="537" t="s">
        <v>498</v>
      </c>
      <c r="D896" s="538" t="s">
        <v>580</v>
      </c>
      <c r="E896" s="639">
        <f>SUM(E897:E897)</f>
        <v>300</v>
      </c>
      <c r="F896" s="639">
        <f>SUM(F897:F897)</f>
        <v>177</v>
      </c>
      <c r="G896" s="639">
        <f>SUM(G897:G897)</f>
        <v>177</v>
      </c>
      <c r="H896" s="639">
        <f t="shared" si="50"/>
        <v>100</v>
      </c>
      <c r="I896" s="640"/>
      <c r="J896" s="640"/>
    </row>
    <row r="897" spans="1:10" ht="12.75">
      <c r="A897" s="660"/>
      <c r="B897" s="421"/>
      <c r="C897" s="652"/>
      <c r="D897" s="401" t="s">
        <v>406</v>
      </c>
      <c r="E897" s="397">
        <v>300</v>
      </c>
      <c r="F897" s="398">
        <v>177</v>
      </c>
      <c r="G897" s="399">
        <v>177</v>
      </c>
      <c r="H897" s="397">
        <f t="shared" si="50"/>
        <v>100</v>
      </c>
      <c r="I897" s="640"/>
      <c r="J897" s="640"/>
    </row>
    <row r="898" spans="1:10" ht="12.75">
      <c r="A898" s="660"/>
      <c r="B898" s="421"/>
      <c r="C898" s="637" t="s">
        <v>984</v>
      </c>
      <c r="D898" s="637"/>
      <c r="E898" s="638">
        <f>SUM(E899)</f>
        <v>59668</v>
      </c>
      <c r="F898" s="638">
        <f>SUM(F899)</f>
        <v>63535</v>
      </c>
      <c r="G898" s="638">
        <f>SUM(G899)</f>
        <v>63554</v>
      </c>
      <c r="H898" s="643">
        <f t="shared" si="50"/>
        <v>100.02990477689463</v>
      </c>
      <c r="I898" s="634"/>
      <c r="J898" s="634"/>
    </row>
    <row r="899" spans="1:10" ht="12.75">
      <c r="A899" s="660"/>
      <c r="B899" s="421"/>
      <c r="C899" s="345" t="s">
        <v>286</v>
      </c>
      <c r="D899" s="394" t="s">
        <v>8</v>
      </c>
      <c r="E899" s="395">
        <f>SUM(E900+E903+E907+E915)</f>
        <v>59668</v>
      </c>
      <c r="F899" s="395">
        <f>SUM(F900+F903+F907+F915)</f>
        <v>63535</v>
      </c>
      <c r="G899" s="395">
        <f>SUM(G900+G903+G907+G915)</f>
        <v>63554</v>
      </c>
      <c r="H899" s="413">
        <f t="shared" si="50"/>
        <v>100.02990477689463</v>
      </c>
      <c r="I899" s="634"/>
      <c r="J899" s="634"/>
    </row>
    <row r="900" spans="1:13" ht="12.75">
      <c r="A900" s="660"/>
      <c r="B900" s="421"/>
      <c r="C900" s="350" t="s">
        <v>375</v>
      </c>
      <c r="D900" s="396" t="s">
        <v>524</v>
      </c>
      <c r="E900" s="639">
        <f>SUM(E901:E902)</f>
        <v>43356</v>
      </c>
      <c r="F900" s="639">
        <f>SUM(F901:F902)</f>
        <v>42701</v>
      </c>
      <c r="G900" s="639">
        <f>SUM(G901:G902)</f>
        <v>42701</v>
      </c>
      <c r="H900" s="639">
        <f t="shared" si="50"/>
        <v>100</v>
      </c>
      <c r="I900" s="640"/>
      <c r="J900" s="640"/>
      <c r="M900" s="641"/>
    </row>
    <row r="901" spans="1:13" ht="12.75">
      <c r="A901" s="660"/>
      <c r="B901" s="421"/>
      <c r="C901" s="350"/>
      <c r="D901" s="400" t="s">
        <v>598</v>
      </c>
      <c r="E901" s="397">
        <v>43356</v>
      </c>
      <c r="F901" s="397">
        <v>40043</v>
      </c>
      <c r="G901" s="399">
        <v>40043</v>
      </c>
      <c r="H901" s="397">
        <f t="shared" si="50"/>
        <v>100</v>
      </c>
      <c r="I901" s="640"/>
      <c r="J901" s="640"/>
      <c r="M901" s="641"/>
    </row>
    <row r="902" spans="1:13" ht="12.75">
      <c r="A902" s="660"/>
      <c r="B902" s="421"/>
      <c r="C902" s="350"/>
      <c r="D902" s="548" t="s">
        <v>898</v>
      </c>
      <c r="E902" s="397">
        <v>0</v>
      </c>
      <c r="F902" s="397">
        <v>2658</v>
      </c>
      <c r="G902" s="399">
        <v>2658</v>
      </c>
      <c r="H902" s="397">
        <f t="shared" si="50"/>
        <v>100</v>
      </c>
      <c r="I902" s="640"/>
      <c r="J902" s="640"/>
      <c r="M902" s="641"/>
    </row>
    <row r="903" spans="1:10" ht="12.75">
      <c r="A903" s="660"/>
      <c r="B903" s="421"/>
      <c r="C903" s="350" t="s">
        <v>379</v>
      </c>
      <c r="D903" s="396" t="s">
        <v>615</v>
      </c>
      <c r="E903" s="403">
        <f>SUM(E904:E906)</f>
        <v>15262</v>
      </c>
      <c r="F903" s="403">
        <f>SUM(F904:F906)</f>
        <v>15027</v>
      </c>
      <c r="G903" s="403">
        <f>SUM(G904:G906)</f>
        <v>15027</v>
      </c>
      <c r="H903" s="639">
        <f t="shared" si="50"/>
        <v>100</v>
      </c>
      <c r="I903" s="640"/>
      <c r="J903" s="640"/>
    </row>
    <row r="904" spans="1:10" ht="12.75">
      <c r="A904" s="660"/>
      <c r="B904" s="421"/>
      <c r="C904" s="350"/>
      <c r="D904" s="548" t="s">
        <v>899</v>
      </c>
      <c r="E904" s="364">
        <v>2860</v>
      </c>
      <c r="F904" s="364">
        <v>2820</v>
      </c>
      <c r="G904" s="359">
        <v>2820</v>
      </c>
      <c r="H904" s="397">
        <f t="shared" si="50"/>
        <v>100</v>
      </c>
      <c r="I904" s="640"/>
      <c r="J904" s="640"/>
    </row>
    <row r="905" spans="1:10" ht="12.75">
      <c r="A905" s="660"/>
      <c r="B905" s="421"/>
      <c r="C905" s="350"/>
      <c r="D905" s="400" t="s">
        <v>900</v>
      </c>
      <c r="E905" s="364">
        <v>1476</v>
      </c>
      <c r="F905" s="364">
        <v>1468</v>
      </c>
      <c r="G905" s="359">
        <v>1468</v>
      </c>
      <c r="H905" s="397">
        <f t="shared" si="50"/>
        <v>100</v>
      </c>
      <c r="I905" s="640"/>
      <c r="J905" s="640"/>
    </row>
    <row r="906" spans="1:10" ht="12.75">
      <c r="A906" s="660"/>
      <c r="B906" s="421"/>
      <c r="C906" s="350"/>
      <c r="D906" s="401" t="s">
        <v>875</v>
      </c>
      <c r="E906" s="358">
        <v>10926</v>
      </c>
      <c r="F906" s="358">
        <v>10739</v>
      </c>
      <c r="G906" s="402">
        <v>10739</v>
      </c>
      <c r="H906" s="397">
        <f t="shared" si="50"/>
        <v>100</v>
      </c>
      <c r="I906" s="640"/>
      <c r="J906" s="640"/>
    </row>
    <row r="907" spans="1:10" ht="12.75">
      <c r="A907" s="660"/>
      <c r="B907" s="421"/>
      <c r="C907" s="350" t="s">
        <v>287</v>
      </c>
      <c r="D907" s="396" t="s">
        <v>288</v>
      </c>
      <c r="E907" s="403">
        <f>SUM(E908:E914)</f>
        <v>850</v>
      </c>
      <c r="F907" s="403">
        <f>SUM(F908:F914)</f>
        <v>5525</v>
      </c>
      <c r="G907" s="403">
        <f>SUM(G908:G914)</f>
        <v>5544</v>
      </c>
      <c r="H907" s="639">
        <f t="shared" si="50"/>
        <v>100.34389140271493</v>
      </c>
      <c r="I907" s="640"/>
      <c r="J907" s="640"/>
    </row>
    <row r="908" spans="1:10" ht="12.75">
      <c r="A908" s="660"/>
      <c r="B908" s="421"/>
      <c r="C908" s="350"/>
      <c r="D908" s="548" t="s">
        <v>962</v>
      </c>
      <c r="E908" s="364">
        <v>0</v>
      </c>
      <c r="F908" s="397">
        <v>55</v>
      </c>
      <c r="G908" s="397">
        <v>55</v>
      </c>
      <c r="H908" s="397">
        <f t="shared" si="50"/>
        <v>100</v>
      </c>
      <c r="I908" s="640"/>
      <c r="J908" s="640"/>
    </row>
    <row r="909" spans="1:10" ht="12.75">
      <c r="A909" s="660"/>
      <c r="B909" s="421"/>
      <c r="C909" s="350"/>
      <c r="D909" s="401" t="s">
        <v>416</v>
      </c>
      <c r="E909" s="397">
        <v>0</v>
      </c>
      <c r="F909" s="398">
        <v>3044</v>
      </c>
      <c r="G909" s="399">
        <v>3063</v>
      </c>
      <c r="H909" s="397">
        <f t="shared" si="50"/>
        <v>100.62417871222077</v>
      </c>
      <c r="I909" s="640"/>
      <c r="J909" s="640"/>
    </row>
    <row r="910" spans="1:10" ht="12.75">
      <c r="A910" s="660"/>
      <c r="B910" s="421"/>
      <c r="C910" s="350"/>
      <c r="D910" s="401" t="s">
        <v>425</v>
      </c>
      <c r="E910" s="397">
        <v>0</v>
      </c>
      <c r="F910" s="398">
        <v>388</v>
      </c>
      <c r="G910" s="399">
        <v>388</v>
      </c>
      <c r="H910" s="397">
        <f t="shared" si="50"/>
        <v>100</v>
      </c>
      <c r="I910" s="640"/>
      <c r="J910" s="640"/>
    </row>
    <row r="911" spans="1:10" ht="12.75">
      <c r="A911" s="660"/>
      <c r="B911" s="421"/>
      <c r="C911" s="350"/>
      <c r="D911" s="401" t="s">
        <v>880</v>
      </c>
      <c r="E911" s="397">
        <v>0</v>
      </c>
      <c r="F911" s="398">
        <v>594</v>
      </c>
      <c r="G911" s="399">
        <v>594</v>
      </c>
      <c r="H911" s="397">
        <f t="shared" si="50"/>
        <v>100</v>
      </c>
      <c r="I911" s="640"/>
      <c r="J911" s="640"/>
    </row>
    <row r="912" spans="1:10" ht="12.75">
      <c r="A912" s="660"/>
      <c r="B912" s="421"/>
      <c r="C912" s="350"/>
      <c r="D912" s="401" t="s">
        <v>886</v>
      </c>
      <c r="E912" s="397">
        <v>0</v>
      </c>
      <c r="F912" s="398">
        <v>22</v>
      </c>
      <c r="G912" s="399">
        <v>22</v>
      </c>
      <c r="H912" s="397">
        <f t="shared" si="50"/>
        <v>100</v>
      </c>
      <c r="I912" s="640"/>
      <c r="J912" s="640"/>
    </row>
    <row r="913" spans="1:10" ht="12.75">
      <c r="A913" s="660"/>
      <c r="B913" s="421"/>
      <c r="C913" s="350"/>
      <c r="D913" s="401" t="s">
        <v>401</v>
      </c>
      <c r="E913" s="397">
        <v>398</v>
      </c>
      <c r="F913" s="398">
        <v>1028</v>
      </c>
      <c r="G913" s="399">
        <v>1028</v>
      </c>
      <c r="H913" s="397">
        <f t="shared" si="50"/>
        <v>100</v>
      </c>
      <c r="I913" s="640"/>
      <c r="J913" s="640"/>
    </row>
    <row r="914" spans="1:10" ht="12.75">
      <c r="A914" s="660"/>
      <c r="B914" s="421"/>
      <c r="C914" s="350"/>
      <c r="D914" s="401" t="s">
        <v>451</v>
      </c>
      <c r="E914" s="397">
        <v>452</v>
      </c>
      <c r="F914" s="398">
        <v>394</v>
      </c>
      <c r="G914" s="399">
        <v>394</v>
      </c>
      <c r="H914" s="397">
        <f t="shared" si="50"/>
        <v>100</v>
      </c>
      <c r="I914" s="640"/>
      <c r="J914" s="640"/>
    </row>
    <row r="915" spans="1:10" ht="12.75">
      <c r="A915" s="660"/>
      <c r="B915" s="421"/>
      <c r="C915" s="537" t="s">
        <v>498</v>
      </c>
      <c r="D915" s="538" t="s">
        <v>621</v>
      </c>
      <c r="E915" s="639">
        <f>SUM(E916:E916)</f>
        <v>200</v>
      </c>
      <c r="F915" s="639">
        <f>SUM(F916:F916)</f>
        <v>282</v>
      </c>
      <c r="G915" s="639">
        <f>SUM(G916:G916)</f>
        <v>282</v>
      </c>
      <c r="H915" s="639">
        <f t="shared" si="50"/>
        <v>100</v>
      </c>
      <c r="I915" s="640"/>
      <c r="J915" s="640"/>
    </row>
    <row r="916" spans="1:10" ht="12.75">
      <c r="A916" s="660"/>
      <c r="B916" s="421"/>
      <c r="C916" s="652"/>
      <c r="D916" s="401" t="s">
        <v>406</v>
      </c>
      <c r="E916" s="397">
        <v>200</v>
      </c>
      <c r="F916" s="398">
        <v>282</v>
      </c>
      <c r="G916" s="399">
        <v>282</v>
      </c>
      <c r="H916" s="397">
        <f t="shared" si="50"/>
        <v>100</v>
      </c>
      <c r="I916" s="640"/>
      <c r="J916" s="640"/>
    </row>
    <row r="917" spans="1:10" ht="12.75">
      <c r="A917" s="660"/>
      <c r="B917" s="421"/>
      <c r="C917" s="637" t="s">
        <v>985</v>
      </c>
      <c r="D917" s="637"/>
      <c r="E917" s="638">
        <f>SUM(E918)</f>
        <v>67398</v>
      </c>
      <c r="F917" s="638">
        <f>SUM(F918)</f>
        <v>67108</v>
      </c>
      <c r="G917" s="638">
        <f>SUM(G918)</f>
        <v>67108</v>
      </c>
      <c r="H917" s="643">
        <f t="shared" si="50"/>
        <v>100</v>
      </c>
      <c r="I917" s="634"/>
      <c r="J917" s="634"/>
    </row>
    <row r="918" spans="1:10" ht="12.75">
      <c r="A918" s="660"/>
      <c r="B918" s="421"/>
      <c r="C918" s="345" t="s">
        <v>286</v>
      </c>
      <c r="D918" s="394" t="s">
        <v>8</v>
      </c>
      <c r="E918" s="395">
        <f>SUM(E919+E923+E927+E937)</f>
        <v>67398</v>
      </c>
      <c r="F918" s="395">
        <f>SUM(F919+F923+F927+F937)</f>
        <v>67108</v>
      </c>
      <c r="G918" s="395">
        <f>SUM(G919+G923+G927+G937)</f>
        <v>67108</v>
      </c>
      <c r="H918" s="413">
        <f t="shared" si="50"/>
        <v>100</v>
      </c>
      <c r="I918" s="634"/>
      <c r="J918" s="634"/>
    </row>
    <row r="919" spans="1:13" ht="12.75">
      <c r="A919" s="660"/>
      <c r="B919" s="421"/>
      <c r="C919" s="350" t="s">
        <v>375</v>
      </c>
      <c r="D919" s="396" t="s">
        <v>524</v>
      </c>
      <c r="E919" s="639">
        <f>SUM(E920:E922)</f>
        <v>42728</v>
      </c>
      <c r="F919" s="639">
        <f>SUM(F920:F922)</f>
        <v>37206</v>
      </c>
      <c r="G919" s="639">
        <f>SUM(G920:G922)</f>
        <v>37207</v>
      </c>
      <c r="H919" s="639">
        <f t="shared" si="50"/>
        <v>100.00268773853679</v>
      </c>
      <c r="I919" s="640"/>
      <c r="J919" s="640"/>
      <c r="M919" s="641"/>
    </row>
    <row r="920" spans="1:13" ht="12.75">
      <c r="A920" s="660"/>
      <c r="B920" s="421"/>
      <c r="C920" s="350"/>
      <c r="D920" s="400" t="s">
        <v>598</v>
      </c>
      <c r="E920" s="397">
        <v>38232</v>
      </c>
      <c r="F920" s="398">
        <v>32776</v>
      </c>
      <c r="G920" s="399">
        <v>32777</v>
      </c>
      <c r="H920" s="397">
        <f t="shared" si="50"/>
        <v>100.0030510129363</v>
      </c>
      <c r="I920" s="640"/>
      <c r="J920" s="640"/>
      <c r="M920" s="641"/>
    </row>
    <row r="921" spans="1:13" ht="12.75">
      <c r="A921" s="660"/>
      <c r="B921" s="421"/>
      <c r="C921" s="350"/>
      <c r="D921" s="548" t="s">
        <v>898</v>
      </c>
      <c r="E921" s="397">
        <v>3996</v>
      </c>
      <c r="F921" s="398">
        <v>4430</v>
      </c>
      <c r="G921" s="399">
        <v>4430</v>
      </c>
      <c r="H921" s="397">
        <f t="shared" si="50"/>
        <v>100</v>
      </c>
      <c r="I921" s="640"/>
      <c r="J921" s="640"/>
      <c r="M921" s="641"/>
    </row>
    <row r="922" spans="1:13" ht="12.75">
      <c r="A922" s="660"/>
      <c r="B922" s="421"/>
      <c r="C922" s="350"/>
      <c r="D922" s="548" t="s">
        <v>614</v>
      </c>
      <c r="E922" s="397">
        <v>500</v>
      </c>
      <c r="F922" s="398">
        <v>0</v>
      </c>
      <c r="G922" s="399">
        <v>0</v>
      </c>
      <c r="H922" s="397">
        <v>0</v>
      </c>
      <c r="I922" s="640"/>
      <c r="J922" s="640"/>
      <c r="M922" s="641"/>
    </row>
    <row r="923" spans="1:10" ht="12.75">
      <c r="A923" s="660"/>
      <c r="B923" s="421"/>
      <c r="C923" s="350" t="s">
        <v>379</v>
      </c>
      <c r="D923" s="396" t="s">
        <v>615</v>
      </c>
      <c r="E923" s="403">
        <f>SUM(E924:E926)</f>
        <v>15040</v>
      </c>
      <c r="F923" s="403">
        <f>SUM(F924:F926)</f>
        <v>12762</v>
      </c>
      <c r="G923" s="403">
        <f>SUM(G924:G926)</f>
        <v>12761</v>
      </c>
      <c r="H923" s="639">
        <f aca="true" t="shared" si="51" ref="H923:H931">SUM(G923*100/F923)</f>
        <v>99.99216423758031</v>
      </c>
      <c r="I923" s="640"/>
      <c r="J923" s="640"/>
    </row>
    <row r="924" spans="1:10" ht="12.75">
      <c r="A924" s="660"/>
      <c r="B924" s="421"/>
      <c r="C924" s="350"/>
      <c r="D924" s="548" t="s">
        <v>899</v>
      </c>
      <c r="E924" s="364">
        <v>2479</v>
      </c>
      <c r="F924" s="358">
        <v>2148</v>
      </c>
      <c r="G924" s="359">
        <v>2147</v>
      </c>
      <c r="H924" s="397">
        <f t="shared" si="51"/>
        <v>99.95344506517691</v>
      </c>
      <c r="I924" s="640"/>
      <c r="J924" s="640"/>
    </row>
    <row r="925" spans="1:10" ht="12.75">
      <c r="A925" s="660"/>
      <c r="B925" s="421"/>
      <c r="C925" s="350"/>
      <c r="D925" s="400" t="s">
        <v>900</v>
      </c>
      <c r="E925" s="364">
        <v>1794</v>
      </c>
      <c r="F925" s="358">
        <v>1573</v>
      </c>
      <c r="G925" s="359">
        <v>1573</v>
      </c>
      <c r="H925" s="397">
        <f t="shared" si="51"/>
        <v>100</v>
      </c>
      <c r="I925" s="640"/>
      <c r="J925" s="640"/>
    </row>
    <row r="926" spans="1:10" ht="12.75">
      <c r="A926" s="660"/>
      <c r="B926" s="421"/>
      <c r="C926" s="350"/>
      <c r="D926" s="401" t="s">
        <v>875</v>
      </c>
      <c r="E926" s="358">
        <v>10767</v>
      </c>
      <c r="F926" s="358">
        <v>9041</v>
      </c>
      <c r="G926" s="402">
        <v>9041</v>
      </c>
      <c r="H926" s="397">
        <f t="shared" si="51"/>
        <v>100</v>
      </c>
      <c r="I926" s="640"/>
      <c r="J926" s="640"/>
    </row>
    <row r="927" spans="1:10" ht="12.75">
      <c r="A927" s="660"/>
      <c r="B927" s="421"/>
      <c r="C927" s="350" t="s">
        <v>287</v>
      </c>
      <c r="D927" s="396" t="s">
        <v>288</v>
      </c>
      <c r="E927" s="403">
        <f>SUM(E928:E936)</f>
        <v>9330</v>
      </c>
      <c r="F927" s="403">
        <f>SUM(F928:F936)</f>
        <v>16964</v>
      </c>
      <c r="G927" s="403">
        <f>SUM(G928:G936)</f>
        <v>16965</v>
      </c>
      <c r="H927" s="639">
        <f t="shared" si="51"/>
        <v>100.00589483612356</v>
      </c>
      <c r="I927" s="640"/>
      <c r="J927" s="640"/>
    </row>
    <row r="928" spans="1:10" ht="12.75">
      <c r="A928" s="660"/>
      <c r="B928" s="421"/>
      <c r="C928" s="652"/>
      <c r="D928" s="401" t="s">
        <v>416</v>
      </c>
      <c r="E928" s="397">
        <v>1000</v>
      </c>
      <c r="F928" s="398">
        <v>1000</v>
      </c>
      <c r="G928" s="399">
        <v>1000</v>
      </c>
      <c r="H928" s="397">
        <f t="shared" si="51"/>
        <v>100</v>
      </c>
      <c r="I928" s="640"/>
      <c r="J928" s="640"/>
    </row>
    <row r="929" spans="1:10" ht="12.75">
      <c r="A929" s="660"/>
      <c r="B929" s="421"/>
      <c r="C929" s="652"/>
      <c r="D929" s="401" t="s">
        <v>878</v>
      </c>
      <c r="E929" s="397">
        <v>300</v>
      </c>
      <c r="F929" s="398">
        <v>300</v>
      </c>
      <c r="G929" s="399">
        <v>300</v>
      </c>
      <c r="H929" s="397">
        <f t="shared" si="51"/>
        <v>100</v>
      </c>
      <c r="I929" s="640"/>
      <c r="J929" s="640"/>
    </row>
    <row r="930" spans="1:10" ht="12.75">
      <c r="A930" s="660"/>
      <c r="B930" s="421"/>
      <c r="C930" s="652"/>
      <c r="D930" s="401" t="s">
        <v>420</v>
      </c>
      <c r="E930" s="397">
        <v>2000</v>
      </c>
      <c r="F930" s="398">
        <v>10833</v>
      </c>
      <c r="G930" s="399">
        <v>10833</v>
      </c>
      <c r="H930" s="397">
        <f t="shared" si="51"/>
        <v>100</v>
      </c>
      <c r="I930" s="640"/>
      <c r="J930" s="640"/>
    </row>
    <row r="931" spans="1:10" ht="12.75">
      <c r="A931" s="660"/>
      <c r="B931" s="421"/>
      <c r="C931" s="652"/>
      <c r="D931" s="401" t="s">
        <v>421</v>
      </c>
      <c r="E931" s="397">
        <v>1000</v>
      </c>
      <c r="F931" s="398">
        <v>463</v>
      </c>
      <c r="G931" s="399">
        <v>463</v>
      </c>
      <c r="H931" s="397">
        <f t="shared" si="51"/>
        <v>100</v>
      </c>
      <c r="I931" s="640"/>
      <c r="J931" s="640"/>
    </row>
    <row r="932" spans="1:10" ht="12.75">
      <c r="A932" s="660"/>
      <c r="B932" s="421"/>
      <c r="C932" s="652"/>
      <c r="D932" s="401" t="s">
        <v>879</v>
      </c>
      <c r="E932" s="397">
        <v>886</v>
      </c>
      <c r="F932" s="398">
        <v>0</v>
      </c>
      <c r="G932" s="399">
        <v>0</v>
      </c>
      <c r="H932" s="397">
        <v>0</v>
      </c>
      <c r="I932" s="640"/>
      <c r="J932" s="640"/>
    </row>
    <row r="933" spans="1:10" ht="12.75">
      <c r="A933" s="660"/>
      <c r="B933" s="421"/>
      <c r="C933" s="652"/>
      <c r="D933" s="401" t="s">
        <v>425</v>
      </c>
      <c r="E933" s="397">
        <v>1350</v>
      </c>
      <c r="F933" s="398">
        <v>2861</v>
      </c>
      <c r="G933" s="399">
        <v>2861</v>
      </c>
      <c r="H933" s="397">
        <f>SUM(G933*100/F933)</f>
        <v>100</v>
      </c>
      <c r="I933" s="640"/>
      <c r="J933" s="640"/>
    </row>
    <row r="934" spans="1:10" ht="12.75">
      <c r="A934" s="660"/>
      <c r="B934" s="421"/>
      <c r="C934" s="652"/>
      <c r="D934" s="401" t="s">
        <v>880</v>
      </c>
      <c r="E934" s="397">
        <v>1500</v>
      </c>
      <c r="F934" s="398">
        <v>129</v>
      </c>
      <c r="G934" s="399">
        <v>129</v>
      </c>
      <c r="H934" s="397">
        <f>SUM(G934*100/F934)</f>
        <v>100</v>
      </c>
      <c r="I934" s="640"/>
      <c r="J934" s="640"/>
    </row>
    <row r="935" spans="1:10" ht="12.75">
      <c r="A935" s="660"/>
      <c r="B935" s="421"/>
      <c r="C935" s="652"/>
      <c r="D935" s="401" t="s">
        <v>401</v>
      </c>
      <c r="E935" s="397">
        <v>760</v>
      </c>
      <c r="F935" s="398">
        <v>994</v>
      </c>
      <c r="G935" s="399">
        <v>995</v>
      </c>
      <c r="H935" s="397">
        <f>SUM(G935*100/F935)</f>
        <v>100.10060362173039</v>
      </c>
      <c r="I935" s="640"/>
      <c r="J935" s="640"/>
    </row>
    <row r="936" spans="1:10" ht="12.75">
      <c r="A936" s="660"/>
      <c r="B936" s="421"/>
      <c r="C936" s="652"/>
      <c r="D936" s="401" t="s">
        <v>451</v>
      </c>
      <c r="E936" s="397">
        <v>534</v>
      </c>
      <c r="F936" s="398">
        <v>384</v>
      </c>
      <c r="G936" s="399">
        <v>384</v>
      </c>
      <c r="H936" s="397">
        <f>SUM(G936*100/F936)</f>
        <v>100</v>
      </c>
      <c r="I936" s="640"/>
      <c r="J936" s="640"/>
    </row>
    <row r="937" spans="1:10" ht="12.75">
      <c r="A937" s="660"/>
      <c r="B937" s="421"/>
      <c r="C937" s="537" t="s">
        <v>498</v>
      </c>
      <c r="D937" s="538" t="s">
        <v>580</v>
      </c>
      <c r="E937" s="639">
        <f>SUM(E938:E939)</f>
        <v>300</v>
      </c>
      <c r="F937" s="639">
        <f>SUM(F938:F939)</f>
        <v>176</v>
      </c>
      <c r="G937" s="639">
        <f>SUM(G938:G939)</f>
        <v>175</v>
      </c>
      <c r="H937" s="639">
        <f>SUM(G937*100/F937)</f>
        <v>99.43181818181819</v>
      </c>
      <c r="I937" s="640"/>
      <c r="J937" s="640"/>
    </row>
    <row r="938" spans="1:10" ht="12.75">
      <c r="A938" s="660"/>
      <c r="B938" s="421"/>
      <c r="C938" s="652"/>
      <c r="D938" s="401" t="s">
        <v>891</v>
      </c>
      <c r="E938" s="397">
        <v>0</v>
      </c>
      <c r="F938" s="397">
        <v>0</v>
      </c>
      <c r="G938" s="399">
        <v>0</v>
      </c>
      <c r="H938" s="397">
        <v>0</v>
      </c>
      <c r="I938" s="640"/>
      <c r="J938" s="640"/>
    </row>
    <row r="939" spans="1:10" ht="12.75">
      <c r="A939" s="660"/>
      <c r="B939" s="421"/>
      <c r="C939" s="652"/>
      <c r="D939" s="401" t="s">
        <v>406</v>
      </c>
      <c r="E939" s="397">
        <v>300</v>
      </c>
      <c r="F939" s="397">
        <v>176</v>
      </c>
      <c r="G939" s="399">
        <v>175</v>
      </c>
      <c r="H939" s="397">
        <f aca="true" t="shared" si="52" ref="H939:H952">SUM(G939*100/F939)</f>
        <v>99.43181818181819</v>
      </c>
      <c r="I939" s="640"/>
      <c r="J939" s="640"/>
    </row>
    <row r="940" spans="1:10" ht="12.75">
      <c r="A940" s="660"/>
      <c r="B940" s="421"/>
      <c r="C940" s="637" t="s">
        <v>986</v>
      </c>
      <c r="D940" s="637"/>
      <c r="E940" s="638">
        <f>SUM(E941)</f>
        <v>59696</v>
      </c>
      <c r="F940" s="638">
        <f>SUM(F941)</f>
        <v>59696</v>
      </c>
      <c r="G940" s="638">
        <f>SUM(G941)</f>
        <v>60400</v>
      </c>
      <c r="H940" s="643">
        <f t="shared" si="52"/>
        <v>101.17930849638167</v>
      </c>
      <c r="I940" s="634"/>
      <c r="J940" s="634"/>
    </row>
    <row r="941" spans="1:10" ht="12.75">
      <c r="A941" s="660"/>
      <c r="B941" s="421"/>
      <c r="C941" s="345" t="s">
        <v>286</v>
      </c>
      <c r="D941" s="394" t="s">
        <v>8</v>
      </c>
      <c r="E941" s="395">
        <f>SUM(E942+E946+E950+E961)</f>
        <v>59696</v>
      </c>
      <c r="F941" s="395">
        <f>SUM(F942+F946+F950+F961)</f>
        <v>59696</v>
      </c>
      <c r="G941" s="395">
        <f>SUM(G942+G946+G950+G961)</f>
        <v>60400</v>
      </c>
      <c r="H941" s="413">
        <f t="shared" si="52"/>
        <v>101.17930849638167</v>
      </c>
      <c r="I941" s="634"/>
      <c r="J941" s="634"/>
    </row>
    <row r="942" spans="1:13" ht="12.75">
      <c r="A942" s="660"/>
      <c r="B942" s="421"/>
      <c r="C942" s="350" t="s">
        <v>375</v>
      </c>
      <c r="D942" s="396" t="s">
        <v>524</v>
      </c>
      <c r="E942" s="639">
        <f>SUM(E943:E945)</f>
        <v>39124</v>
      </c>
      <c r="F942" s="639">
        <f>SUM(F943:F945)</f>
        <v>37660</v>
      </c>
      <c r="G942" s="639">
        <f>SUM(G943:G945)</f>
        <v>37660</v>
      </c>
      <c r="H942" s="639">
        <f t="shared" si="52"/>
        <v>100</v>
      </c>
      <c r="I942" s="640"/>
      <c r="J942" s="640"/>
      <c r="M942" s="641"/>
    </row>
    <row r="943" spans="1:13" ht="12.75">
      <c r="A943" s="660"/>
      <c r="B943" s="421"/>
      <c r="C943" s="350"/>
      <c r="D943" s="400" t="s">
        <v>598</v>
      </c>
      <c r="E943" s="397">
        <v>38344</v>
      </c>
      <c r="F943" s="398">
        <v>32577</v>
      </c>
      <c r="G943" s="399">
        <v>32577</v>
      </c>
      <c r="H943" s="397">
        <f t="shared" si="52"/>
        <v>100</v>
      </c>
      <c r="I943" s="640"/>
      <c r="J943" s="640"/>
      <c r="M943" s="641"/>
    </row>
    <row r="944" spans="1:13" ht="12.75">
      <c r="A944" s="660"/>
      <c r="B944" s="421"/>
      <c r="C944" s="350"/>
      <c r="D944" s="548" t="s">
        <v>898</v>
      </c>
      <c r="E944" s="397">
        <v>300</v>
      </c>
      <c r="F944" s="398">
        <v>4602</v>
      </c>
      <c r="G944" s="399">
        <v>4602</v>
      </c>
      <c r="H944" s="397">
        <f t="shared" si="52"/>
        <v>100</v>
      </c>
      <c r="I944" s="640"/>
      <c r="J944" s="640"/>
      <c r="M944" s="641"/>
    </row>
    <row r="945" spans="1:13" ht="12.75">
      <c r="A945" s="660"/>
      <c r="B945" s="421"/>
      <c r="C945" s="350"/>
      <c r="D945" s="548" t="s">
        <v>614</v>
      </c>
      <c r="E945" s="397">
        <v>480</v>
      </c>
      <c r="F945" s="398">
        <v>481</v>
      </c>
      <c r="G945" s="399">
        <v>481</v>
      </c>
      <c r="H945" s="397">
        <f t="shared" si="52"/>
        <v>100</v>
      </c>
      <c r="I945" s="640"/>
      <c r="J945" s="640"/>
      <c r="M945" s="641"/>
    </row>
    <row r="946" spans="1:10" ht="12.75">
      <c r="A946" s="660"/>
      <c r="B946" s="421"/>
      <c r="C946" s="350" t="s">
        <v>379</v>
      </c>
      <c r="D946" s="396" t="s">
        <v>615</v>
      </c>
      <c r="E946" s="403">
        <f>SUM(E947:E949)</f>
        <v>13772</v>
      </c>
      <c r="F946" s="403">
        <f>SUM(F947:F949)</f>
        <v>13067</v>
      </c>
      <c r="G946" s="403">
        <f>SUM(G947:G949)</f>
        <v>13067</v>
      </c>
      <c r="H946" s="639">
        <f t="shared" si="52"/>
        <v>100</v>
      </c>
      <c r="I946" s="640"/>
      <c r="J946" s="640"/>
    </row>
    <row r="947" spans="1:10" ht="12.75">
      <c r="A947" s="660"/>
      <c r="B947" s="421"/>
      <c r="C947" s="350"/>
      <c r="D947" s="548" t="s">
        <v>899</v>
      </c>
      <c r="E947" s="364">
        <v>2432</v>
      </c>
      <c r="F947" s="358">
        <v>2715</v>
      </c>
      <c r="G947" s="359">
        <v>2715</v>
      </c>
      <c r="H947" s="397">
        <f t="shared" si="52"/>
        <v>100</v>
      </c>
      <c r="I947" s="640"/>
      <c r="J947" s="640"/>
    </row>
    <row r="948" spans="1:10" ht="12.75">
      <c r="A948" s="660"/>
      <c r="B948" s="421"/>
      <c r="C948" s="350"/>
      <c r="D948" s="400" t="s">
        <v>900</v>
      </c>
      <c r="E948" s="364">
        <v>1481</v>
      </c>
      <c r="F948" s="358">
        <v>1006</v>
      </c>
      <c r="G948" s="359">
        <v>1006</v>
      </c>
      <c r="H948" s="397">
        <f t="shared" si="52"/>
        <v>100</v>
      </c>
      <c r="I948" s="640"/>
      <c r="J948" s="640"/>
    </row>
    <row r="949" spans="1:10" ht="12.75">
      <c r="A949" s="660"/>
      <c r="B949" s="421"/>
      <c r="C949" s="350"/>
      <c r="D949" s="401" t="s">
        <v>875</v>
      </c>
      <c r="E949" s="358">
        <v>9859</v>
      </c>
      <c r="F949" s="358">
        <v>9346</v>
      </c>
      <c r="G949" s="402">
        <v>9346</v>
      </c>
      <c r="H949" s="397">
        <f t="shared" si="52"/>
        <v>100</v>
      </c>
      <c r="I949" s="640"/>
      <c r="J949" s="640"/>
    </row>
    <row r="950" spans="1:10" ht="12.75">
      <c r="A950" s="660"/>
      <c r="B950" s="421"/>
      <c r="C950" s="350" t="s">
        <v>287</v>
      </c>
      <c r="D950" s="396" t="s">
        <v>288</v>
      </c>
      <c r="E950" s="403">
        <f>SUM(E951:E960)</f>
        <v>6600</v>
      </c>
      <c r="F950" s="403">
        <f>SUM(F951:F960)</f>
        <v>6799</v>
      </c>
      <c r="G950" s="403">
        <f>SUM(G951:G960)</f>
        <v>7503</v>
      </c>
      <c r="H950" s="639">
        <f t="shared" si="52"/>
        <v>110.3544638917488</v>
      </c>
      <c r="I950" s="640"/>
      <c r="J950" s="640"/>
    </row>
    <row r="951" spans="1:10" ht="12.75">
      <c r="A951" s="660"/>
      <c r="B951" s="421"/>
      <c r="C951" s="652"/>
      <c r="D951" s="548" t="s">
        <v>416</v>
      </c>
      <c r="E951" s="364">
        <v>4000</v>
      </c>
      <c r="F951" s="364">
        <v>4000</v>
      </c>
      <c r="G951" s="364">
        <v>4000</v>
      </c>
      <c r="H951" s="397">
        <f t="shared" si="52"/>
        <v>100</v>
      </c>
      <c r="I951" s="640"/>
      <c r="J951" s="640"/>
    </row>
    <row r="952" spans="1:10" ht="12.75">
      <c r="A952" s="660"/>
      <c r="B952" s="421"/>
      <c r="C952" s="652"/>
      <c r="D952" s="548" t="s">
        <v>878</v>
      </c>
      <c r="E952" s="364">
        <v>974</v>
      </c>
      <c r="F952" s="364">
        <v>974</v>
      </c>
      <c r="G952" s="364">
        <v>974</v>
      </c>
      <c r="H952" s="397">
        <f t="shared" si="52"/>
        <v>100</v>
      </c>
      <c r="I952" s="640"/>
      <c r="J952" s="640"/>
    </row>
    <row r="953" spans="1:10" ht="12.75">
      <c r="A953" s="660"/>
      <c r="B953" s="421"/>
      <c r="C953" s="652"/>
      <c r="D953" s="548" t="s">
        <v>418</v>
      </c>
      <c r="E953" s="364">
        <v>0</v>
      </c>
      <c r="F953" s="364">
        <v>0</v>
      </c>
      <c r="G953" s="364">
        <v>0</v>
      </c>
      <c r="H953" s="397">
        <v>0</v>
      </c>
      <c r="I953" s="640"/>
      <c r="J953" s="640"/>
    </row>
    <row r="954" spans="1:10" ht="12.75">
      <c r="A954" s="660"/>
      <c r="B954" s="421"/>
      <c r="C954" s="652"/>
      <c r="D954" s="548" t="s">
        <v>425</v>
      </c>
      <c r="E954" s="364">
        <v>50</v>
      </c>
      <c r="F954" s="398">
        <v>0</v>
      </c>
      <c r="G954" s="364">
        <v>0</v>
      </c>
      <c r="H954" s="397">
        <v>0</v>
      </c>
      <c r="I954" s="640"/>
      <c r="J954" s="640"/>
    </row>
    <row r="955" spans="1:10" ht="12.75">
      <c r="A955" s="660"/>
      <c r="B955" s="421"/>
      <c r="C955" s="652"/>
      <c r="D955" s="401" t="s">
        <v>880</v>
      </c>
      <c r="E955" s="397">
        <v>166</v>
      </c>
      <c r="F955" s="398">
        <v>473</v>
      </c>
      <c r="G955" s="399">
        <v>1177</v>
      </c>
      <c r="H955" s="397">
        <f>SUM(G955*100/F955)</f>
        <v>248.8372093023256</v>
      </c>
      <c r="I955" s="640"/>
      <c r="J955" s="640"/>
    </row>
    <row r="956" spans="1:10" ht="12.75">
      <c r="A956" s="660"/>
      <c r="B956" s="421"/>
      <c r="C956" s="652"/>
      <c r="D956" s="401" t="s">
        <v>881</v>
      </c>
      <c r="E956" s="397">
        <v>0</v>
      </c>
      <c r="F956" s="398">
        <v>0</v>
      </c>
      <c r="G956" s="399">
        <v>0</v>
      </c>
      <c r="H956" s="397">
        <v>0</v>
      </c>
      <c r="I956" s="640"/>
      <c r="J956" s="640"/>
    </row>
    <row r="957" spans="1:10" ht="12.75">
      <c r="A957" s="660"/>
      <c r="B957" s="421"/>
      <c r="C957" s="652"/>
      <c r="D957" s="401" t="s">
        <v>883</v>
      </c>
      <c r="E957" s="397">
        <v>0</v>
      </c>
      <c r="F957" s="398">
        <v>185</v>
      </c>
      <c r="G957" s="399">
        <v>185</v>
      </c>
      <c r="H957" s="397">
        <f>SUM(G957*100/F957)</f>
        <v>100</v>
      </c>
      <c r="I957" s="640"/>
      <c r="J957" s="640"/>
    </row>
    <row r="958" spans="1:10" ht="12.75">
      <c r="A958" s="660"/>
      <c r="B958" s="421"/>
      <c r="C958" s="652"/>
      <c r="D958" s="401" t="s">
        <v>888</v>
      </c>
      <c r="E958" s="397">
        <v>90</v>
      </c>
      <c r="F958" s="398">
        <v>0</v>
      </c>
      <c r="G958" s="399">
        <v>0</v>
      </c>
      <c r="H958" s="397">
        <v>0</v>
      </c>
      <c r="I958" s="640"/>
      <c r="J958" s="640"/>
    </row>
    <row r="959" spans="1:10" ht="12.75">
      <c r="A959" s="660"/>
      <c r="B959" s="421"/>
      <c r="C959" s="652"/>
      <c r="D959" s="401" t="s">
        <v>401</v>
      </c>
      <c r="E959" s="397">
        <v>830</v>
      </c>
      <c r="F959" s="397">
        <v>774</v>
      </c>
      <c r="G959" s="399">
        <v>774</v>
      </c>
      <c r="H959" s="397">
        <f>SUM(G959*100/F959)</f>
        <v>100</v>
      </c>
      <c r="I959" s="640"/>
      <c r="J959" s="640"/>
    </row>
    <row r="960" spans="1:10" ht="12.75">
      <c r="A960" s="660"/>
      <c r="B960" s="421"/>
      <c r="C960" s="652"/>
      <c r="D960" s="401" t="s">
        <v>451</v>
      </c>
      <c r="E960" s="397">
        <v>490</v>
      </c>
      <c r="F960" s="397">
        <v>393</v>
      </c>
      <c r="G960" s="399">
        <v>393</v>
      </c>
      <c r="H960" s="397">
        <f>SUM(G960*100/F960)</f>
        <v>100</v>
      </c>
      <c r="I960" s="640"/>
      <c r="J960" s="640"/>
    </row>
    <row r="961" spans="1:10" ht="12.75">
      <c r="A961" s="660"/>
      <c r="B961" s="421"/>
      <c r="C961" s="537" t="s">
        <v>498</v>
      </c>
      <c r="D961" s="538" t="s">
        <v>580</v>
      </c>
      <c r="E961" s="639">
        <f>SUM(E962:E963)</f>
        <v>200</v>
      </c>
      <c r="F961" s="639">
        <f>SUM(F962:F963)</f>
        <v>2170</v>
      </c>
      <c r="G961" s="639">
        <f>SUM(G962:G963)</f>
        <v>2170</v>
      </c>
      <c r="H961" s="639">
        <f>SUM(G961*100/F961)</f>
        <v>100</v>
      </c>
      <c r="I961" s="640"/>
      <c r="J961" s="640"/>
    </row>
    <row r="962" spans="1:10" s="653" customFormat="1" ht="12.75">
      <c r="A962" s="660"/>
      <c r="B962" s="421"/>
      <c r="C962" s="652"/>
      <c r="D962" s="401" t="s">
        <v>936</v>
      </c>
      <c r="E962" s="397">
        <v>0</v>
      </c>
      <c r="F962" s="397">
        <v>2170</v>
      </c>
      <c r="G962" s="397">
        <v>2170</v>
      </c>
      <c r="H962" s="397">
        <f>SUM(G962*100/F962)</f>
        <v>100</v>
      </c>
      <c r="I962" s="640"/>
      <c r="J962" s="640"/>
    </row>
    <row r="963" spans="1:10" ht="12.75">
      <c r="A963" s="660"/>
      <c r="B963" s="421"/>
      <c r="C963" s="652"/>
      <c r="D963" s="401" t="s">
        <v>406</v>
      </c>
      <c r="E963" s="397">
        <v>200</v>
      </c>
      <c r="F963" s="397">
        <v>0</v>
      </c>
      <c r="G963" s="399">
        <v>0</v>
      </c>
      <c r="H963" s="397">
        <v>0</v>
      </c>
      <c r="I963" s="640"/>
      <c r="J963" s="640"/>
    </row>
    <row r="964" spans="1:10" ht="12.75">
      <c r="A964" s="660"/>
      <c r="B964" s="421"/>
      <c r="C964" s="637" t="s">
        <v>987</v>
      </c>
      <c r="D964" s="637"/>
      <c r="E964" s="638">
        <f>SUM(E965)</f>
        <v>38800</v>
      </c>
      <c r="F964" s="638">
        <f>SUM(F965)</f>
        <v>37800</v>
      </c>
      <c r="G964" s="638">
        <f>SUM(G965)</f>
        <v>37800</v>
      </c>
      <c r="H964" s="643">
        <f>SUM(G964*100/F964)</f>
        <v>100</v>
      </c>
      <c r="I964" s="634"/>
      <c r="J964" s="634"/>
    </row>
    <row r="965" spans="1:10" ht="12.75">
      <c r="A965" s="660"/>
      <c r="B965" s="421"/>
      <c r="C965" s="345" t="s">
        <v>286</v>
      </c>
      <c r="D965" s="394" t="s">
        <v>8</v>
      </c>
      <c r="E965" s="395">
        <f>SUM(E966+E970+E974+E985)</f>
        <v>38800</v>
      </c>
      <c r="F965" s="395">
        <f>SUM(F966+F970+F974+F985)</f>
        <v>37800</v>
      </c>
      <c r="G965" s="395">
        <f>SUM(G966+G970+G974+G985)</f>
        <v>37800</v>
      </c>
      <c r="H965" s="413">
        <f>SUM(G965*100/F965)</f>
        <v>100</v>
      </c>
      <c r="I965" s="634"/>
      <c r="J965" s="634"/>
    </row>
    <row r="966" spans="1:13" ht="12.75">
      <c r="A966" s="660"/>
      <c r="B966" s="421"/>
      <c r="C966" s="350" t="s">
        <v>375</v>
      </c>
      <c r="D966" s="396" t="s">
        <v>524</v>
      </c>
      <c r="E966" s="639">
        <f>SUM(E967:E969)</f>
        <v>25148</v>
      </c>
      <c r="F966" s="639">
        <f>SUM(F967:F969)</f>
        <v>24210</v>
      </c>
      <c r="G966" s="639">
        <f>SUM(G967:G969)</f>
        <v>24210</v>
      </c>
      <c r="H966" s="639">
        <f>SUM(G966*100/F966)</f>
        <v>100</v>
      </c>
      <c r="I966" s="640"/>
      <c r="J966" s="640"/>
      <c r="M966" s="641"/>
    </row>
    <row r="967" spans="1:13" ht="12.75">
      <c r="A967" s="660"/>
      <c r="B967" s="421"/>
      <c r="C967" s="350"/>
      <c r="D967" s="400" t="s">
        <v>598</v>
      </c>
      <c r="E967" s="397">
        <v>24849</v>
      </c>
      <c r="F967" s="398">
        <v>22347</v>
      </c>
      <c r="G967" s="399">
        <v>22347</v>
      </c>
      <c r="H967" s="397">
        <f>SUM(G967*100/F967)</f>
        <v>100</v>
      </c>
      <c r="I967" s="640"/>
      <c r="J967" s="640"/>
      <c r="M967" s="641"/>
    </row>
    <row r="968" spans="1:13" ht="12.75">
      <c r="A968" s="660"/>
      <c r="B968" s="421"/>
      <c r="C968" s="350"/>
      <c r="D968" s="548" t="s">
        <v>898</v>
      </c>
      <c r="E968" s="397">
        <v>196</v>
      </c>
      <c r="F968" s="398">
        <v>1863</v>
      </c>
      <c r="G968" s="399">
        <v>1863</v>
      </c>
      <c r="H968" s="397">
        <f>SUM(G968*100/F968)</f>
        <v>100</v>
      </c>
      <c r="I968" s="640"/>
      <c r="J968" s="640"/>
      <c r="M968" s="641"/>
    </row>
    <row r="969" spans="1:13" ht="12.75">
      <c r="A969" s="660"/>
      <c r="B969" s="421"/>
      <c r="C969" s="350"/>
      <c r="D969" s="548" t="s">
        <v>614</v>
      </c>
      <c r="E969" s="397">
        <v>103</v>
      </c>
      <c r="F969" s="398">
        <v>0</v>
      </c>
      <c r="G969" s="399">
        <v>0</v>
      </c>
      <c r="H969" s="397">
        <v>0</v>
      </c>
      <c r="I969" s="640"/>
      <c r="J969" s="640"/>
      <c r="M969" s="641"/>
    </row>
    <row r="970" spans="1:10" ht="12.75">
      <c r="A970" s="660"/>
      <c r="B970" s="421"/>
      <c r="C970" s="350" t="s">
        <v>379</v>
      </c>
      <c r="D970" s="396" t="s">
        <v>615</v>
      </c>
      <c r="E970" s="403">
        <f>SUM(E971:E973)</f>
        <v>8852</v>
      </c>
      <c r="F970" s="403">
        <f>SUM(F971:F973)</f>
        <v>8690</v>
      </c>
      <c r="G970" s="403">
        <f>SUM(G971:G973)</f>
        <v>8690</v>
      </c>
      <c r="H970" s="639">
        <f aca="true" t="shared" si="53" ref="H970:H978">SUM(G970*100/F970)</f>
        <v>100</v>
      </c>
      <c r="I970" s="640"/>
      <c r="J970" s="640"/>
    </row>
    <row r="971" spans="1:10" ht="12.75">
      <c r="A971" s="660"/>
      <c r="B971" s="421"/>
      <c r="C971" s="350"/>
      <c r="D971" s="548" t="s">
        <v>899</v>
      </c>
      <c r="E971" s="364">
        <v>1257</v>
      </c>
      <c r="F971" s="358">
        <v>1410</v>
      </c>
      <c r="G971" s="359">
        <v>1410</v>
      </c>
      <c r="H971" s="397">
        <f t="shared" si="53"/>
        <v>100</v>
      </c>
      <c r="I971" s="640"/>
      <c r="J971" s="640"/>
    </row>
    <row r="972" spans="1:10" ht="12.75">
      <c r="A972" s="660"/>
      <c r="B972" s="421"/>
      <c r="C972" s="350"/>
      <c r="D972" s="400" t="s">
        <v>900</v>
      </c>
      <c r="E972" s="364">
        <v>1257</v>
      </c>
      <c r="F972" s="358">
        <v>1017</v>
      </c>
      <c r="G972" s="359">
        <v>1017</v>
      </c>
      <c r="H972" s="397">
        <f t="shared" si="53"/>
        <v>100</v>
      </c>
      <c r="I972" s="640"/>
      <c r="J972" s="640"/>
    </row>
    <row r="973" spans="1:10" ht="12.75">
      <c r="A973" s="660"/>
      <c r="B973" s="421"/>
      <c r="C973" s="350"/>
      <c r="D973" s="401" t="s">
        <v>875</v>
      </c>
      <c r="E973" s="358">
        <v>6338</v>
      </c>
      <c r="F973" s="358">
        <v>6263</v>
      </c>
      <c r="G973" s="402">
        <v>6263</v>
      </c>
      <c r="H973" s="397">
        <f t="shared" si="53"/>
        <v>100</v>
      </c>
      <c r="I973" s="640"/>
      <c r="J973" s="640"/>
    </row>
    <row r="974" spans="1:10" ht="12.75">
      <c r="A974" s="660"/>
      <c r="B974" s="421"/>
      <c r="C974" s="350" t="s">
        <v>287</v>
      </c>
      <c r="D974" s="396" t="s">
        <v>288</v>
      </c>
      <c r="E974" s="403">
        <f>SUM(E975:E984)</f>
        <v>4730</v>
      </c>
      <c r="F974" s="403">
        <f>SUM(F975:F984)</f>
        <v>4900</v>
      </c>
      <c r="G974" s="403">
        <f>SUM(G975:G984)</f>
        <v>4900</v>
      </c>
      <c r="H974" s="639">
        <f t="shared" si="53"/>
        <v>100</v>
      </c>
      <c r="I974" s="640"/>
      <c r="J974" s="640"/>
    </row>
    <row r="975" spans="1:10" ht="12.75">
      <c r="A975" s="660"/>
      <c r="B975" s="421"/>
      <c r="C975" s="652"/>
      <c r="D975" s="401" t="s">
        <v>416</v>
      </c>
      <c r="E975" s="397">
        <v>1300</v>
      </c>
      <c r="F975" s="398">
        <v>2725</v>
      </c>
      <c r="G975" s="399">
        <v>2725</v>
      </c>
      <c r="H975" s="397">
        <f t="shared" si="53"/>
        <v>100</v>
      </c>
      <c r="I975" s="640"/>
      <c r="J975" s="640"/>
    </row>
    <row r="976" spans="1:10" ht="12.75">
      <c r="A976" s="660"/>
      <c r="B976" s="421"/>
      <c r="C976" s="652"/>
      <c r="D976" s="401" t="s">
        <v>878</v>
      </c>
      <c r="E976" s="397">
        <v>500</v>
      </c>
      <c r="F976" s="398">
        <v>503</v>
      </c>
      <c r="G976" s="399">
        <v>504</v>
      </c>
      <c r="H976" s="397">
        <f t="shared" si="53"/>
        <v>100.19880715705766</v>
      </c>
      <c r="I976" s="640"/>
      <c r="J976" s="640"/>
    </row>
    <row r="977" spans="1:10" ht="12.75">
      <c r="A977" s="660"/>
      <c r="B977" s="421"/>
      <c r="C977" s="652"/>
      <c r="D977" s="401" t="s">
        <v>418</v>
      </c>
      <c r="E977" s="397">
        <v>500</v>
      </c>
      <c r="F977" s="398">
        <v>127</v>
      </c>
      <c r="G977" s="399">
        <v>126</v>
      </c>
      <c r="H977" s="397">
        <f t="shared" si="53"/>
        <v>99.21259842519684</v>
      </c>
      <c r="I977" s="640"/>
      <c r="J977" s="640"/>
    </row>
    <row r="978" spans="1:10" ht="12.75">
      <c r="A978" s="660"/>
      <c r="B978" s="421"/>
      <c r="C978" s="652"/>
      <c r="D978" s="401" t="s">
        <v>425</v>
      </c>
      <c r="E978" s="397">
        <v>1000</v>
      </c>
      <c r="F978" s="397">
        <v>237</v>
      </c>
      <c r="G978" s="399">
        <v>237</v>
      </c>
      <c r="H978" s="397">
        <f t="shared" si="53"/>
        <v>100</v>
      </c>
      <c r="I978" s="640"/>
      <c r="J978" s="640"/>
    </row>
    <row r="979" spans="1:10" ht="12.75">
      <c r="A979" s="660"/>
      <c r="B979" s="421"/>
      <c r="C979" s="652"/>
      <c r="D979" s="401" t="s">
        <v>880</v>
      </c>
      <c r="E979" s="397">
        <v>20</v>
      </c>
      <c r="F979" s="397">
        <v>0</v>
      </c>
      <c r="G979" s="399">
        <v>0</v>
      </c>
      <c r="H979" s="397">
        <v>0</v>
      </c>
      <c r="I979" s="640"/>
      <c r="J979" s="640"/>
    </row>
    <row r="980" spans="1:10" ht="12.75">
      <c r="A980" s="660"/>
      <c r="B980" s="421"/>
      <c r="C980" s="652"/>
      <c r="D980" s="401" t="s">
        <v>883</v>
      </c>
      <c r="E980" s="397">
        <v>0</v>
      </c>
      <c r="F980" s="397">
        <v>0</v>
      </c>
      <c r="G980" s="399">
        <v>0</v>
      </c>
      <c r="H980" s="397">
        <v>0</v>
      </c>
      <c r="I980" s="640"/>
      <c r="J980" s="640"/>
    </row>
    <row r="981" spans="1:10" ht="12.75">
      <c r="A981" s="660"/>
      <c r="B981" s="421"/>
      <c r="C981" s="652"/>
      <c r="D981" s="401" t="s">
        <v>446</v>
      </c>
      <c r="E981" s="397">
        <v>10</v>
      </c>
      <c r="F981" s="398">
        <v>134</v>
      </c>
      <c r="G981" s="399">
        <v>134</v>
      </c>
      <c r="H981" s="397">
        <f>SUM(G981*100/F981)</f>
        <v>100</v>
      </c>
      <c r="I981" s="640"/>
      <c r="J981" s="640"/>
    </row>
    <row r="982" spans="1:10" ht="12.75">
      <c r="A982" s="660"/>
      <c r="B982" s="421"/>
      <c r="C982" s="652"/>
      <c r="D982" s="401" t="s">
        <v>447</v>
      </c>
      <c r="E982" s="397">
        <v>500</v>
      </c>
      <c r="F982" s="398">
        <v>280</v>
      </c>
      <c r="G982" s="399">
        <v>280</v>
      </c>
      <c r="H982" s="397">
        <f>SUM(G982*100/F982)</f>
        <v>100</v>
      </c>
      <c r="I982" s="640"/>
      <c r="J982" s="640"/>
    </row>
    <row r="983" spans="1:10" ht="12.75">
      <c r="A983" s="660"/>
      <c r="B983" s="421"/>
      <c r="C983" s="652"/>
      <c r="D983" s="401" t="s">
        <v>401</v>
      </c>
      <c r="E983" s="397">
        <v>700</v>
      </c>
      <c r="F983" s="398">
        <v>649</v>
      </c>
      <c r="G983" s="399">
        <v>649</v>
      </c>
      <c r="H983" s="397">
        <f>SUM(G983*100/F983)</f>
        <v>100</v>
      </c>
      <c r="I983" s="640"/>
      <c r="J983" s="640"/>
    </row>
    <row r="984" spans="1:10" ht="12.75">
      <c r="A984" s="660"/>
      <c r="B984" s="421"/>
      <c r="C984" s="652"/>
      <c r="D984" s="401" t="s">
        <v>451</v>
      </c>
      <c r="E984" s="397">
        <v>200</v>
      </c>
      <c r="F984" s="398">
        <v>245</v>
      </c>
      <c r="G984" s="399">
        <v>245</v>
      </c>
      <c r="H984" s="397">
        <f>SUM(G984*100/F984)</f>
        <v>100</v>
      </c>
      <c r="I984" s="640"/>
      <c r="J984" s="640"/>
    </row>
    <row r="985" spans="1:10" ht="12.75">
      <c r="A985" s="660"/>
      <c r="B985" s="421"/>
      <c r="C985" s="537" t="s">
        <v>498</v>
      </c>
      <c r="D985" s="538" t="s">
        <v>580</v>
      </c>
      <c r="E985" s="639">
        <f>SUM(E986:E986)</f>
        <v>70</v>
      </c>
      <c r="F985" s="639">
        <f>SUM(F986:F986)</f>
        <v>0</v>
      </c>
      <c r="G985" s="639">
        <f>SUM(G986:G986)</f>
        <v>0</v>
      </c>
      <c r="H985" s="639">
        <v>0</v>
      </c>
      <c r="I985" s="640"/>
      <c r="J985" s="640"/>
    </row>
    <row r="986" spans="1:10" ht="12.75">
      <c r="A986" s="660"/>
      <c r="B986" s="421"/>
      <c r="C986" s="652"/>
      <c r="D986" s="401" t="s">
        <v>406</v>
      </c>
      <c r="E986" s="397">
        <v>70</v>
      </c>
      <c r="F986" s="398">
        <v>0</v>
      </c>
      <c r="G986" s="399">
        <v>0</v>
      </c>
      <c r="H986" s="397">
        <v>0</v>
      </c>
      <c r="I986" s="640"/>
      <c r="J986" s="640"/>
    </row>
    <row r="987" spans="1:10" ht="12.75">
      <c r="A987" s="660"/>
      <c r="B987" s="421"/>
      <c r="C987" s="637" t="s">
        <v>988</v>
      </c>
      <c r="D987" s="637"/>
      <c r="E987" s="638">
        <f>SUM(E988)</f>
        <v>8336</v>
      </c>
      <c r="F987" s="638">
        <f>SUM(F988)</f>
        <v>10026</v>
      </c>
      <c r="G987" s="638">
        <f>SUM(G988)</f>
        <v>10026</v>
      </c>
      <c r="H987" s="643">
        <f aca="true" t="shared" si="54" ref="H987:H997">SUM(G987*100/F987)</f>
        <v>100</v>
      </c>
      <c r="I987" s="634"/>
      <c r="J987" s="634"/>
    </row>
    <row r="988" spans="1:10" ht="12.75">
      <c r="A988" s="660"/>
      <c r="B988" s="421"/>
      <c r="C988" s="345" t="s">
        <v>286</v>
      </c>
      <c r="D988" s="394" t="s">
        <v>8</v>
      </c>
      <c r="E988" s="395">
        <f>SUM(E989+E992+E995+E1002)</f>
        <v>8336</v>
      </c>
      <c r="F988" s="395">
        <f>SUM(F989+F992+F995+F1002)</f>
        <v>10026</v>
      </c>
      <c r="G988" s="395">
        <f>SUM(G989+G992+G995+G1002)</f>
        <v>10026</v>
      </c>
      <c r="H988" s="413">
        <f t="shared" si="54"/>
        <v>100</v>
      </c>
      <c r="I988" s="634"/>
      <c r="J988" s="634"/>
    </row>
    <row r="989" spans="1:13" ht="12.75">
      <c r="A989" s="660"/>
      <c r="B989" s="421"/>
      <c r="C989" s="350" t="s">
        <v>375</v>
      </c>
      <c r="D989" s="396" t="s">
        <v>524</v>
      </c>
      <c r="E989" s="639">
        <f>SUM(E990:E991)</f>
        <v>5920</v>
      </c>
      <c r="F989" s="639">
        <f>SUM(F990:F991)</f>
        <v>7137</v>
      </c>
      <c r="G989" s="639">
        <f>SUM(G990:G991)</f>
        <v>7137</v>
      </c>
      <c r="H989" s="639">
        <f t="shared" si="54"/>
        <v>100</v>
      </c>
      <c r="I989" s="640"/>
      <c r="J989" s="640"/>
      <c r="M989" s="641"/>
    </row>
    <row r="990" spans="1:13" ht="12.75">
      <c r="A990" s="660"/>
      <c r="B990" s="421"/>
      <c r="C990" s="350"/>
      <c r="D990" s="400" t="s">
        <v>598</v>
      </c>
      <c r="E990" s="397">
        <v>5920</v>
      </c>
      <c r="F990" s="398">
        <v>6520</v>
      </c>
      <c r="G990" s="399">
        <v>6521</v>
      </c>
      <c r="H990" s="397">
        <f t="shared" si="54"/>
        <v>100.01533742331289</v>
      </c>
      <c r="I990" s="640"/>
      <c r="J990" s="640"/>
      <c r="M990" s="641"/>
    </row>
    <row r="991" spans="1:13" ht="12.75">
      <c r="A991" s="660"/>
      <c r="B991" s="421"/>
      <c r="C991" s="350"/>
      <c r="D991" s="400" t="s">
        <v>898</v>
      </c>
      <c r="E991" s="397">
        <v>0</v>
      </c>
      <c r="F991" s="398">
        <v>617</v>
      </c>
      <c r="G991" s="399">
        <v>616</v>
      </c>
      <c r="H991" s="397">
        <f t="shared" si="54"/>
        <v>99.83792544570503</v>
      </c>
      <c r="I991" s="640"/>
      <c r="J991" s="640"/>
      <c r="M991" s="641"/>
    </row>
    <row r="992" spans="1:10" ht="12.75">
      <c r="A992" s="660"/>
      <c r="B992" s="421"/>
      <c r="C992" s="350" t="s">
        <v>379</v>
      </c>
      <c r="D992" s="396" t="s">
        <v>615</v>
      </c>
      <c r="E992" s="403">
        <f>SUM(E993:E994)</f>
        <v>2084</v>
      </c>
      <c r="F992" s="403">
        <f>SUM(F993:F994)</f>
        <v>2508</v>
      </c>
      <c r="G992" s="403">
        <f>SUM(G993:G994)</f>
        <v>2508</v>
      </c>
      <c r="H992" s="639">
        <f t="shared" si="54"/>
        <v>100</v>
      </c>
      <c r="I992" s="640"/>
      <c r="J992" s="640"/>
    </row>
    <row r="993" spans="1:10" ht="12.75">
      <c r="A993" s="660"/>
      <c r="B993" s="421"/>
      <c r="C993" s="350"/>
      <c r="D993" s="548" t="s">
        <v>899</v>
      </c>
      <c r="E993" s="364">
        <v>592</v>
      </c>
      <c r="F993" s="358">
        <v>713</v>
      </c>
      <c r="G993" s="359">
        <v>714</v>
      </c>
      <c r="H993" s="397">
        <f t="shared" si="54"/>
        <v>100.14025245441795</v>
      </c>
      <c r="I993" s="640"/>
      <c r="J993" s="640"/>
    </row>
    <row r="994" spans="1:10" ht="12.75">
      <c r="A994" s="660"/>
      <c r="B994" s="421"/>
      <c r="C994" s="350"/>
      <c r="D994" s="401" t="s">
        <v>875</v>
      </c>
      <c r="E994" s="358">
        <v>1492</v>
      </c>
      <c r="F994" s="358">
        <v>1795</v>
      </c>
      <c r="G994" s="402">
        <v>1794</v>
      </c>
      <c r="H994" s="397">
        <f t="shared" si="54"/>
        <v>99.94428969359332</v>
      </c>
      <c r="I994" s="640"/>
      <c r="J994" s="640"/>
    </row>
    <row r="995" spans="1:10" ht="12.75">
      <c r="A995" s="660"/>
      <c r="B995" s="421"/>
      <c r="C995" s="350" t="s">
        <v>287</v>
      </c>
      <c r="D995" s="396" t="s">
        <v>288</v>
      </c>
      <c r="E995" s="403">
        <f>SUM(E996:E1001)</f>
        <v>332</v>
      </c>
      <c r="F995" s="403">
        <f>SUM(F996:F1001)</f>
        <v>381</v>
      </c>
      <c r="G995" s="403">
        <f>SUM(G996:G1001)</f>
        <v>381</v>
      </c>
      <c r="H995" s="639">
        <f t="shared" si="54"/>
        <v>100</v>
      </c>
      <c r="I995" s="640"/>
      <c r="J995" s="640"/>
    </row>
    <row r="996" spans="1:10" ht="12.75">
      <c r="A996" s="660"/>
      <c r="B996" s="421"/>
      <c r="C996" s="652"/>
      <c r="D996" s="401" t="s">
        <v>416</v>
      </c>
      <c r="E996" s="397">
        <v>332</v>
      </c>
      <c r="F996" s="398">
        <v>150</v>
      </c>
      <c r="G996" s="399">
        <v>150</v>
      </c>
      <c r="H996" s="397">
        <f t="shared" si="54"/>
        <v>100</v>
      </c>
      <c r="I996" s="640"/>
      <c r="J996" s="640"/>
    </row>
    <row r="997" spans="1:10" ht="12.75">
      <c r="A997" s="660"/>
      <c r="B997" s="421"/>
      <c r="C997" s="652"/>
      <c r="D997" s="401" t="s">
        <v>878</v>
      </c>
      <c r="E997" s="397">
        <v>0</v>
      </c>
      <c r="F997" s="398">
        <v>43</v>
      </c>
      <c r="G997" s="399">
        <v>43</v>
      </c>
      <c r="H997" s="397">
        <f t="shared" si="54"/>
        <v>100</v>
      </c>
      <c r="I997" s="640"/>
      <c r="J997" s="640"/>
    </row>
    <row r="998" spans="1:10" ht="12.75">
      <c r="A998" s="660"/>
      <c r="B998" s="421"/>
      <c r="C998" s="652"/>
      <c r="D998" s="401" t="s">
        <v>425</v>
      </c>
      <c r="E998" s="397">
        <v>0</v>
      </c>
      <c r="F998" s="398">
        <v>0</v>
      </c>
      <c r="G998" s="399">
        <v>0</v>
      </c>
      <c r="H998" s="397">
        <v>0</v>
      </c>
      <c r="I998" s="640"/>
      <c r="J998" s="640"/>
    </row>
    <row r="999" spans="1:10" ht="12.75">
      <c r="A999" s="660"/>
      <c r="B999" s="421"/>
      <c r="C999" s="652"/>
      <c r="D999" s="401" t="s">
        <v>447</v>
      </c>
      <c r="E999" s="397">
        <v>0</v>
      </c>
      <c r="F999" s="398">
        <v>0</v>
      </c>
      <c r="G999" s="399">
        <v>0</v>
      </c>
      <c r="H999" s="397">
        <v>0</v>
      </c>
      <c r="I999" s="640"/>
      <c r="J999" s="640"/>
    </row>
    <row r="1000" spans="1:10" ht="12.75">
      <c r="A1000" s="660"/>
      <c r="B1000" s="421"/>
      <c r="C1000" s="652"/>
      <c r="D1000" s="401" t="s">
        <v>401</v>
      </c>
      <c r="E1000" s="397">
        <v>0</v>
      </c>
      <c r="F1000" s="398">
        <v>109</v>
      </c>
      <c r="G1000" s="399">
        <v>110</v>
      </c>
      <c r="H1000" s="397">
        <f>SUM(G1000*100/F1000)</f>
        <v>100.91743119266054</v>
      </c>
      <c r="I1000" s="640"/>
      <c r="J1000" s="640"/>
    </row>
    <row r="1001" spans="1:10" ht="12.75">
      <c r="A1001" s="660"/>
      <c r="B1001" s="421"/>
      <c r="C1001" s="652"/>
      <c r="D1001" s="401" t="s">
        <v>451</v>
      </c>
      <c r="E1001" s="397">
        <v>0</v>
      </c>
      <c r="F1001" s="397">
        <v>79</v>
      </c>
      <c r="G1001" s="399">
        <v>78</v>
      </c>
      <c r="H1001" s="397">
        <f>SUM(G1001*100/F1001)</f>
        <v>98.73417721518987</v>
      </c>
      <c r="I1001" s="640"/>
      <c r="J1001" s="640"/>
    </row>
    <row r="1002" spans="1:10" ht="12.75">
      <c r="A1002" s="660"/>
      <c r="B1002" s="421"/>
      <c r="C1002" s="537" t="s">
        <v>498</v>
      </c>
      <c r="D1002" s="538" t="s">
        <v>580</v>
      </c>
      <c r="E1002" s="639">
        <f>SUM(E1003:E1003)</f>
        <v>0</v>
      </c>
      <c r="F1002" s="639">
        <f>SUM(F1003:F1003)</f>
        <v>0</v>
      </c>
      <c r="G1002" s="639">
        <f>SUM(G1003:G1003)</f>
        <v>0</v>
      </c>
      <c r="H1002" s="639">
        <v>0</v>
      </c>
      <c r="I1002" s="640"/>
      <c r="J1002" s="640"/>
    </row>
    <row r="1003" spans="1:10" ht="12.75">
      <c r="A1003" s="660"/>
      <c r="B1003" s="421"/>
      <c r="C1003" s="652"/>
      <c r="D1003" s="401" t="s">
        <v>406</v>
      </c>
      <c r="E1003" s="397">
        <v>0</v>
      </c>
      <c r="F1003" s="398">
        <v>0</v>
      </c>
      <c r="G1003" s="399">
        <v>0</v>
      </c>
      <c r="H1003" s="397">
        <v>0</v>
      </c>
      <c r="I1003" s="640"/>
      <c r="J1003" s="640"/>
    </row>
    <row r="1004" spans="1:10" ht="12.75">
      <c r="A1004" s="660"/>
      <c r="B1004" s="421"/>
      <c r="C1004" s="637" t="s">
        <v>989</v>
      </c>
      <c r="D1004" s="637"/>
      <c r="E1004" s="638">
        <f>SUM(E1005)</f>
        <v>19488</v>
      </c>
      <c r="F1004" s="638">
        <f>SUM(F1005)</f>
        <v>19944</v>
      </c>
      <c r="G1004" s="638">
        <f>SUM(G1005)</f>
        <v>19944</v>
      </c>
      <c r="H1004" s="643">
        <f aca="true" t="shared" si="55" ref="H1004:H1025">SUM(G1004*100/F1004)</f>
        <v>100</v>
      </c>
      <c r="I1004" s="634"/>
      <c r="J1004" s="634"/>
    </row>
    <row r="1005" spans="1:10" ht="12.75">
      <c r="A1005" s="660"/>
      <c r="B1005" s="421"/>
      <c r="C1005" s="345" t="s">
        <v>286</v>
      </c>
      <c r="D1005" s="394" t="s">
        <v>8</v>
      </c>
      <c r="E1005" s="395">
        <f>SUM(E1006+E1010+E1014+E1019)</f>
        <v>19488</v>
      </c>
      <c r="F1005" s="395">
        <f>SUM(F1006+F1010+F1014+F1019)</f>
        <v>19944</v>
      </c>
      <c r="G1005" s="395">
        <f>SUM(G1006+G1010+G1014+G1019)</f>
        <v>19944</v>
      </c>
      <c r="H1005" s="413">
        <f t="shared" si="55"/>
        <v>100</v>
      </c>
      <c r="I1005" s="634"/>
      <c r="J1005" s="634"/>
    </row>
    <row r="1006" spans="1:13" ht="12.75">
      <c r="A1006" s="660"/>
      <c r="B1006" s="421"/>
      <c r="C1006" s="350" t="s">
        <v>375</v>
      </c>
      <c r="D1006" s="396" t="s">
        <v>524</v>
      </c>
      <c r="E1006" s="639">
        <f>SUM(E1007:E1009)</f>
        <v>13009</v>
      </c>
      <c r="F1006" s="639">
        <f>SUM(F1007:F1009)</f>
        <v>13352</v>
      </c>
      <c r="G1006" s="639">
        <f>SUM(G1007:G1009)</f>
        <v>13352</v>
      </c>
      <c r="H1006" s="639">
        <f t="shared" si="55"/>
        <v>100</v>
      </c>
      <c r="I1006" s="640"/>
      <c r="J1006" s="640"/>
      <c r="M1006" s="641"/>
    </row>
    <row r="1007" spans="1:13" ht="12.75">
      <c r="A1007" s="660"/>
      <c r="B1007" s="421"/>
      <c r="C1007" s="350"/>
      <c r="D1007" s="400" t="s">
        <v>598</v>
      </c>
      <c r="E1007" s="397">
        <v>11996</v>
      </c>
      <c r="F1007" s="397">
        <v>11141</v>
      </c>
      <c r="G1007" s="399">
        <v>11141</v>
      </c>
      <c r="H1007" s="397">
        <f t="shared" si="55"/>
        <v>100</v>
      </c>
      <c r="I1007" s="640"/>
      <c r="J1007" s="640"/>
      <c r="M1007" s="641"/>
    </row>
    <row r="1008" spans="1:13" ht="12.75">
      <c r="A1008" s="660"/>
      <c r="B1008" s="421"/>
      <c r="C1008" s="350"/>
      <c r="D1008" s="400" t="s">
        <v>898</v>
      </c>
      <c r="E1008" s="397">
        <v>273</v>
      </c>
      <c r="F1008" s="397">
        <v>1374</v>
      </c>
      <c r="G1008" s="399">
        <v>1374</v>
      </c>
      <c r="H1008" s="397">
        <f t="shared" si="55"/>
        <v>100</v>
      </c>
      <c r="I1008" s="640"/>
      <c r="J1008" s="640"/>
      <c r="M1008" s="641"/>
    </row>
    <row r="1009" spans="1:13" ht="12.75">
      <c r="A1009" s="660"/>
      <c r="B1009" s="421"/>
      <c r="C1009" s="350"/>
      <c r="D1009" s="400" t="s">
        <v>614</v>
      </c>
      <c r="E1009" s="397">
        <v>740</v>
      </c>
      <c r="F1009" s="397">
        <v>837</v>
      </c>
      <c r="G1009" s="399">
        <v>837</v>
      </c>
      <c r="H1009" s="397">
        <f t="shared" si="55"/>
        <v>100</v>
      </c>
      <c r="I1009" s="640"/>
      <c r="J1009" s="640"/>
      <c r="M1009" s="641"/>
    </row>
    <row r="1010" spans="1:10" ht="12.75">
      <c r="A1010" s="660"/>
      <c r="B1010" s="421"/>
      <c r="C1010" s="350" t="s">
        <v>379</v>
      </c>
      <c r="D1010" s="396" t="s">
        <v>615</v>
      </c>
      <c r="E1010" s="403">
        <f>SUM(E1011:E1013)</f>
        <v>4579</v>
      </c>
      <c r="F1010" s="403">
        <f>SUM(F1011:F1013)</f>
        <v>4692</v>
      </c>
      <c r="G1010" s="403">
        <f>SUM(G1011:G1013)</f>
        <v>4692</v>
      </c>
      <c r="H1010" s="639">
        <f t="shared" si="55"/>
        <v>100</v>
      </c>
      <c r="I1010" s="640"/>
      <c r="J1010" s="640"/>
    </row>
    <row r="1011" spans="1:10" ht="12.75">
      <c r="A1011" s="660"/>
      <c r="B1011" s="421"/>
      <c r="C1011" s="350"/>
      <c r="D1011" s="548" t="s">
        <v>945</v>
      </c>
      <c r="E1011" s="364">
        <v>0</v>
      </c>
      <c r="F1011" s="364">
        <v>608</v>
      </c>
      <c r="G1011" s="364">
        <v>608</v>
      </c>
      <c r="H1011" s="397">
        <f t="shared" si="55"/>
        <v>100</v>
      </c>
      <c r="I1011" s="640"/>
      <c r="J1011" s="640"/>
    </row>
    <row r="1012" spans="1:10" ht="12.75">
      <c r="A1012" s="660"/>
      <c r="B1012" s="421"/>
      <c r="C1012" s="350"/>
      <c r="D1012" s="400" t="s">
        <v>900</v>
      </c>
      <c r="E1012" s="364">
        <v>1301</v>
      </c>
      <c r="F1012" s="364">
        <v>728</v>
      </c>
      <c r="G1012" s="359">
        <v>728</v>
      </c>
      <c r="H1012" s="397">
        <f t="shared" si="55"/>
        <v>100</v>
      </c>
      <c r="I1012" s="640"/>
      <c r="J1012" s="640"/>
    </row>
    <row r="1013" spans="1:10" ht="12.75">
      <c r="A1013" s="660"/>
      <c r="B1013" s="421"/>
      <c r="C1013" s="350"/>
      <c r="D1013" s="401" t="s">
        <v>875</v>
      </c>
      <c r="E1013" s="358">
        <v>3278</v>
      </c>
      <c r="F1013" s="358">
        <v>3356</v>
      </c>
      <c r="G1013" s="402">
        <v>3356</v>
      </c>
      <c r="H1013" s="397">
        <f t="shared" si="55"/>
        <v>100</v>
      </c>
      <c r="I1013" s="640"/>
      <c r="J1013" s="640"/>
    </row>
    <row r="1014" spans="1:10" ht="12.75">
      <c r="A1014" s="660"/>
      <c r="B1014" s="421"/>
      <c r="C1014" s="350" t="s">
        <v>287</v>
      </c>
      <c r="D1014" s="396" t="s">
        <v>288</v>
      </c>
      <c r="E1014" s="403">
        <f>SUM(E1015:E1018)</f>
        <v>1800</v>
      </c>
      <c r="F1014" s="403">
        <f>SUM(F1015:F1018)</f>
        <v>1812</v>
      </c>
      <c r="G1014" s="403">
        <f>SUM(G1015:G1018)</f>
        <v>1812</v>
      </c>
      <c r="H1014" s="639">
        <f t="shared" si="55"/>
        <v>100</v>
      </c>
      <c r="I1014" s="640"/>
      <c r="J1014" s="640"/>
    </row>
    <row r="1015" spans="1:10" ht="12.75">
      <c r="A1015" s="660"/>
      <c r="B1015" s="421"/>
      <c r="C1015" s="350"/>
      <c r="D1015" s="548" t="s">
        <v>416</v>
      </c>
      <c r="E1015" s="364">
        <v>1000</v>
      </c>
      <c r="F1015" s="364">
        <v>1145</v>
      </c>
      <c r="G1015" s="364">
        <v>1145</v>
      </c>
      <c r="H1015" s="397">
        <f t="shared" si="55"/>
        <v>100</v>
      </c>
      <c r="I1015" s="640"/>
      <c r="J1015" s="640"/>
    </row>
    <row r="1016" spans="1:10" ht="12.75">
      <c r="A1016" s="660"/>
      <c r="B1016" s="421"/>
      <c r="C1016" s="350"/>
      <c r="D1016" s="548" t="s">
        <v>425</v>
      </c>
      <c r="E1016" s="364">
        <v>325</v>
      </c>
      <c r="F1016" s="364">
        <v>31</v>
      </c>
      <c r="G1016" s="364">
        <v>31</v>
      </c>
      <c r="H1016" s="397">
        <f t="shared" si="55"/>
        <v>100</v>
      </c>
      <c r="I1016" s="640"/>
      <c r="J1016" s="640"/>
    </row>
    <row r="1017" spans="1:10" ht="12.75">
      <c r="A1017" s="660"/>
      <c r="B1017" s="421"/>
      <c r="C1017" s="350"/>
      <c r="D1017" s="548" t="s">
        <v>401</v>
      </c>
      <c r="E1017" s="364">
        <v>300</v>
      </c>
      <c r="F1017" s="364">
        <v>499</v>
      </c>
      <c r="G1017" s="364">
        <v>499</v>
      </c>
      <c r="H1017" s="397">
        <f t="shared" si="55"/>
        <v>100</v>
      </c>
      <c r="I1017" s="640"/>
      <c r="J1017" s="640"/>
    </row>
    <row r="1018" spans="1:10" ht="12.75">
      <c r="A1018" s="660"/>
      <c r="B1018" s="421"/>
      <c r="C1018" s="350"/>
      <c r="D1018" s="401" t="s">
        <v>451</v>
      </c>
      <c r="E1018" s="397">
        <v>175</v>
      </c>
      <c r="F1018" s="398">
        <v>137</v>
      </c>
      <c r="G1018" s="399">
        <v>137</v>
      </c>
      <c r="H1018" s="397">
        <f t="shared" si="55"/>
        <v>100</v>
      </c>
      <c r="I1018" s="640"/>
      <c r="J1018" s="640"/>
    </row>
    <row r="1019" spans="1:10" ht="12.75">
      <c r="A1019" s="660"/>
      <c r="B1019" s="421"/>
      <c r="C1019" s="652" t="s">
        <v>498</v>
      </c>
      <c r="D1019" s="538" t="s">
        <v>580</v>
      </c>
      <c r="E1019" s="639">
        <f>SUM(E1020)</f>
        <v>100</v>
      </c>
      <c r="F1019" s="639">
        <f>SUM(F1020)</f>
        <v>88</v>
      </c>
      <c r="G1019" s="639">
        <f>SUM(G1020)</f>
        <v>88</v>
      </c>
      <c r="H1019" s="639">
        <f t="shared" si="55"/>
        <v>100</v>
      </c>
      <c r="I1019" s="640"/>
      <c r="J1019" s="640"/>
    </row>
    <row r="1020" spans="1:10" ht="12.75">
      <c r="A1020" s="660"/>
      <c r="B1020" s="421"/>
      <c r="C1020" s="652"/>
      <c r="D1020" s="401" t="s">
        <v>406</v>
      </c>
      <c r="E1020" s="397">
        <v>100</v>
      </c>
      <c r="F1020" s="398">
        <v>88</v>
      </c>
      <c r="G1020" s="399">
        <v>88</v>
      </c>
      <c r="H1020" s="397">
        <f t="shared" si="55"/>
        <v>100</v>
      </c>
      <c r="I1020" s="640"/>
      <c r="J1020" s="640"/>
    </row>
    <row r="1021" spans="1:10" ht="12.75">
      <c r="A1021" s="660"/>
      <c r="B1021" s="421"/>
      <c r="C1021" s="637" t="s">
        <v>990</v>
      </c>
      <c r="D1021" s="637"/>
      <c r="E1021" s="638">
        <f>SUM(E1022)</f>
        <v>46784</v>
      </c>
      <c r="F1021" s="638">
        <f>SUM(F1022)</f>
        <v>46784</v>
      </c>
      <c r="G1021" s="638">
        <f>SUM(G1022)</f>
        <v>46784</v>
      </c>
      <c r="H1021" s="643">
        <f t="shared" si="55"/>
        <v>100</v>
      </c>
      <c r="I1021" s="634"/>
      <c r="J1021" s="634"/>
    </row>
    <row r="1022" spans="1:10" ht="12.75">
      <c r="A1022" s="660"/>
      <c r="B1022" s="421"/>
      <c r="C1022" s="345" t="s">
        <v>286</v>
      </c>
      <c r="D1022" s="394" t="s">
        <v>8</v>
      </c>
      <c r="E1022" s="395">
        <f>SUM(E1023+E1027+E1031+E1039)</f>
        <v>46784</v>
      </c>
      <c r="F1022" s="395">
        <f>SUM(F1023+F1027+F1031+F1039)</f>
        <v>46784</v>
      </c>
      <c r="G1022" s="395">
        <f>SUM(G1023+G1027+G1031+G1039)</f>
        <v>46784</v>
      </c>
      <c r="H1022" s="413">
        <f t="shared" si="55"/>
        <v>100</v>
      </c>
      <c r="I1022" s="634"/>
      <c r="J1022" s="634"/>
    </row>
    <row r="1023" spans="1:13" ht="12.75">
      <c r="A1023" s="660"/>
      <c r="B1023" s="421"/>
      <c r="C1023" s="350" t="s">
        <v>375</v>
      </c>
      <c r="D1023" s="396" t="s">
        <v>524</v>
      </c>
      <c r="E1023" s="639">
        <f>SUM(E1024:E1026)</f>
        <v>31660</v>
      </c>
      <c r="F1023" s="639">
        <f>SUM(F1024:F1026)</f>
        <v>31839</v>
      </c>
      <c r="G1023" s="639">
        <f>SUM(G1024:G1026)</f>
        <v>31839</v>
      </c>
      <c r="H1023" s="639">
        <f t="shared" si="55"/>
        <v>100</v>
      </c>
      <c r="I1023" s="640"/>
      <c r="J1023" s="640"/>
      <c r="M1023" s="641"/>
    </row>
    <row r="1024" spans="1:13" ht="12.75">
      <c r="A1024" s="660"/>
      <c r="B1024" s="421"/>
      <c r="C1024" s="350"/>
      <c r="D1024" s="400" t="s">
        <v>598</v>
      </c>
      <c r="E1024" s="397">
        <v>30678</v>
      </c>
      <c r="F1024" s="398">
        <v>27676</v>
      </c>
      <c r="G1024" s="398">
        <v>27676</v>
      </c>
      <c r="H1024" s="397">
        <f t="shared" si="55"/>
        <v>100</v>
      </c>
      <c r="I1024" s="640"/>
      <c r="J1024" s="640"/>
      <c r="M1024" s="641"/>
    </row>
    <row r="1025" spans="1:13" ht="12.75">
      <c r="A1025" s="660"/>
      <c r="B1025" s="421"/>
      <c r="C1025" s="350"/>
      <c r="D1025" s="548" t="s">
        <v>898</v>
      </c>
      <c r="E1025" s="397">
        <v>600</v>
      </c>
      <c r="F1025" s="398">
        <v>4163</v>
      </c>
      <c r="G1025" s="398">
        <v>4163</v>
      </c>
      <c r="H1025" s="397">
        <f t="shared" si="55"/>
        <v>100</v>
      </c>
      <c r="I1025" s="640"/>
      <c r="J1025" s="640"/>
      <c r="M1025" s="641"/>
    </row>
    <row r="1026" spans="1:13" ht="12.75">
      <c r="A1026" s="660"/>
      <c r="B1026" s="421"/>
      <c r="C1026" s="350"/>
      <c r="D1026" s="548" t="s">
        <v>614</v>
      </c>
      <c r="E1026" s="397">
        <v>382</v>
      </c>
      <c r="F1026" s="398">
        <v>0</v>
      </c>
      <c r="G1026" s="398">
        <v>0</v>
      </c>
      <c r="H1026" s="397">
        <v>0</v>
      </c>
      <c r="I1026" s="640"/>
      <c r="J1026" s="640"/>
      <c r="M1026" s="641"/>
    </row>
    <row r="1027" spans="1:10" ht="12.75">
      <c r="A1027" s="660"/>
      <c r="B1027" s="421"/>
      <c r="C1027" s="350" t="s">
        <v>379</v>
      </c>
      <c r="D1027" s="396" t="s">
        <v>615</v>
      </c>
      <c r="E1027" s="403">
        <f>SUM(E1028:E1030)</f>
        <v>11144</v>
      </c>
      <c r="F1027" s="403">
        <f>SUM(F1028:F1030)</f>
        <v>10965</v>
      </c>
      <c r="G1027" s="403">
        <f>SUM(G1028:G1030)</f>
        <v>10965</v>
      </c>
      <c r="H1027" s="639">
        <f aca="true" t="shared" si="56" ref="H1027:H1039">SUM(G1027*100/F1027)</f>
        <v>100</v>
      </c>
      <c r="I1027" s="640"/>
      <c r="J1027" s="640"/>
    </row>
    <row r="1028" spans="1:10" ht="12.75">
      <c r="A1028" s="660"/>
      <c r="B1028" s="421"/>
      <c r="C1028" s="350"/>
      <c r="D1028" s="548" t="s">
        <v>899</v>
      </c>
      <c r="E1028" s="364">
        <v>1584</v>
      </c>
      <c r="F1028" s="358">
        <v>1678</v>
      </c>
      <c r="G1028" s="358">
        <v>1678</v>
      </c>
      <c r="H1028" s="397">
        <f t="shared" si="56"/>
        <v>100</v>
      </c>
      <c r="I1028" s="640"/>
      <c r="J1028" s="640"/>
    </row>
    <row r="1029" spans="1:10" ht="12.75">
      <c r="A1029" s="660"/>
      <c r="B1029" s="421"/>
      <c r="C1029" s="350"/>
      <c r="D1029" s="400" t="s">
        <v>900</v>
      </c>
      <c r="E1029" s="364">
        <v>1582</v>
      </c>
      <c r="F1029" s="358">
        <v>1515</v>
      </c>
      <c r="G1029" s="358">
        <v>1515</v>
      </c>
      <c r="H1029" s="397">
        <f t="shared" si="56"/>
        <v>100</v>
      </c>
      <c r="I1029" s="640"/>
      <c r="J1029" s="640"/>
    </row>
    <row r="1030" spans="1:10" ht="12.75">
      <c r="A1030" s="660"/>
      <c r="B1030" s="421"/>
      <c r="C1030" s="350"/>
      <c r="D1030" s="401" t="s">
        <v>875</v>
      </c>
      <c r="E1030" s="358">
        <v>7978</v>
      </c>
      <c r="F1030" s="358">
        <v>7772</v>
      </c>
      <c r="G1030" s="358">
        <v>7772</v>
      </c>
      <c r="H1030" s="397">
        <f t="shared" si="56"/>
        <v>100</v>
      </c>
      <c r="I1030" s="640"/>
      <c r="J1030" s="640"/>
    </row>
    <row r="1031" spans="1:10" ht="12.75">
      <c r="A1031" s="660"/>
      <c r="B1031" s="421"/>
      <c r="C1031" s="350" t="s">
        <v>287</v>
      </c>
      <c r="D1031" s="396" t="s">
        <v>288</v>
      </c>
      <c r="E1031" s="403">
        <f>SUM(E1032:E1038)</f>
        <v>2654</v>
      </c>
      <c r="F1031" s="403">
        <f>SUM(F1032:F1038)</f>
        <v>3885</v>
      </c>
      <c r="G1031" s="403">
        <f>SUM(G1032:G1038)</f>
        <v>3885</v>
      </c>
      <c r="H1031" s="639">
        <f t="shared" si="56"/>
        <v>100</v>
      </c>
      <c r="I1031" s="640"/>
      <c r="J1031" s="640"/>
    </row>
    <row r="1032" spans="1:10" ht="12.75">
      <c r="A1032" s="660"/>
      <c r="B1032" s="421"/>
      <c r="C1032" s="652"/>
      <c r="D1032" s="401" t="s">
        <v>416</v>
      </c>
      <c r="E1032" s="397">
        <v>670</v>
      </c>
      <c r="F1032" s="398">
        <v>784</v>
      </c>
      <c r="G1032" s="398">
        <v>784</v>
      </c>
      <c r="H1032" s="397">
        <f t="shared" si="56"/>
        <v>100</v>
      </c>
      <c r="I1032" s="640"/>
      <c r="J1032" s="640"/>
    </row>
    <row r="1033" spans="1:10" ht="12.75">
      <c r="A1033" s="660"/>
      <c r="B1033" s="421"/>
      <c r="C1033" s="652"/>
      <c r="D1033" s="401" t="s">
        <v>878</v>
      </c>
      <c r="E1033" s="397">
        <v>356</v>
      </c>
      <c r="F1033" s="398">
        <v>356</v>
      </c>
      <c r="G1033" s="398">
        <v>356</v>
      </c>
      <c r="H1033" s="397">
        <f t="shared" si="56"/>
        <v>100</v>
      </c>
      <c r="I1033" s="640"/>
      <c r="J1033" s="640"/>
    </row>
    <row r="1034" spans="1:10" ht="12.75">
      <c r="A1034" s="660"/>
      <c r="B1034" s="421"/>
      <c r="C1034" s="652"/>
      <c r="D1034" s="401" t="s">
        <v>420</v>
      </c>
      <c r="E1034" s="397">
        <v>202</v>
      </c>
      <c r="F1034" s="398">
        <v>678</v>
      </c>
      <c r="G1034" s="398">
        <v>678</v>
      </c>
      <c r="H1034" s="397">
        <f t="shared" si="56"/>
        <v>100</v>
      </c>
      <c r="I1034" s="640"/>
      <c r="J1034" s="640"/>
    </row>
    <row r="1035" spans="1:10" ht="12.75">
      <c r="A1035" s="660"/>
      <c r="B1035" s="421"/>
      <c r="C1035" s="652"/>
      <c r="D1035" s="401" t="s">
        <v>425</v>
      </c>
      <c r="E1035" s="397">
        <v>300</v>
      </c>
      <c r="F1035" s="398">
        <v>384</v>
      </c>
      <c r="G1035" s="398">
        <v>384</v>
      </c>
      <c r="H1035" s="397">
        <f t="shared" si="56"/>
        <v>100</v>
      </c>
      <c r="I1035" s="640"/>
      <c r="J1035" s="640"/>
    </row>
    <row r="1036" spans="1:10" ht="12.75">
      <c r="A1036" s="660"/>
      <c r="B1036" s="421"/>
      <c r="C1036" s="652"/>
      <c r="D1036" s="401" t="s">
        <v>880</v>
      </c>
      <c r="E1036" s="397">
        <v>400</v>
      </c>
      <c r="F1036" s="398">
        <v>609</v>
      </c>
      <c r="G1036" s="398">
        <v>609</v>
      </c>
      <c r="H1036" s="397">
        <f t="shared" si="56"/>
        <v>100</v>
      </c>
      <c r="I1036" s="640"/>
      <c r="J1036" s="640"/>
    </row>
    <row r="1037" spans="1:10" ht="12.75">
      <c r="A1037" s="660"/>
      <c r="B1037" s="421"/>
      <c r="C1037" s="652"/>
      <c r="D1037" s="401" t="s">
        <v>401</v>
      </c>
      <c r="E1037" s="397">
        <v>398</v>
      </c>
      <c r="F1037" s="398">
        <v>750</v>
      </c>
      <c r="G1037" s="398">
        <v>750</v>
      </c>
      <c r="H1037" s="397">
        <f t="shared" si="56"/>
        <v>100</v>
      </c>
      <c r="I1037" s="640"/>
      <c r="J1037" s="640"/>
    </row>
    <row r="1038" spans="1:10" ht="12.75">
      <c r="A1038" s="660"/>
      <c r="B1038" s="421"/>
      <c r="C1038" s="652"/>
      <c r="D1038" s="401" t="s">
        <v>451</v>
      </c>
      <c r="E1038" s="397">
        <v>328</v>
      </c>
      <c r="F1038" s="398">
        <v>324</v>
      </c>
      <c r="G1038" s="398">
        <v>324</v>
      </c>
      <c r="H1038" s="397">
        <f t="shared" si="56"/>
        <v>100</v>
      </c>
      <c r="I1038" s="640"/>
      <c r="J1038" s="640"/>
    </row>
    <row r="1039" spans="1:10" ht="12.75">
      <c r="A1039" s="660"/>
      <c r="B1039" s="421"/>
      <c r="C1039" s="537" t="s">
        <v>498</v>
      </c>
      <c r="D1039" s="538" t="s">
        <v>580</v>
      </c>
      <c r="E1039" s="639">
        <f>SUM(E1040:E1041)</f>
        <v>1326</v>
      </c>
      <c r="F1039" s="639">
        <f>SUM(F1040:F1041)</f>
        <v>95</v>
      </c>
      <c r="G1039" s="639">
        <f>SUM(G1040:G1041)</f>
        <v>95</v>
      </c>
      <c r="H1039" s="639">
        <f t="shared" si="56"/>
        <v>100</v>
      </c>
      <c r="I1039" s="640"/>
      <c r="J1039" s="640"/>
    </row>
    <row r="1040" spans="1:10" ht="12.75">
      <c r="A1040" s="660"/>
      <c r="B1040" s="421"/>
      <c r="C1040" s="652"/>
      <c r="D1040" s="401" t="s">
        <v>928</v>
      </c>
      <c r="E1040" s="397">
        <v>1226</v>
      </c>
      <c r="F1040" s="397">
        <v>0</v>
      </c>
      <c r="G1040" s="399">
        <v>0</v>
      </c>
      <c r="H1040" s="397">
        <v>0</v>
      </c>
      <c r="I1040" s="640"/>
      <c r="J1040" s="640"/>
    </row>
    <row r="1041" spans="1:10" ht="12.75">
      <c r="A1041" s="660"/>
      <c r="B1041" s="421"/>
      <c r="C1041" s="652"/>
      <c r="D1041" s="401" t="s">
        <v>406</v>
      </c>
      <c r="E1041" s="397">
        <v>100</v>
      </c>
      <c r="F1041" s="397">
        <v>95</v>
      </c>
      <c r="G1041" s="399">
        <v>95</v>
      </c>
      <c r="H1041" s="397">
        <f aca="true" t="shared" si="57" ref="H1041:H1052">SUM(G1041*100/F1041)</f>
        <v>100</v>
      </c>
      <c r="I1041" s="640"/>
      <c r="J1041" s="640"/>
    </row>
    <row r="1042" spans="1:10" ht="12.75">
      <c r="A1042" s="660"/>
      <c r="B1042" s="421"/>
      <c r="C1042" s="637" t="s">
        <v>991</v>
      </c>
      <c r="D1042" s="637"/>
      <c r="E1042" s="638">
        <f>SUM(E1043)</f>
        <v>61007</v>
      </c>
      <c r="F1042" s="638">
        <f>SUM(F1043)</f>
        <v>64069</v>
      </c>
      <c r="G1042" s="638">
        <f>SUM(G1043)</f>
        <v>64069</v>
      </c>
      <c r="H1042" s="643">
        <f t="shared" si="57"/>
        <v>100</v>
      </c>
      <c r="I1042" s="634"/>
      <c r="J1042" s="634"/>
    </row>
    <row r="1043" spans="1:10" ht="12.75">
      <c r="A1043" s="660"/>
      <c r="B1043" s="421"/>
      <c r="C1043" s="345" t="s">
        <v>286</v>
      </c>
      <c r="D1043" s="394" t="s">
        <v>8</v>
      </c>
      <c r="E1043" s="395">
        <f>SUM(E1044+E1048+E1052+E1058)</f>
        <v>61007</v>
      </c>
      <c r="F1043" s="395">
        <f>SUM(F1044+F1048+F1052+F1058)</f>
        <v>64069</v>
      </c>
      <c r="G1043" s="395">
        <f>SUM(G1044+G1048+G1052+G1058)</f>
        <v>64069</v>
      </c>
      <c r="H1043" s="413">
        <f t="shared" si="57"/>
        <v>100</v>
      </c>
      <c r="I1043" s="634"/>
      <c r="J1043" s="634"/>
    </row>
    <row r="1044" spans="1:13" ht="12.75">
      <c r="A1044" s="660"/>
      <c r="B1044" s="421"/>
      <c r="C1044" s="350" t="s">
        <v>375</v>
      </c>
      <c r="D1044" s="396" t="s">
        <v>524</v>
      </c>
      <c r="E1044" s="639">
        <f>SUM(E1045:E1047)</f>
        <v>41000</v>
      </c>
      <c r="F1044" s="639">
        <f>SUM(F1045:F1047)</f>
        <v>42300</v>
      </c>
      <c r="G1044" s="639">
        <f>SUM(G1045:G1047)</f>
        <v>42300</v>
      </c>
      <c r="H1044" s="639">
        <f t="shared" si="57"/>
        <v>100</v>
      </c>
      <c r="I1044" s="640"/>
      <c r="J1044" s="640"/>
      <c r="M1044" s="641"/>
    </row>
    <row r="1045" spans="1:13" ht="12.75">
      <c r="A1045" s="660"/>
      <c r="B1045" s="421"/>
      <c r="C1045" s="350"/>
      <c r="D1045" s="400" t="s">
        <v>598</v>
      </c>
      <c r="E1045" s="397">
        <v>41000</v>
      </c>
      <c r="F1045" s="397">
        <v>38285</v>
      </c>
      <c r="G1045" s="399">
        <v>38285</v>
      </c>
      <c r="H1045" s="397">
        <f t="shared" si="57"/>
        <v>100</v>
      </c>
      <c r="I1045" s="640"/>
      <c r="J1045" s="640"/>
      <c r="M1045" s="641"/>
    </row>
    <row r="1046" spans="1:13" ht="12.75">
      <c r="A1046" s="660"/>
      <c r="B1046" s="421"/>
      <c r="C1046" s="350"/>
      <c r="D1046" s="548" t="s">
        <v>898</v>
      </c>
      <c r="E1046" s="397">
        <v>0</v>
      </c>
      <c r="F1046" s="397">
        <v>3560</v>
      </c>
      <c r="G1046" s="399">
        <v>3560</v>
      </c>
      <c r="H1046" s="397">
        <f t="shared" si="57"/>
        <v>100</v>
      </c>
      <c r="I1046" s="640"/>
      <c r="J1046" s="640"/>
      <c r="M1046" s="641"/>
    </row>
    <row r="1047" spans="1:13" ht="12.75">
      <c r="A1047" s="660"/>
      <c r="B1047" s="421"/>
      <c r="C1047" s="350"/>
      <c r="D1047" s="548" t="s">
        <v>614</v>
      </c>
      <c r="E1047" s="397">
        <v>0</v>
      </c>
      <c r="F1047" s="397">
        <v>455</v>
      </c>
      <c r="G1047" s="399">
        <v>455</v>
      </c>
      <c r="H1047" s="397">
        <f t="shared" si="57"/>
        <v>100</v>
      </c>
      <c r="I1047" s="640"/>
      <c r="J1047" s="640"/>
      <c r="M1047" s="641"/>
    </row>
    <row r="1048" spans="1:10" ht="12.75">
      <c r="A1048" s="660"/>
      <c r="B1048" s="421"/>
      <c r="C1048" s="350" t="s">
        <v>379</v>
      </c>
      <c r="D1048" s="396" t="s">
        <v>615</v>
      </c>
      <c r="E1048" s="403">
        <f>SUM(E1049:E1051)</f>
        <v>14432</v>
      </c>
      <c r="F1048" s="403">
        <f>SUM(F1049:F1051)</f>
        <v>14645</v>
      </c>
      <c r="G1048" s="403">
        <f>SUM(G1049:G1051)</f>
        <v>14645</v>
      </c>
      <c r="H1048" s="639">
        <f t="shared" si="57"/>
        <v>100</v>
      </c>
      <c r="I1048" s="640"/>
      <c r="J1048" s="640"/>
    </row>
    <row r="1049" spans="1:10" ht="12.75">
      <c r="A1049" s="660"/>
      <c r="B1049" s="421"/>
      <c r="C1049" s="350"/>
      <c r="D1049" s="548" t="s">
        <v>899</v>
      </c>
      <c r="E1049" s="364">
        <v>3600</v>
      </c>
      <c r="F1049" s="364">
        <v>3048</v>
      </c>
      <c r="G1049" s="359">
        <v>3048</v>
      </c>
      <c r="H1049" s="397">
        <f t="shared" si="57"/>
        <v>100</v>
      </c>
      <c r="I1049" s="640"/>
      <c r="J1049" s="640"/>
    </row>
    <row r="1050" spans="1:10" ht="12.75">
      <c r="A1050" s="660"/>
      <c r="B1050" s="421"/>
      <c r="C1050" s="350"/>
      <c r="D1050" s="400" t="s">
        <v>900</v>
      </c>
      <c r="E1050" s="364">
        <v>500</v>
      </c>
      <c r="F1050" s="364">
        <v>962</v>
      </c>
      <c r="G1050" s="359">
        <v>962</v>
      </c>
      <c r="H1050" s="397">
        <f t="shared" si="57"/>
        <v>100</v>
      </c>
      <c r="I1050" s="640"/>
      <c r="J1050" s="640"/>
    </row>
    <row r="1051" spans="1:10" ht="12.75">
      <c r="A1051" s="660"/>
      <c r="B1051" s="421"/>
      <c r="C1051" s="350"/>
      <c r="D1051" s="401" t="s">
        <v>875</v>
      </c>
      <c r="E1051" s="358">
        <v>10332</v>
      </c>
      <c r="F1051" s="358">
        <v>10635</v>
      </c>
      <c r="G1051" s="402">
        <v>10635</v>
      </c>
      <c r="H1051" s="397">
        <f t="shared" si="57"/>
        <v>100</v>
      </c>
      <c r="I1051" s="640"/>
      <c r="J1051" s="640"/>
    </row>
    <row r="1052" spans="1:10" ht="12.75">
      <c r="A1052" s="660"/>
      <c r="B1052" s="421"/>
      <c r="C1052" s="350" t="s">
        <v>287</v>
      </c>
      <c r="D1052" s="396" t="s">
        <v>288</v>
      </c>
      <c r="E1052" s="403">
        <f>SUM(E1053:E1057)</f>
        <v>5568</v>
      </c>
      <c r="F1052" s="403">
        <f>SUM(F1053:F1057)</f>
        <v>3446</v>
      </c>
      <c r="G1052" s="403">
        <f>SUM(G1053:G1057)</f>
        <v>3446</v>
      </c>
      <c r="H1052" s="639">
        <f t="shared" si="57"/>
        <v>100</v>
      </c>
      <c r="I1052" s="640"/>
      <c r="J1052" s="640"/>
    </row>
    <row r="1053" spans="1:10" ht="12.75">
      <c r="A1053" s="660"/>
      <c r="B1053" s="421"/>
      <c r="C1053" s="350"/>
      <c r="D1053" s="548" t="s">
        <v>416</v>
      </c>
      <c r="E1053" s="364">
        <v>0</v>
      </c>
      <c r="F1053" s="364">
        <v>0</v>
      </c>
      <c r="G1053" s="364">
        <v>0</v>
      </c>
      <c r="H1053" s="397">
        <v>0</v>
      </c>
      <c r="I1053" s="640"/>
      <c r="J1053" s="640"/>
    </row>
    <row r="1054" spans="1:10" ht="12.75">
      <c r="A1054" s="660"/>
      <c r="B1054" s="421"/>
      <c r="C1054" s="350"/>
      <c r="D1054" s="401" t="s">
        <v>425</v>
      </c>
      <c r="E1054" s="397">
        <v>199</v>
      </c>
      <c r="F1054" s="398">
        <v>1484</v>
      </c>
      <c r="G1054" s="399">
        <v>1484</v>
      </c>
      <c r="H1054" s="397">
        <f aca="true" t="shared" si="58" ref="H1054:H1060">SUM(G1054*100/F1054)</f>
        <v>100</v>
      </c>
      <c r="I1054" s="640"/>
      <c r="J1054" s="640"/>
    </row>
    <row r="1055" spans="1:10" ht="12.75">
      <c r="A1055" s="660"/>
      <c r="B1055" s="421"/>
      <c r="C1055" s="350"/>
      <c r="D1055" s="401" t="s">
        <v>885</v>
      </c>
      <c r="E1055" s="397">
        <v>4979</v>
      </c>
      <c r="F1055" s="398">
        <v>480</v>
      </c>
      <c r="G1055" s="399">
        <v>480</v>
      </c>
      <c r="H1055" s="397">
        <f t="shared" si="58"/>
        <v>100</v>
      </c>
      <c r="I1055" s="640"/>
      <c r="J1055" s="640"/>
    </row>
    <row r="1056" spans="1:10" ht="12.75">
      <c r="A1056" s="660"/>
      <c r="B1056" s="421"/>
      <c r="C1056" s="350"/>
      <c r="D1056" s="401" t="s">
        <v>401</v>
      </c>
      <c r="E1056" s="397">
        <v>200</v>
      </c>
      <c r="F1056" s="398">
        <v>1048</v>
      </c>
      <c r="G1056" s="399">
        <v>1048</v>
      </c>
      <c r="H1056" s="397">
        <f t="shared" si="58"/>
        <v>100</v>
      </c>
      <c r="I1056" s="640"/>
      <c r="J1056" s="640"/>
    </row>
    <row r="1057" spans="1:10" ht="12.75">
      <c r="A1057" s="660"/>
      <c r="B1057" s="421"/>
      <c r="C1057" s="350"/>
      <c r="D1057" s="401" t="s">
        <v>451</v>
      </c>
      <c r="E1057" s="397">
        <v>190</v>
      </c>
      <c r="F1057" s="398">
        <v>434</v>
      </c>
      <c r="G1057" s="399">
        <v>434</v>
      </c>
      <c r="H1057" s="397">
        <f t="shared" si="58"/>
        <v>100</v>
      </c>
      <c r="I1057" s="640"/>
      <c r="J1057" s="640"/>
    </row>
    <row r="1058" spans="1:10" ht="12.75">
      <c r="A1058" s="660"/>
      <c r="B1058" s="421"/>
      <c r="C1058" s="350" t="s">
        <v>498</v>
      </c>
      <c r="D1058" s="538" t="s">
        <v>580</v>
      </c>
      <c r="E1058" s="639">
        <f>SUM(E1059:E1061)</f>
        <v>7</v>
      </c>
      <c r="F1058" s="639">
        <f>SUM(F1059:F1061)</f>
        <v>3678</v>
      </c>
      <c r="G1058" s="639">
        <f>SUM(G1059:G1061)</f>
        <v>3678</v>
      </c>
      <c r="H1058" s="639">
        <f t="shared" si="58"/>
        <v>100</v>
      </c>
      <c r="I1058" s="640"/>
      <c r="J1058" s="640"/>
    </row>
    <row r="1059" spans="1:10" ht="12.75">
      <c r="A1059" s="660"/>
      <c r="B1059" s="421"/>
      <c r="C1059" s="350"/>
      <c r="D1059" s="401" t="s">
        <v>936</v>
      </c>
      <c r="E1059" s="639">
        <v>0</v>
      </c>
      <c r="F1059" s="398">
        <v>2452</v>
      </c>
      <c r="G1059" s="397">
        <v>2452</v>
      </c>
      <c r="H1059" s="397">
        <f t="shared" si="58"/>
        <v>100</v>
      </c>
      <c r="I1059" s="640"/>
      <c r="J1059" s="640"/>
    </row>
    <row r="1060" spans="1:10" ht="12.75">
      <c r="A1060" s="660"/>
      <c r="B1060" s="421"/>
      <c r="C1060" s="350"/>
      <c r="D1060" s="401" t="s">
        <v>891</v>
      </c>
      <c r="E1060" s="639">
        <v>0</v>
      </c>
      <c r="F1060" s="398">
        <v>1226</v>
      </c>
      <c r="G1060" s="397">
        <v>1226</v>
      </c>
      <c r="H1060" s="397">
        <f t="shared" si="58"/>
        <v>100</v>
      </c>
      <c r="I1060" s="640"/>
      <c r="J1060" s="640"/>
    </row>
    <row r="1061" spans="1:10" ht="12.75">
      <c r="A1061" s="660"/>
      <c r="B1061" s="421"/>
      <c r="C1061" s="350"/>
      <c r="D1061" s="401" t="s">
        <v>406</v>
      </c>
      <c r="E1061" s="397">
        <v>7</v>
      </c>
      <c r="F1061" s="398">
        <v>0</v>
      </c>
      <c r="G1061" s="399">
        <v>0</v>
      </c>
      <c r="H1061" s="397">
        <v>0</v>
      </c>
      <c r="I1061" s="640"/>
      <c r="J1061" s="640"/>
    </row>
    <row r="1062" spans="1:10" ht="12.75">
      <c r="A1062" s="660"/>
      <c r="B1062" s="421"/>
      <c r="C1062" s="637" t="s">
        <v>992</v>
      </c>
      <c r="D1062" s="637"/>
      <c r="E1062" s="663">
        <f aca="true" t="shared" si="59" ref="E1062:G1063">SUM(E1063)</f>
        <v>33380</v>
      </c>
      <c r="F1062" s="663">
        <f t="shared" si="59"/>
        <v>33380</v>
      </c>
      <c r="G1062" s="663">
        <f t="shared" si="59"/>
        <v>33380</v>
      </c>
      <c r="H1062" s="663">
        <f aca="true" t="shared" si="60" ref="H1062:H1069">SUM(G1062*100/F1062)</f>
        <v>100</v>
      </c>
      <c r="I1062" s="640"/>
      <c r="J1062" s="640"/>
    </row>
    <row r="1063" spans="1:10" ht="12.75">
      <c r="A1063" s="660"/>
      <c r="B1063" s="421"/>
      <c r="C1063" s="411" t="s">
        <v>498</v>
      </c>
      <c r="D1063" s="412" t="s">
        <v>580</v>
      </c>
      <c r="E1063" s="645">
        <f t="shared" si="59"/>
        <v>33380</v>
      </c>
      <c r="F1063" s="645">
        <f t="shared" si="59"/>
        <v>33380</v>
      </c>
      <c r="G1063" s="645">
        <f t="shared" si="59"/>
        <v>33380</v>
      </c>
      <c r="H1063" s="645">
        <f t="shared" si="60"/>
        <v>100</v>
      </c>
      <c r="I1063" s="640"/>
      <c r="J1063" s="640"/>
    </row>
    <row r="1064" spans="1:10" ht="12.75">
      <c r="A1064" s="660"/>
      <c r="B1064" s="421"/>
      <c r="C1064" s="652"/>
      <c r="D1064" s="401" t="s">
        <v>993</v>
      </c>
      <c r="E1064" s="397">
        <v>33380</v>
      </c>
      <c r="F1064" s="398">
        <v>33380</v>
      </c>
      <c r="G1064" s="399">
        <v>33380</v>
      </c>
      <c r="H1064" s="397">
        <f t="shared" si="60"/>
        <v>100</v>
      </c>
      <c r="I1064" s="640"/>
      <c r="J1064" s="640"/>
    </row>
    <row r="1065" spans="1:10" ht="12.75">
      <c r="A1065" s="660"/>
      <c r="B1065" s="389" t="s">
        <v>981</v>
      </c>
      <c r="C1065" s="661" t="s">
        <v>994</v>
      </c>
      <c r="D1065" s="661"/>
      <c r="E1065" s="390">
        <f>SUM(E1066+E1094)</f>
        <v>94764</v>
      </c>
      <c r="F1065" s="390">
        <f>SUM(F1066+F1094)</f>
        <v>101135</v>
      </c>
      <c r="G1065" s="390">
        <f>SUM(G1066+G1094)</f>
        <v>101135</v>
      </c>
      <c r="H1065" s="390">
        <f t="shared" si="60"/>
        <v>100</v>
      </c>
      <c r="I1065" s="640"/>
      <c r="J1065" s="640"/>
    </row>
    <row r="1066" spans="1:10" ht="12.75">
      <c r="A1066" s="660"/>
      <c r="B1066" s="421"/>
      <c r="C1066" s="637" t="s">
        <v>995</v>
      </c>
      <c r="D1066" s="637"/>
      <c r="E1066" s="638">
        <f>SUM(E1067)</f>
        <v>59855</v>
      </c>
      <c r="F1066" s="638">
        <f>SUM(F1067)</f>
        <v>66048</v>
      </c>
      <c r="G1066" s="638">
        <f>SUM(G1067)</f>
        <v>66048</v>
      </c>
      <c r="H1066" s="638">
        <f t="shared" si="60"/>
        <v>100</v>
      </c>
      <c r="I1066" s="640"/>
      <c r="J1066" s="640"/>
    </row>
    <row r="1067" spans="1:10" ht="12.75">
      <c r="A1067" s="660"/>
      <c r="B1067" s="421"/>
      <c r="C1067" s="345" t="s">
        <v>286</v>
      </c>
      <c r="D1067" s="394" t="s">
        <v>8</v>
      </c>
      <c r="E1067" s="395">
        <f>SUM(E1068+E1072+E1076)</f>
        <v>59855</v>
      </c>
      <c r="F1067" s="395">
        <f>SUM(F1068+F1072+F1076)</f>
        <v>66048</v>
      </c>
      <c r="G1067" s="395">
        <f>SUM(G1068+G1072+G1076)</f>
        <v>66048</v>
      </c>
      <c r="H1067" s="395">
        <f t="shared" si="60"/>
        <v>100</v>
      </c>
      <c r="I1067" s="640"/>
      <c r="J1067" s="640"/>
    </row>
    <row r="1068" spans="1:10" ht="12.75">
      <c r="A1068" s="660"/>
      <c r="B1068" s="421"/>
      <c r="C1068" s="350" t="s">
        <v>375</v>
      </c>
      <c r="D1068" s="396" t="s">
        <v>524</v>
      </c>
      <c r="E1068" s="639">
        <f>SUM(E1069:E1071)</f>
        <v>2000</v>
      </c>
      <c r="F1068" s="639">
        <f>SUM(F1069:F1071)</f>
        <v>403</v>
      </c>
      <c r="G1068" s="639">
        <f>SUM(G1069:G1071)</f>
        <v>403</v>
      </c>
      <c r="H1068" s="639">
        <f t="shared" si="60"/>
        <v>100</v>
      </c>
      <c r="I1068" s="640"/>
      <c r="J1068" s="640"/>
    </row>
    <row r="1069" spans="1:10" ht="12.75">
      <c r="A1069" s="660"/>
      <c r="B1069" s="421"/>
      <c r="C1069" s="350"/>
      <c r="D1069" s="400" t="s">
        <v>598</v>
      </c>
      <c r="E1069" s="397">
        <v>0</v>
      </c>
      <c r="F1069" s="398">
        <v>403</v>
      </c>
      <c r="G1069" s="399">
        <v>403</v>
      </c>
      <c r="H1069" s="397">
        <f t="shared" si="60"/>
        <v>100</v>
      </c>
      <c r="I1069" s="640"/>
      <c r="J1069" s="640"/>
    </row>
    <row r="1070" spans="1:10" ht="12.75">
      <c r="A1070" s="660"/>
      <c r="B1070" s="421"/>
      <c r="C1070" s="350"/>
      <c r="D1070" s="548" t="s">
        <v>898</v>
      </c>
      <c r="E1070" s="397">
        <v>0</v>
      </c>
      <c r="F1070" s="398">
        <v>0</v>
      </c>
      <c r="G1070" s="399">
        <v>0</v>
      </c>
      <c r="H1070" s="397">
        <v>0</v>
      </c>
      <c r="I1070" s="640"/>
      <c r="J1070" s="640"/>
    </row>
    <row r="1071" spans="1:10" ht="12.75">
      <c r="A1071" s="660"/>
      <c r="B1071" s="421"/>
      <c r="C1071" s="350"/>
      <c r="D1071" s="548" t="s">
        <v>614</v>
      </c>
      <c r="E1071" s="397">
        <v>2000</v>
      </c>
      <c r="F1071" s="398">
        <v>0</v>
      </c>
      <c r="G1071" s="399">
        <v>0</v>
      </c>
      <c r="H1071" s="397">
        <v>0</v>
      </c>
      <c r="I1071" s="640"/>
      <c r="J1071" s="640"/>
    </row>
    <row r="1072" spans="1:10" ht="12.75">
      <c r="A1072" s="660"/>
      <c r="B1072" s="421"/>
      <c r="C1072" s="350" t="s">
        <v>379</v>
      </c>
      <c r="D1072" s="396" t="s">
        <v>615</v>
      </c>
      <c r="E1072" s="403">
        <f>SUM(E1073:E1075)</f>
        <v>954</v>
      </c>
      <c r="F1072" s="403">
        <f>SUM(F1073:F1075)</f>
        <v>272</v>
      </c>
      <c r="G1072" s="403">
        <f>SUM(G1073:G1075)</f>
        <v>272</v>
      </c>
      <c r="H1072" s="639">
        <f>SUM(G1072*100/F1072)</f>
        <v>100</v>
      </c>
      <c r="I1072" s="640"/>
      <c r="J1072" s="640"/>
    </row>
    <row r="1073" spans="1:10" ht="12.75">
      <c r="A1073" s="660"/>
      <c r="B1073" s="421"/>
      <c r="C1073" s="350"/>
      <c r="D1073" s="548" t="s">
        <v>899</v>
      </c>
      <c r="E1073" s="364">
        <v>300</v>
      </c>
      <c r="F1073" s="358">
        <v>11</v>
      </c>
      <c r="G1073" s="359">
        <v>11</v>
      </c>
      <c r="H1073" s="397">
        <f>SUM(G1073*100/F1073)</f>
        <v>100</v>
      </c>
      <c r="I1073" s="640"/>
      <c r="J1073" s="640"/>
    </row>
    <row r="1074" spans="1:10" ht="12.75">
      <c r="A1074" s="660"/>
      <c r="B1074" s="421"/>
      <c r="C1074" s="350"/>
      <c r="D1074" s="400" t="s">
        <v>900</v>
      </c>
      <c r="E1074" s="364">
        <v>254</v>
      </c>
      <c r="F1074" s="358">
        <v>0</v>
      </c>
      <c r="G1074" s="359">
        <v>0</v>
      </c>
      <c r="H1074" s="397">
        <v>0</v>
      </c>
      <c r="I1074" s="640"/>
      <c r="J1074" s="640"/>
    </row>
    <row r="1075" spans="1:10" ht="12.75">
      <c r="A1075" s="660"/>
      <c r="B1075" s="421"/>
      <c r="C1075" s="350"/>
      <c r="D1075" s="401" t="s">
        <v>875</v>
      </c>
      <c r="E1075" s="358">
        <v>400</v>
      </c>
      <c r="F1075" s="358">
        <v>261</v>
      </c>
      <c r="G1075" s="402">
        <v>261</v>
      </c>
      <c r="H1075" s="397">
        <f aca="true" t="shared" si="61" ref="H1075:H1081">SUM(G1075*100/F1075)</f>
        <v>100</v>
      </c>
      <c r="I1075" s="640"/>
      <c r="J1075" s="640"/>
    </row>
    <row r="1076" spans="1:10" ht="12.75">
      <c r="A1076" s="660"/>
      <c r="B1076" s="421"/>
      <c r="C1076" s="350" t="s">
        <v>287</v>
      </c>
      <c r="D1076" s="396" t="s">
        <v>288</v>
      </c>
      <c r="E1076" s="403">
        <f>SUM(E1077:E1093)</f>
        <v>56901</v>
      </c>
      <c r="F1076" s="403">
        <f>SUM(F1077:F1093)</f>
        <v>65373</v>
      </c>
      <c r="G1076" s="403">
        <f>SUM(G1077:G1093)</f>
        <v>65373</v>
      </c>
      <c r="H1076" s="639">
        <f t="shared" si="61"/>
        <v>100</v>
      </c>
      <c r="I1076" s="640"/>
      <c r="J1076" s="640"/>
    </row>
    <row r="1077" spans="1:10" ht="12.75">
      <c r="A1077" s="660"/>
      <c r="B1077" s="421"/>
      <c r="C1077" s="350"/>
      <c r="D1077" s="548" t="s">
        <v>962</v>
      </c>
      <c r="E1077" s="364">
        <v>0</v>
      </c>
      <c r="F1077" s="364">
        <v>55</v>
      </c>
      <c r="G1077" s="364">
        <v>55</v>
      </c>
      <c r="H1077" s="397">
        <f t="shared" si="61"/>
        <v>100</v>
      </c>
      <c r="I1077" s="640"/>
      <c r="J1077" s="640"/>
    </row>
    <row r="1078" spans="1:10" ht="12.75">
      <c r="A1078" s="660"/>
      <c r="B1078" s="421"/>
      <c r="C1078" s="350"/>
      <c r="D1078" s="401" t="s">
        <v>416</v>
      </c>
      <c r="E1078" s="397">
        <v>23851</v>
      </c>
      <c r="F1078" s="398">
        <v>4145</v>
      </c>
      <c r="G1078" s="399">
        <v>4145</v>
      </c>
      <c r="H1078" s="397">
        <f t="shared" si="61"/>
        <v>100</v>
      </c>
      <c r="I1078" s="640"/>
      <c r="J1078" s="640"/>
    </row>
    <row r="1079" spans="1:10" ht="12.75">
      <c r="A1079" s="660"/>
      <c r="B1079" s="421"/>
      <c r="C1079" s="350"/>
      <c r="D1079" s="401" t="s">
        <v>878</v>
      </c>
      <c r="E1079" s="397">
        <v>2000</v>
      </c>
      <c r="F1079" s="398">
        <v>809</v>
      </c>
      <c r="G1079" s="399">
        <v>809</v>
      </c>
      <c r="H1079" s="397">
        <f t="shared" si="61"/>
        <v>100</v>
      </c>
      <c r="I1079" s="640"/>
      <c r="J1079" s="640"/>
    </row>
    <row r="1080" spans="1:10" ht="12.75">
      <c r="A1080" s="660"/>
      <c r="B1080" s="421"/>
      <c r="C1080" s="350"/>
      <c r="D1080" s="401" t="s">
        <v>420</v>
      </c>
      <c r="E1080" s="397">
        <v>3000</v>
      </c>
      <c r="F1080" s="398">
        <v>11319</v>
      </c>
      <c r="G1080" s="399">
        <v>11319</v>
      </c>
      <c r="H1080" s="397">
        <f t="shared" si="61"/>
        <v>100</v>
      </c>
      <c r="I1080" s="640"/>
      <c r="J1080" s="640"/>
    </row>
    <row r="1081" spans="1:10" ht="12.75">
      <c r="A1081" s="660"/>
      <c r="B1081" s="421"/>
      <c r="C1081" s="350"/>
      <c r="D1081" s="401" t="s">
        <v>421</v>
      </c>
      <c r="E1081" s="397">
        <v>3000</v>
      </c>
      <c r="F1081" s="358">
        <v>3000</v>
      </c>
      <c r="G1081" s="399">
        <v>3000</v>
      </c>
      <c r="H1081" s="397">
        <f t="shared" si="61"/>
        <v>100</v>
      </c>
      <c r="I1081" s="640"/>
      <c r="J1081" s="640"/>
    </row>
    <row r="1082" spans="1:10" ht="12.75">
      <c r="A1082" s="660"/>
      <c r="B1082" s="421"/>
      <c r="C1082" s="350"/>
      <c r="D1082" s="401" t="s">
        <v>879</v>
      </c>
      <c r="E1082" s="397">
        <v>0</v>
      </c>
      <c r="F1082" s="358">
        <v>0</v>
      </c>
      <c r="G1082" s="399">
        <v>0</v>
      </c>
      <c r="H1082" s="397">
        <v>0</v>
      </c>
      <c r="I1082" s="640"/>
      <c r="J1082" s="640"/>
    </row>
    <row r="1083" spans="1:10" ht="12.75">
      <c r="A1083" s="660"/>
      <c r="B1083" s="421"/>
      <c r="C1083" s="350"/>
      <c r="D1083" s="401" t="s">
        <v>425</v>
      </c>
      <c r="E1083" s="397">
        <v>3000</v>
      </c>
      <c r="F1083" s="358">
        <v>4844</v>
      </c>
      <c r="G1083" s="399">
        <v>4844</v>
      </c>
      <c r="H1083" s="397">
        <f>SUM(G1083*100/F1083)</f>
        <v>100</v>
      </c>
      <c r="I1083" s="640"/>
      <c r="J1083" s="640"/>
    </row>
    <row r="1084" spans="1:10" ht="12.75">
      <c r="A1084" s="660"/>
      <c r="B1084" s="421"/>
      <c r="C1084" s="350"/>
      <c r="D1084" s="401" t="s">
        <v>880</v>
      </c>
      <c r="E1084" s="397">
        <v>3000</v>
      </c>
      <c r="F1084" s="398">
        <v>3305</v>
      </c>
      <c r="G1084" s="399">
        <v>3305</v>
      </c>
      <c r="H1084" s="397">
        <f>SUM(G1084*100/F1084)</f>
        <v>100</v>
      </c>
      <c r="I1084" s="640"/>
      <c r="J1084" s="640"/>
    </row>
    <row r="1085" spans="1:10" ht="12.75">
      <c r="A1085" s="660"/>
      <c r="B1085" s="421"/>
      <c r="C1085" s="350"/>
      <c r="D1085" s="401" t="s">
        <v>883</v>
      </c>
      <c r="E1085" s="397">
        <v>1000</v>
      </c>
      <c r="F1085" s="397">
        <v>0</v>
      </c>
      <c r="G1085" s="399">
        <v>0</v>
      </c>
      <c r="H1085" s="397">
        <v>0</v>
      </c>
      <c r="I1085" s="640"/>
      <c r="J1085" s="640"/>
    </row>
    <row r="1086" spans="1:10" ht="12.75">
      <c r="A1086" s="660"/>
      <c r="B1086" s="421"/>
      <c r="C1086" s="350"/>
      <c r="D1086" s="401" t="s">
        <v>912</v>
      </c>
      <c r="E1086" s="397"/>
      <c r="F1086" s="358">
        <v>8118</v>
      </c>
      <c r="G1086" s="399">
        <v>8118</v>
      </c>
      <c r="H1086" s="397">
        <f>SUM(G1086*100/F1086)</f>
        <v>100</v>
      </c>
      <c r="I1086" s="640"/>
      <c r="J1086" s="640"/>
    </row>
    <row r="1087" spans="1:10" ht="12.75">
      <c r="A1087" s="660"/>
      <c r="B1087" s="421"/>
      <c r="C1087" s="350"/>
      <c r="D1087" s="401" t="s">
        <v>885</v>
      </c>
      <c r="E1087" s="397">
        <v>9000</v>
      </c>
      <c r="F1087" s="398">
        <v>11981</v>
      </c>
      <c r="G1087" s="399">
        <v>11981</v>
      </c>
      <c r="H1087" s="397">
        <f>SUM(G1087*100/F1087)</f>
        <v>100</v>
      </c>
      <c r="I1087" s="640"/>
      <c r="J1087" s="640"/>
    </row>
    <row r="1088" spans="1:10" ht="12.75">
      <c r="A1088" s="660"/>
      <c r="B1088" s="421"/>
      <c r="C1088" s="350"/>
      <c r="D1088" s="401" t="s">
        <v>996</v>
      </c>
      <c r="E1088" s="397"/>
      <c r="F1088" s="398">
        <v>280</v>
      </c>
      <c r="G1088" s="399">
        <v>280</v>
      </c>
      <c r="H1088" s="397">
        <f>SUM(G1088*100/F1088)</f>
        <v>100</v>
      </c>
      <c r="I1088" s="640"/>
      <c r="J1088" s="640"/>
    </row>
    <row r="1089" spans="1:10" ht="12.75">
      <c r="A1089" s="660"/>
      <c r="B1089" s="421"/>
      <c r="C1089" s="350"/>
      <c r="D1089" s="401" t="s">
        <v>886</v>
      </c>
      <c r="E1089" s="397">
        <v>1000</v>
      </c>
      <c r="F1089" s="397">
        <v>0</v>
      </c>
      <c r="G1089" s="399">
        <v>0</v>
      </c>
      <c r="H1089" s="397">
        <v>0</v>
      </c>
      <c r="I1089" s="640"/>
      <c r="J1089" s="640"/>
    </row>
    <row r="1090" spans="1:10" ht="12.75">
      <c r="A1090" s="660"/>
      <c r="B1090" s="421"/>
      <c r="C1090" s="350"/>
      <c r="D1090" s="401" t="s">
        <v>997</v>
      </c>
      <c r="E1090" s="397">
        <v>0</v>
      </c>
      <c r="F1090" s="397">
        <v>40</v>
      </c>
      <c r="G1090" s="399">
        <v>40</v>
      </c>
      <c r="H1090" s="397">
        <f aca="true" t="shared" si="62" ref="H1090:H1095">SUM(G1090*100/F1090)</f>
        <v>100</v>
      </c>
      <c r="I1090" s="640"/>
      <c r="J1090" s="640"/>
    </row>
    <row r="1091" spans="1:10" ht="12.75">
      <c r="A1091" s="660"/>
      <c r="B1091" s="421"/>
      <c r="C1091" s="350"/>
      <c r="D1091" s="401" t="s">
        <v>447</v>
      </c>
      <c r="E1091" s="397">
        <v>1000</v>
      </c>
      <c r="F1091" s="397">
        <v>3452</v>
      </c>
      <c r="G1091" s="399">
        <v>3452</v>
      </c>
      <c r="H1091" s="397">
        <f t="shared" si="62"/>
        <v>100</v>
      </c>
      <c r="I1091" s="640"/>
      <c r="J1091" s="640"/>
    </row>
    <row r="1092" spans="1:10" ht="12.75">
      <c r="A1092" s="660"/>
      <c r="B1092" s="421"/>
      <c r="C1092" s="350"/>
      <c r="D1092" s="401" t="s">
        <v>451</v>
      </c>
      <c r="E1092" s="397">
        <v>50</v>
      </c>
      <c r="F1092" s="397">
        <v>5</v>
      </c>
      <c r="G1092" s="399">
        <v>5</v>
      </c>
      <c r="H1092" s="397">
        <f t="shared" si="62"/>
        <v>100</v>
      </c>
      <c r="I1092" s="640"/>
      <c r="J1092" s="640"/>
    </row>
    <row r="1093" spans="1:10" ht="12.75">
      <c r="A1093" s="660"/>
      <c r="B1093" s="421"/>
      <c r="C1093" s="350"/>
      <c r="D1093" s="401" t="s">
        <v>889</v>
      </c>
      <c r="E1093" s="397">
        <v>7000</v>
      </c>
      <c r="F1093" s="397">
        <v>14020</v>
      </c>
      <c r="G1093" s="399">
        <v>14020</v>
      </c>
      <c r="H1093" s="397">
        <f t="shared" si="62"/>
        <v>100</v>
      </c>
      <c r="I1093" s="640"/>
      <c r="J1093" s="640"/>
    </row>
    <row r="1094" spans="1:10" ht="12.75">
      <c r="A1094" s="660"/>
      <c r="B1094" s="421"/>
      <c r="C1094" s="637" t="s">
        <v>998</v>
      </c>
      <c r="D1094" s="637"/>
      <c r="E1094" s="638">
        <f>SUM(E1095)</f>
        <v>34909</v>
      </c>
      <c r="F1094" s="638">
        <f>SUM(F1095)</f>
        <v>35087</v>
      </c>
      <c r="G1094" s="638">
        <f>SUM(G1095)</f>
        <v>35087</v>
      </c>
      <c r="H1094" s="638">
        <f t="shared" si="62"/>
        <v>100</v>
      </c>
      <c r="I1094" s="640"/>
      <c r="J1094" s="640"/>
    </row>
    <row r="1095" spans="1:10" ht="12.75">
      <c r="A1095" s="660"/>
      <c r="B1095" s="421"/>
      <c r="C1095" s="345" t="s">
        <v>286</v>
      </c>
      <c r="D1095" s="394" t="s">
        <v>8</v>
      </c>
      <c r="E1095" s="395">
        <f>SUM(E1096+E1100+E1105)</f>
        <v>34909</v>
      </c>
      <c r="F1095" s="395">
        <f>SUM(F1096+F1100+F1105)</f>
        <v>35087</v>
      </c>
      <c r="G1095" s="395">
        <f>SUM(G1096+G1100+G1105)</f>
        <v>35087</v>
      </c>
      <c r="H1095" s="395">
        <f t="shared" si="62"/>
        <v>100</v>
      </c>
      <c r="I1095" s="640"/>
      <c r="J1095" s="640"/>
    </row>
    <row r="1096" spans="1:10" ht="12.75">
      <c r="A1096" s="660"/>
      <c r="B1096" s="421"/>
      <c r="C1096" s="350" t="s">
        <v>375</v>
      </c>
      <c r="D1096" s="396" t="s">
        <v>524</v>
      </c>
      <c r="E1096" s="639">
        <f>SUM(E1097:E1099)</f>
        <v>0</v>
      </c>
      <c r="F1096" s="639">
        <f>SUM(F1097:F1099)</f>
        <v>0</v>
      </c>
      <c r="G1096" s="639">
        <f>SUM(G1097:G1099)</f>
        <v>0</v>
      </c>
      <c r="H1096" s="639">
        <v>0</v>
      </c>
      <c r="I1096" s="640"/>
      <c r="J1096" s="640"/>
    </row>
    <row r="1097" spans="1:10" ht="12.75">
      <c r="A1097" s="660"/>
      <c r="B1097" s="421"/>
      <c r="C1097" s="350"/>
      <c r="D1097" s="400" t="s">
        <v>598</v>
      </c>
      <c r="E1097" s="397">
        <v>0</v>
      </c>
      <c r="F1097" s="398">
        <v>0</v>
      </c>
      <c r="G1097" s="399">
        <v>0</v>
      </c>
      <c r="H1097" s="397">
        <v>0</v>
      </c>
      <c r="I1097" s="640"/>
      <c r="J1097" s="640"/>
    </row>
    <row r="1098" spans="1:10" ht="12.75">
      <c r="A1098" s="660"/>
      <c r="B1098" s="421"/>
      <c r="C1098" s="350"/>
      <c r="D1098" s="548" t="s">
        <v>898</v>
      </c>
      <c r="E1098" s="397">
        <v>0</v>
      </c>
      <c r="F1098" s="398">
        <v>0</v>
      </c>
      <c r="G1098" s="399">
        <v>0</v>
      </c>
      <c r="H1098" s="397">
        <v>0</v>
      </c>
      <c r="I1098" s="640"/>
      <c r="J1098" s="640"/>
    </row>
    <row r="1099" spans="1:10" ht="12.75">
      <c r="A1099" s="660"/>
      <c r="B1099" s="421"/>
      <c r="C1099" s="350"/>
      <c r="D1099" s="548" t="s">
        <v>614</v>
      </c>
      <c r="E1099" s="397">
        <v>0</v>
      </c>
      <c r="F1099" s="398">
        <v>0</v>
      </c>
      <c r="G1099" s="399">
        <v>0</v>
      </c>
      <c r="H1099" s="397">
        <v>0</v>
      </c>
      <c r="I1099" s="640"/>
      <c r="J1099" s="640"/>
    </row>
    <row r="1100" spans="1:10" ht="12.75">
      <c r="A1100" s="660"/>
      <c r="B1100" s="421"/>
      <c r="C1100" s="350" t="s">
        <v>379</v>
      </c>
      <c r="D1100" s="396" t="s">
        <v>615</v>
      </c>
      <c r="E1100" s="403">
        <f>SUM(E1101:E1104)</f>
        <v>0</v>
      </c>
      <c r="F1100" s="403">
        <f>SUM(F1101:F1104)</f>
        <v>0</v>
      </c>
      <c r="G1100" s="403">
        <f>SUM(G1101:G1104)</f>
        <v>0</v>
      </c>
      <c r="H1100" s="639">
        <v>0</v>
      </c>
      <c r="I1100" s="640"/>
      <c r="J1100" s="640"/>
    </row>
    <row r="1101" spans="1:10" ht="12.75">
      <c r="A1101" s="660"/>
      <c r="B1101" s="421"/>
      <c r="C1101" s="350"/>
      <c r="D1101" s="548" t="s">
        <v>899</v>
      </c>
      <c r="E1101" s="364">
        <v>0</v>
      </c>
      <c r="F1101" s="364">
        <v>0</v>
      </c>
      <c r="G1101" s="359">
        <v>0</v>
      </c>
      <c r="H1101" s="397">
        <v>0</v>
      </c>
      <c r="I1101" s="640"/>
      <c r="J1101" s="640"/>
    </row>
    <row r="1102" spans="1:10" ht="12.75">
      <c r="A1102" s="660"/>
      <c r="B1102" s="421"/>
      <c r="C1102" s="350"/>
      <c r="D1102" s="548" t="s">
        <v>966</v>
      </c>
      <c r="E1102" s="364">
        <v>0</v>
      </c>
      <c r="F1102" s="364">
        <v>0</v>
      </c>
      <c r="G1102" s="359">
        <v>0</v>
      </c>
      <c r="H1102" s="397">
        <v>0</v>
      </c>
      <c r="I1102" s="640"/>
      <c r="J1102" s="640"/>
    </row>
    <row r="1103" spans="1:10" ht="12.75">
      <c r="A1103" s="660"/>
      <c r="B1103" s="421"/>
      <c r="C1103" s="350"/>
      <c r="D1103" s="400" t="s">
        <v>900</v>
      </c>
      <c r="E1103" s="364">
        <v>0</v>
      </c>
      <c r="F1103" s="364">
        <v>0</v>
      </c>
      <c r="G1103" s="359">
        <v>0</v>
      </c>
      <c r="H1103" s="397">
        <v>0</v>
      </c>
      <c r="I1103" s="640"/>
      <c r="J1103" s="640"/>
    </row>
    <row r="1104" spans="1:10" ht="12.75">
      <c r="A1104" s="660"/>
      <c r="B1104" s="421"/>
      <c r="C1104" s="350"/>
      <c r="D1104" s="401" t="s">
        <v>875</v>
      </c>
      <c r="E1104" s="358">
        <v>0</v>
      </c>
      <c r="F1104" s="358">
        <v>0</v>
      </c>
      <c r="G1104" s="402">
        <v>0</v>
      </c>
      <c r="H1104" s="397">
        <v>0</v>
      </c>
      <c r="I1104" s="640"/>
      <c r="J1104" s="640"/>
    </row>
    <row r="1105" spans="1:10" ht="12.75">
      <c r="A1105" s="660"/>
      <c r="B1105" s="421"/>
      <c r="C1105" s="350" t="s">
        <v>287</v>
      </c>
      <c r="D1105" s="396" t="s">
        <v>288</v>
      </c>
      <c r="E1105" s="403">
        <f>SUM(E1106:E1111)</f>
        <v>34909</v>
      </c>
      <c r="F1105" s="403">
        <f>SUM(F1106:F1111)</f>
        <v>35087</v>
      </c>
      <c r="G1105" s="403">
        <f>SUM(G1106:G1111)</f>
        <v>35087</v>
      </c>
      <c r="H1105" s="639">
        <f>SUM(G1105*100/F1105)</f>
        <v>100</v>
      </c>
      <c r="I1105" s="640"/>
      <c r="J1105" s="640"/>
    </row>
    <row r="1106" spans="1:10" ht="12.75">
      <c r="A1106" s="660"/>
      <c r="B1106" s="421"/>
      <c r="C1106" s="652"/>
      <c r="D1106" s="401" t="s">
        <v>416</v>
      </c>
      <c r="E1106" s="397">
        <v>10000</v>
      </c>
      <c r="F1106" s="398">
        <v>16469</v>
      </c>
      <c r="G1106" s="399">
        <v>16469</v>
      </c>
      <c r="H1106" s="397">
        <f>SUM(G1106*100/F1106)</f>
        <v>100</v>
      </c>
      <c r="I1106" s="640"/>
      <c r="J1106" s="640"/>
    </row>
    <row r="1107" spans="1:10" ht="12.75">
      <c r="A1107" s="660"/>
      <c r="B1107" s="421"/>
      <c r="C1107" s="652"/>
      <c r="D1107" s="401" t="s">
        <v>878</v>
      </c>
      <c r="E1107" s="397">
        <v>4000</v>
      </c>
      <c r="F1107" s="398">
        <v>619</v>
      </c>
      <c r="G1107" s="399">
        <v>619</v>
      </c>
      <c r="H1107" s="397">
        <f>SUM(G1107*100/F1107)</f>
        <v>100</v>
      </c>
      <c r="I1107" s="640"/>
      <c r="J1107" s="640"/>
    </row>
    <row r="1108" spans="1:10" ht="12.75">
      <c r="A1108" s="660"/>
      <c r="B1108" s="421"/>
      <c r="C1108" s="652"/>
      <c r="D1108" s="401" t="s">
        <v>418</v>
      </c>
      <c r="E1108" s="397">
        <v>500</v>
      </c>
      <c r="F1108" s="398">
        <v>18</v>
      </c>
      <c r="G1108" s="399">
        <v>18</v>
      </c>
      <c r="H1108" s="397">
        <f>SUM(G1108*100/F1108)</f>
        <v>100</v>
      </c>
      <c r="I1108" s="640"/>
      <c r="J1108" s="640"/>
    </row>
    <row r="1109" spans="1:10" ht="12.75">
      <c r="A1109" s="660"/>
      <c r="B1109" s="421"/>
      <c r="C1109" s="652"/>
      <c r="D1109" s="401" t="s">
        <v>425</v>
      </c>
      <c r="E1109" s="397">
        <v>400</v>
      </c>
      <c r="F1109" s="398">
        <v>173</v>
      </c>
      <c r="G1109" s="399">
        <v>173</v>
      </c>
      <c r="H1109" s="397">
        <f>SUM(G1109*100/F1109)</f>
        <v>100</v>
      </c>
      <c r="I1109" s="640"/>
      <c r="J1109" s="640"/>
    </row>
    <row r="1110" spans="1:10" ht="12.75">
      <c r="A1110" s="660"/>
      <c r="B1110" s="421"/>
      <c r="C1110" s="652"/>
      <c r="D1110" s="401" t="s">
        <v>880</v>
      </c>
      <c r="E1110" s="397">
        <v>9</v>
      </c>
      <c r="F1110" s="398">
        <v>0</v>
      </c>
      <c r="G1110" s="399">
        <v>0</v>
      </c>
      <c r="H1110" s="397">
        <v>0</v>
      </c>
      <c r="I1110" s="640"/>
      <c r="J1110" s="640"/>
    </row>
    <row r="1111" spans="1:10" ht="12.75">
      <c r="A1111" s="660"/>
      <c r="B1111" s="421"/>
      <c r="C1111" s="652"/>
      <c r="D1111" s="401" t="s">
        <v>889</v>
      </c>
      <c r="E1111" s="397">
        <v>20000</v>
      </c>
      <c r="F1111" s="398">
        <v>17808</v>
      </c>
      <c r="G1111" s="399">
        <v>17808</v>
      </c>
      <c r="H1111" s="397">
        <f aca="true" t="shared" si="63" ref="H1111:H1138">SUM(G1111*100/F1111)</f>
        <v>100</v>
      </c>
      <c r="I1111" s="640"/>
      <c r="J1111" s="640"/>
    </row>
    <row r="1112" spans="1:10" ht="12.75">
      <c r="A1112" s="660"/>
      <c r="B1112" s="664" t="s">
        <v>811</v>
      </c>
      <c r="C1112" s="633" t="s">
        <v>999</v>
      </c>
      <c r="D1112" s="633"/>
      <c r="E1112" s="342">
        <f>SUM(E1113+E1153)</f>
        <v>632209</v>
      </c>
      <c r="F1112" s="342">
        <f>SUM(F1113+F1153)</f>
        <v>629350</v>
      </c>
      <c r="G1112" s="342">
        <f>SUM(G1113+G1153)</f>
        <v>629911</v>
      </c>
      <c r="H1112" s="649">
        <f t="shared" si="63"/>
        <v>100.08913958846429</v>
      </c>
      <c r="I1112" s="640"/>
      <c r="J1112" s="640"/>
    </row>
    <row r="1113" spans="1:8" ht="12.75">
      <c r="A1113" s="660"/>
      <c r="B1113" s="421"/>
      <c r="C1113" s="637" t="s">
        <v>1000</v>
      </c>
      <c r="D1113" s="637"/>
      <c r="E1113" s="638">
        <f>SUM(E1114)</f>
        <v>477196</v>
      </c>
      <c r="F1113" s="638">
        <f>SUM(F1114)</f>
        <v>482681</v>
      </c>
      <c r="G1113" s="367">
        <f>SUM(G1114)</f>
        <v>483242</v>
      </c>
      <c r="H1113" s="643">
        <f t="shared" si="63"/>
        <v>100.11622583031028</v>
      </c>
    </row>
    <row r="1114" spans="1:8" ht="12.75">
      <c r="A1114" s="660"/>
      <c r="B1114" s="421"/>
      <c r="C1114" s="665" t="s">
        <v>286</v>
      </c>
      <c r="D1114" s="394" t="s">
        <v>8</v>
      </c>
      <c r="E1114" s="395">
        <f>SUM(E1115+E1119+E1123+E1150)</f>
        <v>477196</v>
      </c>
      <c r="F1114" s="395">
        <f>SUM(F1115+F1119+F1123+F1150)</f>
        <v>482681</v>
      </c>
      <c r="G1114" s="347">
        <f>SUM(G1115+G1119+G1123+G1150)</f>
        <v>483242</v>
      </c>
      <c r="H1114" s="413">
        <f t="shared" si="63"/>
        <v>100.11622583031028</v>
      </c>
    </row>
    <row r="1115" spans="1:8" ht="12.75">
      <c r="A1115" s="660"/>
      <c r="B1115" s="421"/>
      <c r="C1115" s="622" t="s">
        <v>375</v>
      </c>
      <c r="D1115" s="396" t="s">
        <v>524</v>
      </c>
      <c r="E1115" s="639">
        <f>SUM(E1116:E1118)</f>
        <v>321120</v>
      </c>
      <c r="F1115" s="639">
        <f>SUM(F1116:F1118)</f>
        <v>323146</v>
      </c>
      <c r="G1115" s="639">
        <f>SUM(G1116:G1118)</f>
        <v>322686</v>
      </c>
      <c r="H1115" s="639">
        <f t="shared" si="63"/>
        <v>99.85764948351519</v>
      </c>
    </row>
    <row r="1116" spans="1:8" ht="12.75">
      <c r="A1116" s="660"/>
      <c r="B1116" s="421"/>
      <c r="C1116" s="622"/>
      <c r="D1116" s="400" t="s">
        <v>598</v>
      </c>
      <c r="E1116" s="397">
        <v>300120</v>
      </c>
      <c r="F1116" s="397">
        <v>270889</v>
      </c>
      <c r="G1116" s="399">
        <v>270889</v>
      </c>
      <c r="H1116" s="397">
        <f t="shared" si="63"/>
        <v>100</v>
      </c>
    </row>
    <row r="1117" spans="1:8" ht="12.75">
      <c r="A1117" s="660"/>
      <c r="B1117" s="421"/>
      <c r="C1117" s="622"/>
      <c r="D1117" s="548" t="s">
        <v>898</v>
      </c>
      <c r="E1117" s="397">
        <v>18000</v>
      </c>
      <c r="F1117" s="397">
        <v>50630</v>
      </c>
      <c r="G1117" s="399">
        <v>50630</v>
      </c>
      <c r="H1117" s="397">
        <f t="shared" si="63"/>
        <v>100</v>
      </c>
    </row>
    <row r="1118" spans="1:8" ht="12.75">
      <c r="A1118" s="660"/>
      <c r="B1118" s="421"/>
      <c r="C1118" s="622"/>
      <c r="D1118" s="548" t="s">
        <v>614</v>
      </c>
      <c r="E1118" s="397">
        <v>3000</v>
      </c>
      <c r="F1118" s="397">
        <v>1627</v>
      </c>
      <c r="G1118" s="399">
        <v>1167</v>
      </c>
      <c r="H1118" s="397">
        <f t="shared" si="63"/>
        <v>71.72710510141364</v>
      </c>
    </row>
    <row r="1119" spans="1:8" ht="12.75">
      <c r="A1119" s="660"/>
      <c r="B1119" s="421"/>
      <c r="C1119" s="622" t="s">
        <v>379</v>
      </c>
      <c r="D1119" s="396" t="s">
        <v>615</v>
      </c>
      <c r="E1119" s="403">
        <f>SUM(E1120:E1122)</f>
        <v>113003</v>
      </c>
      <c r="F1119" s="403">
        <f>SUM(F1120:F1122)</f>
        <v>111562</v>
      </c>
      <c r="G1119" s="403">
        <f>SUM(G1120:G1122)</f>
        <v>111436</v>
      </c>
      <c r="H1119" s="639">
        <f t="shared" si="63"/>
        <v>99.8870583173482</v>
      </c>
    </row>
    <row r="1120" spans="1:8" ht="12.75">
      <c r="A1120" s="660"/>
      <c r="B1120" s="421"/>
      <c r="C1120" s="622"/>
      <c r="D1120" s="548" t="s">
        <v>899</v>
      </c>
      <c r="E1120" s="364">
        <v>22101</v>
      </c>
      <c r="F1120" s="364">
        <v>20792</v>
      </c>
      <c r="G1120" s="359">
        <v>20792</v>
      </c>
      <c r="H1120" s="397">
        <f t="shared" si="63"/>
        <v>100</v>
      </c>
    </row>
    <row r="1121" spans="1:8" ht="12.75">
      <c r="A1121" s="660"/>
      <c r="B1121" s="421"/>
      <c r="C1121" s="622"/>
      <c r="D1121" s="400" t="s">
        <v>900</v>
      </c>
      <c r="E1121" s="364">
        <v>10000</v>
      </c>
      <c r="F1121" s="364">
        <v>11103</v>
      </c>
      <c r="G1121" s="359">
        <v>11104</v>
      </c>
      <c r="H1121" s="397">
        <f t="shared" si="63"/>
        <v>100.0090065747996</v>
      </c>
    </row>
    <row r="1122" spans="1:8" ht="12.75">
      <c r="A1122" s="660"/>
      <c r="B1122" s="421"/>
      <c r="C1122" s="622"/>
      <c r="D1122" s="401" t="s">
        <v>875</v>
      </c>
      <c r="E1122" s="358">
        <v>80902</v>
      </c>
      <c r="F1122" s="358">
        <v>79667</v>
      </c>
      <c r="G1122" s="402">
        <v>79540</v>
      </c>
      <c r="H1122" s="397">
        <f t="shared" si="63"/>
        <v>99.84058644106092</v>
      </c>
    </row>
    <row r="1123" spans="1:8" ht="12.75">
      <c r="A1123" s="660"/>
      <c r="B1123" s="421"/>
      <c r="C1123" s="622" t="s">
        <v>287</v>
      </c>
      <c r="D1123" s="396" t="s">
        <v>288</v>
      </c>
      <c r="E1123" s="403">
        <f>SUM(E1124:E1148)</f>
        <v>38873</v>
      </c>
      <c r="F1123" s="403">
        <f>SUM(F1124:F1148)</f>
        <v>45769</v>
      </c>
      <c r="G1123" s="403">
        <f>SUM(G1124:G1149)</f>
        <v>46916</v>
      </c>
      <c r="H1123" s="639">
        <f t="shared" si="63"/>
        <v>102.50606305578012</v>
      </c>
    </row>
    <row r="1124" spans="1:8" ht="12.75">
      <c r="A1124" s="660"/>
      <c r="B1124" s="421"/>
      <c r="C1124" s="666"/>
      <c r="D1124" s="647" t="s">
        <v>1001</v>
      </c>
      <c r="E1124" s="397">
        <v>0</v>
      </c>
      <c r="F1124" s="397">
        <v>573</v>
      </c>
      <c r="G1124" s="397">
        <v>573</v>
      </c>
      <c r="H1124" s="397">
        <f t="shared" si="63"/>
        <v>100</v>
      </c>
    </row>
    <row r="1125" spans="1:8" ht="12.75">
      <c r="A1125" s="660"/>
      <c r="B1125" s="421"/>
      <c r="C1125" s="666"/>
      <c r="D1125" s="401" t="s">
        <v>416</v>
      </c>
      <c r="E1125" s="397">
        <v>20000</v>
      </c>
      <c r="F1125" s="397">
        <v>20989</v>
      </c>
      <c r="G1125" s="399">
        <v>20988</v>
      </c>
      <c r="H1125" s="397">
        <f t="shared" si="63"/>
        <v>99.9952355995998</v>
      </c>
    </row>
    <row r="1126" spans="1:8" ht="12.75">
      <c r="A1126" s="660"/>
      <c r="B1126" s="421"/>
      <c r="C1126" s="666"/>
      <c r="D1126" s="401" t="s">
        <v>878</v>
      </c>
      <c r="E1126" s="397">
        <v>500</v>
      </c>
      <c r="F1126" s="397">
        <v>649</v>
      </c>
      <c r="G1126" s="399">
        <v>650</v>
      </c>
      <c r="H1126" s="397">
        <f t="shared" si="63"/>
        <v>100.15408320493066</v>
      </c>
    </row>
    <row r="1127" spans="1:8" ht="12.75">
      <c r="A1127" s="660"/>
      <c r="B1127" s="421"/>
      <c r="C1127" s="666"/>
      <c r="D1127" s="401" t="s">
        <v>418</v>
      </c>
      <c r="E1127" s="397">
        <v>1200</v>
      </c>
      <c r="F1127" s="397">
        <v>1339</v>
      </c>
      <c r="G1127" s="399">
        <v>1339</v>
      </c>
      <c r="H1127" s="397">
        <f t="shared" si="63"/>
        <v>100</v>
      </c>
    </row>
    <row r="1128" spans="1:8" ht="12.75">
      <c r="A1128" s="660"/>
      <c r="B1128" s="421"/>
      <c r="C1128" s="666"/>
      <c r="D1128" s="401" t="s">
        <v>420</v>
      </c>
      <c r="E1128" s="397">
        <v>273</v>
      </c>
      <c r="F1128" s="397">
        <v>83</v>
      </c>
      <c r="G1128" s="399">
        <v>83</v>
      </c>
      <c r="H1128" s="397">
        <f t="shared" si="63"/>
        <v>100</v>
      </c>
    </row>
    <row r="1129" spans="1:8" ht="12.75">
      <c r="A1129" s="660"/>
      <c r="B1129" s="421"/>
      <c r="C1129" s="666"/>
      <c r="D1129" s="401" t="s">
        <v>421</v>
      </c>
      <c r="E1129" s="397">
        <v>0</v>
      </c>
      <c r="F1129" s="397">
        <v>3249</v>
      </c>
      <c r="G1129" s="399">
        <v>3249</v>
      </c>
      <c r="H1129" s="397">
        <f t="shared" si="63"/>
        <v>100</v>
      </c>
    </row>
    <row r="1130" spans="1:8" ht="12.75">
      <c r="A1130" s="660"/>
      <c r="B1130" s="421"/>
      <c r="C1130" s="666"/>
      <c r="D1130" s="401" t="s">
        <v>1002</v>
      </c>
      <c r="E1130" s="397">
        <v>0</v>
      </c>
      <c r="F1130" s="397">
        <v>1819</v>
      </c>
      <c r="G1130" s="399">
        <v>1820</v>
      </c>
      <c r="H1130" s="397">
        <f t="shared" si="63"/>
        <v>100.05497526113248</v>
      </c>
    </row>
    <row r="1131" spans="1:8" ht="12.75">
      <c r="A1131" s="660"/>
      <c r="B1131" s="421"/>
      <c r="C1131" s="666"/>
      <c r="D1131" s="401" t="s">
        <v>425</v>
      </c>
      <c r="E1131" s="397">
        <v>1000</v>
      </c>
      <c r="F1131" s="397">
        <v>1224</v>
      </c>
      <c r="G1131" s="399">
        <v>1224</v>
      </c>
      <c r="H1131" s="397">
        <f t="shared" si="63"/>
        <v>100</v>
      </c>
    </row>
    <row r="1132" spans="1:8" ht="12.75">
      <c r="A1132" s="660"/>
      <c r="B1132" s="421"/>
      <c r="C1132" s="666"/>
      <c r="D1132" s="401" t="s">
        <v>880</v>
      </c>
      <c r="E1132" s="397">
        <v>500</v>
      </c>
      <c r="F1132" s="397">
        <v>650</v>
      </c>
      <c r="G1132" s="399">
        <v>651</v>
      </c>
      <c r="H1132" s="397">
        <f t="shared" si="63"/>
        <v>100.15384615384616</v>
      </c>
    </row>
    <row r="1133" spans="1:8" ht="12.75">
      <c r="A1133" s="660"/>
      <c r="B1133" s="421"/>
      <c r="C1133" s="666"/>
      <c r="D1133" s="401" t="s">
        <v>881</v>
      </c>
      <c r="E1133" s="397">
        <v>100</v>
      </c>
      <c r="F1133" s="397">
        <v>34</v>
      </c>
      <c r="G1133" s="399">
        <v>34</v>
      </c>
      <c r="H1133" s="397">
        <f t="shared" si="63"/>
        <v>100</v>
      </c>
    </row>
    <row r="1134" spans="1:8" ht="12.75">
      <c r="A1134" s="660"/>
      <c r="B1134" s="421"/>
      <c r="C1134" s="666"/>
      <c r="D1134" s="401" t="s">
        <v>1002</v>
      </c>
      <c r="E1134" s="397">
        <v>0</v>
      </c>
      <c r="F1134" s="397">
        <v>289</v>
      </c>
      <c r="G1134" s="399">
        <v>289</v>
      </c>
      <c r="H1134" s="397">
        <f t="shared" si="63"/>
        <v>100</v>
      </c>
    </row>
    <row r="1135" spans="1:8" ht="12.75">
      <c r="A1135" s="660"/>
      <c r="B1135" s="421"/>
      <c r="C1135" s="666"/>
      <c r="D1135" s="401" t="s">
        <v>902</v>
      </c>
      <c r="E1135" s="397">
        <v>100</v>
      </c>
      <c r="F1135" s="397">
        <v>424</v>
      </c>
      <c r="G1135" s="399">
        <v>424</v>
      </c>
      <c r="H1135" s="397">
        <f t="shared" si="63"/>
        <v>100</v>
      </c>
    </row>
    <row r="1136" spans="1:8" ht="12.75">
      <c r="A1136" s="660"/>
      <c r="B1136" s="421"/>
      <c r="C1136" s="666"/>
      <c r="D1136" s="401" t="s">
        <v>883</v>
      </c>
      <c r="E1136" s="397">
        <v>1000</v>
      </c>
      <c r="F1136" s="397">
        <v>192</v>
      </c>
      <c r="G1136" s="399">
        <v>192</v>
      </c>
      <c r="H1136" s="397">
        <f t="shared" si="63"/>
        <v>100</v>
      </c>
    </row>
    <row r="1137" spans="1:8" ht="12.75">
      <c r="A1137" s="660"/>
      <c r="B1137" s="421"/>
      <c r="C1137" s="666"/>
      <c r="D1137" s="401" t="s">
        <v>904</v>
      </c>
      <c r="E1137" s="397">
        <v>0</v>
      </c>
      <c r="F1137" s="397">
        <v>586</v>
      </c>
      <c r="G1137" s="399">
        <v>586</v>
      </c>
      <c r="H1137" s="397">
        <f t="shared" si="63"/>
        <v>100</v>
      </c>
    </row>
    <row r="1138" spans="1:8" ht="12.75">
      <c r="A1138" s="660"/>
      <c r="B1138" s="421"/>
      <c r="C1138" s="666"/>
      <c r="D1138" s="401" t="s">
        <v>912</v>
      </c>
      <c r="E1138" s="397">
        <v>0</v>
      </c>
      <c r="F1138" s="397">
        <v>2424</v>
      </c>
      <c r="G1138" s="399">
        <v>2425</v>
      </c>
      <c r="H1138" s="397">
        <f t="shared" si="63"/>
        <v>100.04125412541254</v>
      </c>
    </row>
    <row r="1139" spans="1:8" ht="12.75">
      <c r="A1139" s="660"/>
      <c r="B1139" s="421"/>
      <c r="C1139" s="666"/>
      <c r="D1139" s="401" t="s">
        <v>885</v>
      </c>
      <c r="E1139" s="397">
        <v>0</v>
      </c>
      <c r="F1139" s="397">
        <v>0</v>
      </c>
      <c r="G1139" s="399">
        <v>0</v>
      </c>
      <c r="H1139" s="397">
        <v>0</v>
      </c>
    </row>
    <row r="1140" spans="1:8" ht="12.75">
      <c r="A1140" s="660"/>
      <c r="B1140" s="421"/>
      <c r="C1140" s="666"/>
      <c r="D1140" s="401" t="s">
        <v>905</v>
      </c>
      <c r="E1140" s="397">
        <v>0</v>
      </c>
      <c r="F1140" s="397">
        <v>0</v>
      </c>
      <c r="G1140" s="399">
        <v>0</v>
      </c>
      <c r="H1140" s="397">
        <v>0</v>
      </c>
    </row>
    <row r="1141" spans="1:8" ht="12.75">
      <c r="A1141" s="660"/>
      <c r="B1141" s="421"/>
      <c r="C1141" s="666"/>
      <c r="D1141" s="401" t="s">
        <v>886</v>
      </c>
      <c r="E1141" s="397">
        <v>100</v>
      </c>
      <c r="F1141" s="397">
        <v>103</v>
      </c>
      <c r="G1141" s="399">
        <v>129</v>
      </c>
      <c r="H1141" s="397">
        <f>SUM(G1141*100/F1141)</f>
        <v>125.24271844660194</v>
      </c>
    </row>
    <row r="1142" spans="1:8" ht="12.75">
      <c r="A1142" s="660"/>
      <c r="B1142" s="421"/>
      <c r="C1142" s="666"/>
      <c r="D1142" s="401" t="s">
        <v>446</v>
      </c>
      <c r="E1142" s="397">
        <v>0</v>
      </c>
      <c r="F1142" s="397">
        <v>117</v>
      </c>
      <c r="G1142" s="399">
        <v>142</v>
      </c>
      <c r="H1142" s="397">
        <v>0</v>
      </c>
    </row>
    <row r="1143" spans="1:8" ht="12.75">
      <c r="A1143" s="660"/>
      <c r="B1143" s="421"/>
      <c r="C1143" s="666"/>
      <c r="D1143" s="401" t="s">
        <v>447</v>
      </c>
      <c r="E1143" s="397">
        <v>1000</v>
      </c>
      <c r="F1143" s="397">
        <v>1000</v>
      </c>
      <c r="G1143" s="399">
        <v>1309</v>
      </c>
      <c r="H1143" s="397">
        <f>SUM(G1143*100/F1143)</f>
        <v>130.9</v>
      </c>
    </row>
    <row r="1144" spans="1:8" ht="12.75">
      <c r="A1144" s="660"/>
      <c r="B1144" s="421"/>
      <c r="C1144" s="666"/>
      <c r="D1144" s="401" t="s">
        <v>888</v>
      </c>
      <c r="E1144" s="397">
        <v>0</v>
      </c>
      <c r="F1144" s="397">
        <v>0</v>
      </c>
      <c r="G1144" s="399">
        <v>0</v>
      </c>
      <c r="H1144" s="397">
        <v>0</v>
      </c>
    </row>
    <row r="1145" spans="1:8" ht="12.75">
      <c r="A1145" s="660"/>
      <c r="B1145" s="421"/>
      <c r="C1145" s="666"/>
      <c r="D1145" s="401" t="s">
        <v>401</v>
      </c>
      <c r="E1145" s="397">
        <v>7000</v>
      </c>
      <c r="F1145" s="397">
        <v>4373</v>
      </c>
      <c r="G1145" s="399">
        <v>4372</v>
      </c>
      <c r="H1145" s="397">
        <f>SUM(G1145*100/F1145)</f>
        <v>99.9771324033844</v>
      </c>
    </row>
    <row r="1146" spans="1:8" ht="12.75">
      <c r="A1146" s="660"/>
      <c r="B1146" s="421"/>
      <c r="C1146" s="666"/>
      <c r="D1146" s="401" t="s">
        <v>450</v>
      </c>
      <c r="E1146" s="397">
        <v>1100</v>
      </c>
      <c r="F1146" s="397">
        <v>974</v>
      </c>
      <c r="G1146" s="399">
        <v>974</v>
      </c>
      <c r="H1146" s="397">
        <f>SUM(G1146*100/F1146)</f>
        <v>100</v>
      </c>
    </row>
    <row r="1147" spans="1:8" ht="12.75">
      <c r="A1147" s="660"/>
      <c r="B1147" s="421"/>
      <c r="C1147" s="666"/>
      <c r="D1147" s="401" t="s">
        <v>451</v>
      </c>
      <c r="E1147" s="397">
        <v>4000</v>
      </c>
      <c r="F1147" s="397">
        <v>3380</v>
      </c>
      <c r="G1147" s="399">
        <v>3379</v>
      </c>
      <c r="H1147" s="397">
        <f>SUM(G1147*100/F1147)</f>
        <v>99.97041420118343</v>
      </c>
    </row>
    <row r="1148" spans="1:8" ht="12.75">
      <c r="A1148" s="660"/>
      <c r="B1148" s="421"/>
      <c r="C1148" s="666"/>
      <c r="D1148" s="401" t="s">
        <v>889</v>
      </c>
      <c r="E1148" s="397">
        <v>1000</v>
      </c>
      <c r="F1148" s="397">
        <v>1298</v>
      </c>
      <c r="G1148" s="399">
        <v>2058</v>
      </c>
      <c r="H1148" s="397">
        <f>SUM(G1148*100/F1148)</f>
        <v>158.55161787365176</v>
      </c>
    </row>
    <row r="1149" spans="1:8" ht="12.75">
      <c r="A1149" s="660"/>
      <c r="B1149" s="421"/>
      <c r="C1149" s="666"/>
      <c r="D1149" s="401" t="s">
        <v>906</v>
      </c>
      <c r="E1149" s="397">
        <v>0</v>
      </c>
      <c r="F1149" s="397">
        <v>0</v>
      </c>
      <c r="G1149" s="399">
        <v>26</v>
      </c>
      <c r="H1149" s="397">
        <v>0</v>
      </c>
    </row>
    <row r="1150" spans="1:8" ht="12.75">
      <c r="A1150" s="660"/>
      <c r="B1150" s="421"/>
      <c r="C1150" s="667" t="s">
        <v>498</v>
      </c>
      <c r="D1150" s="538" t="s">
        <v>580</v>
      </c>
      <c r="E1150" s="639">
        <f>SUM(E1151:E1152)</f>
        <v>4200</v>
      </c>
      <c r="F1150" s="639">
        <f>SUM(F1151:F1152)</f>
        <v>2204</v>
      </c>
      <c r="G1150" s="639">
        <f>SUM(G1151:G1152)</f>
        <v>2204</v>
      </c>
      <c r="H1150" s="639">
        <f aca="true" t="shared" si="64" ref="H1150:H1174">SUM(G1150*100/F1150)</f>
        <v>100</v>
      </c>
    </row>
    <row r="1151" spans="1:8" ht="12.75">
      <c r="A1151" s="660"/>
      <c r="B1151" s="421"/>
      <c r="C1151" s="666"/>
      <c r="D1151" s="401" t="s">
        <v>891</v>
      </c>
      <c r="E1151" s="397">
        <v>3000</v>
      </c>
      <c r="F1151" s="398">
        <v>1130</v>
      </c>
      <c r="G1151" s="399">
        <v>1130</v>
      </c>
      <c r="H1151" s="397">
        <f t="shared" si="64"/>
        <v>100</v>
      </c>
    </row>
    <row r="1152" spans="1:8" ht="12.75">
      <c r="A1152" s="660"/>
      <c r="B1152" s="421"/>
      <c r="C1152" s="666"/>
      <c r="D1152" s="401" t="s">
        <v>406</v>
      </c>
      <c r="E1152" s="397">
        <v>1200</v>
      </c>
      <c r="F1152" s="398">
        <v>1074</v>
      </c>
      <c r="G1152" s="399">
        <v>1074</v>
      </c>
      <c r="H1152" s="397">
        <f t="shared" si="64"/>
        <v>100</v>
      </c>
    </row>
    <row r="1153" spans="1:12" ht="12.75">
      <c r="A1153" s="660"/>
      <c r="B1153" s="421"/>
      <c r="C1153" s="637" t="s">
        <v>1003</v>
      </c>
      <c r="D1153" s="637"/>
      <c r="E1153" s="638">
        <f>SUM(E1154)</f>
        <v>155013</v>
      </c>
      <c r="F1153" s="638">
        <f>SUM(F1154)</f>
        <v>146669</v>
      </c>
      <c r="G1153" s="638">
        <f>SUM(G1154)</f>
        <v>146669</v>
      </c>
      <c r="H1153" s="643">
        <f t="shared" si="64"/>
        <v>100</v>
      </c>
      <c r="I1153" s="634"/>
      <c r="J1153" s="634"/>
      <c r="L1153" s="668"/>
    </row>
    <row r="1154" spans="1:10" ht="12.75">
      <c r="A1154" s="660"/>
      <c r="B1154" s="421"/>
      <c r="C1154" s="669" t="s">
        <v>498</v>
      </c>
      <c r="D1154" s="412" t="s">
        <v>580</v>
      </c>
      <c r="E1154" s="645">
        <f>SUM(E1155+E1156)</f>
        <v>155013</v>
      </c>
      <c r="F1154" s="645">
        <f>SUM(F1155+F1156)</f>
        <v>146669</v>
      </c>
      <c r="G1154" s="645">
        <f>SUM(G1155+G1156)</f>
        <v>146669</v>
      </c>
      <c r="H1154" s="413">
        <f t="shared" si="64"/>
        <v>100</v>
      </c>
      <c r="I1154" s="634"/>
      <c r="J1154" s="634"/>
    </row>
    <row r="1155" spans="1:13" ht="12.75">
      <c r="A1155" s="660"/>
      <c r="B1155" s="421"/>
      <c r="C1155" s="666"/>
      <c r="D1155" s="401" t="s">
        <v>1004</v>
      </c>
      <c r="E1155" s="397">
        <v>94848</v>
      </c>
      <c r="F1155" s="398">
        <v>89739</v>
      </c>
      <c r="G1155" s="399">
        <v>89739</v>
      </c>
      <c r="H1155" s="397">
        <f t="shared" si="64"/>
        <v>100</v>
      </c>
      <c r="I1155" s="640"/>
      <c r="J1155" s="640"/>
      <c r="M1155" s="641"/>
    </row>
    <row r="1156" spans="1:13" ht="12.75">
      <c r="A1156" s="660"/>
      <c r="B1156" s="421"/>
      <c r="C1156" s="666"/>
      <c r="D1156" s="401" t="s">
        <v>1005</v>
      </c>
      <c r="E1156" s="397">
        <v>60165</v>
      </c>
      <c r="F1156" s="398">
        <v>56930</v>
      </c>
      <c r="G1156" s="399">
        <v>56930</v>
      </c>
      <c r="H1156" s="397">
        <f t="shared" si="64"/>
        <v>100</v>
      </c>
      <c r="I1156" s="640"/>
      <c r="J1156" s="640"/>
      <c r="M1156" s="641"/>
    </row>
    <row r="1157" spans="1:10" ht="12.75">
      <c r="A1157" s="660"/>
      <c r="B1157" s="664" t="s">
        <v>814</v>
      </c>
      <c r="C1157" s="633" t="s">
        <v>1006</v>
      </c>
      <c r="D1157" s="633"/>
      <c r="E1157" s="342">
        <f>SUM(E1158+E1196)</f>
        <v>202337</v>
      </c>
      <c r="F1157" s="342">
        <f>SUM(F1158+F1196)</f>
        <v>289097</v>
      </c>
      <c r="G1157" s="342">
        <f>SUM(G1158+G1196)</f>
        <v>287222</v>
      </c>
      <c r="H1157" s="649">
        <f t="shared" si="64"/>
        <v>99.35142875920539</v>
      </c>
      <c r="I1157" s="640"/>
      <c r="J1157" s="640"/>
    </row>
    <row r="1158" spans="1:10" ht="12.75">
      <c r="A1158" s="660"/>
      <c r="B1158" s="421"/>
      <c r="C1158" s="637" t="s">
        <v>1007</v>
      </c>
      <c r="D1158" s="637"/>
      <c r="E1158" s="638">
        <f>SUM(E1159)</f>
        <v>188155</v>
      </c>
      <c r="F1158" s="638">
        <f>SUM(F1159)</f>
        <v>274633</v>
      </c>
      <c r="G1158" s="638">
        <f>SUM(G1159)</f>
        <v>274366</v>
      </c>
      <c r="H1158" s="643">
        <f t="shared" si="64"/>
        <v>99.90277934552658</v>
      </c>
      <c r="I1158" s="634"/>
      <c r="J1158" s="634"/>
    </row>
    <row r="1159" spans="1:10" ht="12.75">
      <c r="A1159" s="660"/>
      <c r="B1159" s="421"/>
      <c r="C1159" s="665" t="s">
        <v>286</v>
      </c>
      <c r="D1159" s="394" t="s">
        <v>8</v>
      </c>
      <c r="E1159" s="395">
        <f>SUM(E1160+E1164+E1168+E1192)</f>
        <v>188155</v>
      </c>
      <c r="F1159" s="395">
        <f>SUM(F1160+F1164+F1168+F1192)</f>
        <v>274633</v>
      </c>
      <c r="G1159" s="395">
        <f>SUM(G1160+G1164+G1168+G1192)</f>
        <v>274366</v>
      </c>
      <c r="H1159" s="413">
        <f t="shared" si="64"/>
        <v>99.90277934552658</v>
      </c>
      <c r="I1159" s="634"/>
      <c r="J1159" s="634"/>
    </row>
    <row r="1160" spans="1:13" ht="12.75">
      <c r="A1160" s="660"/>
      <c r="B1160" s="421"/>
      <c r="C1160" s="622" t="s">
        <v>375</v>
      </c>
      <c r="D1160" s="396" t="s">
        <v>524</v>
      </c>
      <c r="E1160" s="639">
        <f>SUM(E1161:E1163)</f>
        <v>83000</v>
      </c>
      <c r="F1160" s="639">
        <f>SUM(F1161:F1163)</f>
        <v>98587</v>
      </c>
      <c r="G1160" s="639">
        <f>SUM(G1161:G1163)</f>
        <v>98587</v>
      </c>
      <c r="H1160" s="639">
        <f t="shared" si="64"/>
        <v>100</v>
      </c>
      <c r="I1160" s="640"/>
      <c r="J1160" s="640"/>
      <c r="M1160" s="641"/>
    </row>
    <row r="1161" spans="1:13" ht="12.75">
      <c r="A1161" s="660"/>
      <c r="B1161" s="421"/>
      <c r="C1161" s="622"/>
      <c r="D1161" s="400" t="s">
        <v>598</v>
      </c>
      <c r="E1161" s="397">
        <v>81000</v>
      </c>
      <c r="F1161" s="358">
        <v>95735</v>
      </c>
      <c r="G1161" s="358">
        <v>95735</v>
      </c>
      <c r="H1161" s="397">
        <f t="shared" si="64"/>
        <v>100</v>
      </c>
      <c r="I1161" s="640"/>
      <c r="J1161" s="640"/>
      <c r="M1161" s="641"/>
    </row>
    <row r="1162" spans="1:13" ht="12.75">
      <c r="A1162" s="660"/>
      <c r="B1162" s="421"/>
      <c r="C1162" s="622"/>
      <c r="D1162" s="548" t="s">
        <v>898</v>
      </c>
      <c r="E1162" s="397">
        <v>2000</v>
      </c>
      <c r="F1162" s="358">
        <v>1729</v>
      </c>
      <c r="G1162" s="358">
        <v>1729</v>
      </c>
      <c r="H1162" s="397">
        <f t="shared" si="64"/>
        <v>100</v>
      </c>
      <c r="I1162" s="640"/>
      <c r="J1162" s="640"/>
      <c r="M1162" s="641"/>
    </row>
    <row r="1163" spans="1:13" ht="12.75">
      <c r="A1163" s="660"/>
      <c r="B1163" s="421"/>
      <c r="C1163" s="622"/>
      <c r="D1163" s="548" t="s">
        <v>614</v>
      </c>
      <c r="E1163" s="397">
        <v>0</v>
      </c>
      <c r="F1163" s="358">
        <v>1123</v>
      </c>
      <c r="G1163" s="358">
        <v>1123</v>
      </c>
      <c r="H1163" s="397">
        <f t="shared" si="64"/>
        <v>100</v>
      </c>
      <c r="I1163" s="640"/>
      <c r="J1163" s="640"/>
      <c r="M1163" s="641"/>
    </row>
    <row r="1164" spans="1:10" ht="12.75">
      <c r="A1164" s="660"/>
      <c r="B1164" s="421"/>
      <c r="C1164" s="622" t="s">
        <v>379</v>
      </c>
      <c r="D1164" s="396" t="s">
        <v>615</v>
      </c>
      <c r="E1164" s="403">
        <f>SUM(E1165:E1167)</f>
        <v>28500</v>
      </c>
      <c r="F1164" s="403">
        <f>SUM(F1165:F1167)</f>
        <v>33770</v>
      </c>
      <c r="G1164" s="403">
        <f>SUM(G1165:G1167)</f>
        <v>33770</v>
      </c>
      <c r="H1164" s="639">
        <f t="shared" si="64"/>
        <v>100</v>
      </c>
      <c r="I1164" s="640"/>
      <c r="J1164" s="640"/>
    </row>
    <row r="1165" spans="1:10" ht="12.75">
      <c r="A1165" s="660"/>
      <c r="B1165" s="421"/>
      <c r="C1165" s="622"/>
      <c r="D1165" s="548" t="s">
        <v>899</v>
      </c>
      <c r="E1165" s="364">
        <v>5000</v>
      </c>
      <c r="F1165" s="358">
        <v>6862</v>
      </c>
      <c r="G1165" s="358">
        <v>6862</v>
      </c>
      <c r="H1165" s="397">
        <f t="shared" si="64"/>
        <v>100</v>
      </c>
      <c r="I1165" s="640"/>
      <c r="J1165" s="640"/>
    </row>
    <row r="1166" spans="1:10" ht="12.75">
      <c r="A1166" s="660"/>
      <c r="B1166" s="421"/>
      <c r="C1166" s="622"/>
      <c r="D1166" s="400" t="s">
        <v>900</v>
      </c>
      <c r="E1166" s="364">
        <v>2000</v>
      </c>
      <c r="F1166" s="358">
        <v>2658</v>
      </c>
      <c r="G1166" s="358">
        <v>2658</v>
      </c>
      <c r="H1166" s="397">
        <f t="shared" si="64"/>
        <v>100</v>
      </c>
      <c r="I1166" s="640"/>
      <c r="J1166" s="640"/>
    </row>
    <row r="1167" spans="1:10" ht="12.75">
      <c r="A1167" s="660"/>
      <c r="B1167" s="421"/>
      <c r="C1167" s="622"/>
      <c r="D1167" s="401" t="s">
        <v>875</v>
      </c>
      <c r="E1167" s="358">
        <v>21500</v>
      </c>
      <c r="F1167" s="358">
        <v>24250</v>
      </c>
      <c r="G1167" s="358">
        <v>24250</v>
      </c>
      <c r="H1167" s="397">
        <f t="shared" si="64"/>
        <v>100</v>
      </c>
      <c r="I1167" s="640"/>
      <c r="J1167" s="640"/>
    </row>
    <row r="1168" spans="1:10" ht="12.75">
      <c r="A1168" s="660"/>
      <c r="B1168" s="421"/>
      <c r="C1168" s="622" t="s">
        <v>287</v>
      </c>
      <c r="D1168" s="396" t="s">
        <v>288</v>
      </c>
      <c r="E1168" s="403">
        <f>SUM(E1169:E1190)</f>
        <v>76355</v>
      </c>
      <c r="F1168" s="403">
        <f>SUM(F1169:F1190)</f>
        <v>136262</v>
      </c>
      <c r="G1168" s="403">
        <f>SUM(G1169:G1191)</f>
        <v>135995</v>
      </c>
      <c r="H1168" s="639">
        <f t="shared" si="64"/>
        <v>99.80405395488104</v>
      </c>
      <c r="I1168" s="640"/>
      <c r="J1168" s="640"/>
    </row>
    <row r="1169" spans="1:10" ht="12.75">
      <c r="A1169" s="660"/>
      <c r="B1169" s="421"/>
      <c r="C1169" s="666"/>
      <c r="D1169" s="647" t="s">
        <v>1008</v>
      </c>
      <c r="E1169" s="397">
        <v>10</v>
      </c>
      <c r="F1169" s="397">
        <v>581</v>
      </c>
      <c r="G1169" s="397">
        <v>581</v>
      </c>
      <c r="H1169" s="397">
        <f t="shared" si="64"/>
        <v>100</v>
      </c>
      <c r="I1169" s="640"/>
      <c r="J1169" s="640"/>
    </row>
    <row r="1170" spans="1:10" ht="12.75">
      <c r="A1170" s="660"/>
      <c r="B1170" s="421"/>
      <c r="C1170" s="666"/>
      <c r="D1170" s="401" t="s">
        <v>416</v>
      </c>
      <c r="E1170" s="397">
        <v>28485</v>
      </c>
      <c r="F1170" s="398">
        <v>38270</v>
      </c>
      <c r="G1170" s="398">
        <v>38270</v>
      </c>
      <c r="H1170" s="397">
        <f t="shared" si="64"/>
        <v>100</v>
      </c>
      <c r="I1170" s="640"/>
      <c r="J1170" s="640"/>
    </row>
    <row r="1171" spans="1:10" ht="12.75">
      <c r="A1171" s="660"/>
      <c r="B1171" s="421"/>
      <c r="C1171" s="666"/>
      <c r="D1171" s="401" t="s">
        <v>878</v>
      </c>
      <c r="E1171" s="397">
        <v>1500</v>
      </c>
      <c r="F1171" s="398">
        <v>1342</v>
      </c>
      <c r="G1171" s="398">
        <v>1342</v>
      </c>
      <c r="H1171" s="397">
        <f t="shared" si="64"/>
        <v>100</v>
      </c>
      <c r="I1171" s="640"/>
      <c r="J1171" s="640"/>
    </row>
    <row r="1172" spans="1:10" ht="12.75">
      <c r="A1172" s="660"/>
      <c r="B1172" s="421"/>
      <c r="C1172" s="666"/>
      <c r="D1172" s="401" t="s">
        <v>418</v>
      </c>
      <c r="E1172" s="397">
        <v>900</v>
      </c>
      <c r="F1172" s="398">
        <v>1564</v>
      </c>
      <c r="G1172" s="398">
        <v>1564</v>
      </c>
      <c r="H1172" s="397">
        <f t="shared" si="64"/>
        <v>100</v>
      </c>
      <c r="I1172" s="640"/>
      <c r="J1172" s="640"/>
    </row>
    <row r="1173" spans="1:10" ht="12.75">
      <c r="A1173" s="660"/>
      <c r="B1173" s="421"/>
      <c r="C1173" s="666"/>
      <c r="D1173" s="401" t="s">
        <v>425</v>
      </c>
      <c r="E1173" s="397">
        <v>500</v>
      </c>
      <c r="F1173" s="398">
        <v>3866</v>
      </c>
      <c r="G1173" s="398">
        <v>3866</v>
      </c>
      <c r="H1173" s="397">
        <f t="shared" si="64"/>
        <v>100</v>
      </c>
      <c r="I1173" s="640"/>
      <c r="J1173" s="640"/>
    </row>
    <row r="1174" spans="1:10" ht="12.75">
      <c r="A1174" s="660"/>
      <c r="B1174" s="421"/>
      <c r="C1174" s="666"/>
      <c r="D1174" s="401" t="s">
        <v>880</v>
      </c>
      <c r="E1174" s="397">
        <v>50</v>
      </c>
      <c r="F1174" s="398">
        <v>206</v>
      </c>
      <c r="G1174" s="398">
        <v>206</v>
      </c>
      <c r="H1174" s="397">
        <f t="shared" si="64"/>
        <v>100</v>
      </c>
      <c r="I1174" s="640"/>
      <c r="J1174" s="640"/>
    </row>
    <row r="1175" spans="1:10" ht="12.75">
      <c r="A1175" s="660"/>
      <c r="B1175" s="421"/>
      <c r="C1175" s="666"/>
      <c r="D1175" s="401" t="s">
        <v>881</v>
      </c>
      <c r="E1175" s="397">
        <v>0</v>
      </c>
      <c r="F1175" s="398">
        <v>0</v>
      </c>
      <c r="G1175" s="398">
        <v>0</v>
      </c>
      <c r="H1175" s="397">
        <v>0</v>
      </c>
      <c r="I1175" s="640"/>
      <c r="J1175" s="640"/>
    </row>
    <row r="1176" spans="1:10" ht="12.75">
      <c r="A1176" s="660"/>
      <c r="B1176" s="421"/>
      <c r="C1176" s="666"/>
      <c r="D1176" s="401" t="s">
        <v>902</v>
      </c>
      <c r="E1176" s="397">
        <v>0</v>
      </c>
      <c r="F1176" s="398">
        <v>83</v>
      </c>
      <c r="G1176" s="398">
        <v>83</v>
      </c>
      <c r="H1176" s="397">
        <f>SUM(G1176*100/F1176)</f>
        <v>100</v>
      </c>
      <c r="I1176" s="640"/>
      <c r="J1176" s="640"/>
    </row>
    <row r="1177" spans="1:10" ht="12.75">
      <c r="A1177" s="660"/>
      <c r="B1177" s="421"/>
      <c r="C1177" s="666"/>
      <c r="D1177" s="401" t="s">
        <v>883</v>
      </c>
      <c r="E1177" s="397">
        <v>0</v>
      </c>
      <c r="F1177" s="358">
        <v>123</v>
      </c>
      <c r="G1177" s="358">
        <v>123</v>
      </c>
      <c r="H1177" s="397">
        <f>SUM(G1177*100/F1177)</f>
        <v>100</v>
      </c>
      <c r="I1177" s="640"/>
      <c r="J1177" s="640"/>
    </row>
    <row r="1178" spans="1:10" ht="12.75">
      <c r="A1178" s="660"/>
      <c r="B1178" s="421"/>
      <c r="C1178" s="666"/>
      <c r="D1178" s="401" t="s">
        <v>912</v>
      </c>
      <c r="E1178" s="397">
        <v>0</v>
      </c>
      <c r="F1178" s="358">
        <v>0</v>
      </c>
      <c r="G1178" s="358">
        <v>0</v>
      </c>
      <c r="H1178" s="397">
        <v>0</v>
      </c>
      <c r="I1178" s="640"/>
      <c r="J1178" s="640"/>
    </row>
    <row r="1179" spans="1:10" ht="12.75">
      <c r="A1179" s="660"/>
      <c r="B1179" s="421"/>
      <c r="C1179" s="666"/>
      <c r="D1179" s="401" t="s">
        <v>885</v>
      </c>
      <c r="E1179" s="397">
        <v>0</v>
      </c>
      <c r="F1179" s="358">
        <v>2284</v>
      </c>
      <c r="G1179" s="358">
        <v>2284</v>
      </c>
      <c r="H1179" s="397">
        <f>SUM(G1179*100/F1179)</f>
        <v>100</v>
      </c>
      <c r="I1179" s="640"/>
      <c r="J1179" s="640"/>
    </row>
    <row r="1180" spans="1:10" ht="12.75">
      <c r="A1180" s="660"/>
      <c r="B1180" s="421"/>
      <c r="C1180" s="666"/>
      <c r="D1180" s="401" t="s">
        <v>905</v>
      </c>
      <c r="E1180" s="397">
        <v>0</v>
      </c>
      <c r="F1180" s="358">
        <v>0</v>
      </c>
      <c r="G1180" s="358">
        <v>0</v>
      </c>
      <c r="H1180" s="397">
        <v>0</v>
      </c>
      <c r="I1180" s="640"/>
      <c r="J1180" s="640"/>
    </row>
    <row r="1181" spans="1:10" ht="12.75">
      <c r="A1181" s="660"/>
      <c r="B1181" s="421"/>
      <c r="C1181" s="666"/>
      <c r="D1181" s="401" t="s">
        <v>996</v>
      </c>
      <c r="E1181" s="397">
        <v>2500</v>
      </c>
      <c r="F1181" s="358">
        <v>501</v>
      </c>
      <c r="G1181" s="358">
        <v>501</v>
      </c>
      <c r="H1181" s="397">
        <f aca="true" t="shared" si="65" ref="H1181:H1190">SUM(G1181*100/F1181)</f>
        <v>100</v>
      </c>
      <c r="I1181" s="640"/>
      <c r="J1181" s="640"/>
    </row>
    <row r="1182" spans="1:10" ht="12.75">
      <c r="A1182" s="660"/>
      <c r="B1182" s="421"/>
      <c r="C1182" s="666"/>
      <c r="D1182" s="401" t="s">
        <v>886</v>
      </c>
      <c r="E1182" s="397">
        <v>0</v>
      </c>
      <c r="F1182" s="398">
        <v>710</v>
      </c>
      <c r="G1182" s="398">
        <v>710</v>
      </c>
      <c r="H1182" s="397">
        <f t="shared" si="65"/>
        <v>100</v>
      </c>
      <c r="I1182" s="640"/>
      <c r="J1182" s="640"/>
    </row>
    <row r="1183" spans="1:10" ht="12.75">
      <c r="A1183" s="660"/>
      <c r="B1183" s="421"/>
      <c r="C1183" s="666"/>
      <c r="D1183" s="401" t="s">
        <v>446</v>
      </c>
      <c r="E1183" s="397">
        <v>0</v>
      </c>
      <c r="F1183" s="398">
        <v>251</v>
      </c>
      <c r="G1183" s="398">
        <v>251</v>
      </c>
      <c r="H1183" s="397">
        <f t="shared" si="65"/>
        <v>100</v>
      </c>
      <c r="I1183" s="640"/>
      <c r="J1183" s="640"/>
    </row>
    <row r="1184" spans="1:10" ht="12.75">
      <c r="A1184" s="660"/>
      <c r="B1184" s="421"/>
      <c r="C1184" s="666"/>
      <c r="D1184" s="401" t="s">
        <v>447</v>
      </c>
      <c r="E1184" s="397">
        <v>1000</v>
      </c>
      <c r="F1184" s="398">
        <v>1681</v>
      </c>
      <c r="G1184" s="398">
        <v>1681</v>
      </c>
      <c r="H1184" s="397">
        <f t="shared" si="65"/>
        <v>100</v>
      </c>
      <c r="I1184" s="640"/>
      <c r="J1184" s="640"/>
    </row>
    <row r="1185" spans="1:10" ht="12.75">
      <c r="A1185" s="660"/>
      <c r="B1185" s="421"/>
      <c r="C1185" s="666"/>
      <c r="D1185" s="401" t="s">
        <v>1009</v>
      </c>
      <c r="E1185" s="397">
        <v>10000</v>
      </c>
      <c r="F1185" s="398">
        <v>33551</v>
      </c>
      <c r="G1185" s="398">
        <v>33284</v>
      </c>
      <c r="H1185" s="397">
        <f t="shared" si="65"/>
        <v>99.20419659622664</v>
      </c>
      <c r="I1185" s="640"/>
      <c r="J1185" s="640"/>
    </row>
    <row r="1186" spans="1:10" ht="12.75">
      <c r="A1186" s="660"/>
      <c r="B1186" s="421"/>
      <c r="C1186" s="666"/>
      <c r="D1186" s="401" t="s">
        <v>888</v>
      </c>
      <c r="E1186" s="397">
        <v>10</v>
      </c>
      <c r="F1186" s="398">
        <v>176</v>
      </c>
      <c r="G1186" s="398">
        <v>176</v>
      </c>
      <c r="H1186" s="397">
        <f t="shared" si="65"/>
        <v>100</v>
      </c>
      <c r="I1186" s="640"/>
      <c r="J1186" s="640"/>
    </row>
    <row r="1187" spans="1:10" ht="12.75">
      <c r="A1187" s="660"/>
      <c r="B1187" s="421"/>
      <c r="C1187" s="666"/>
      <c r="D1187" s="401" t="s">
        <v>401</v>
      </c>
      <c r="E1187" s="397">
        <v>4000</v>
      </c>
      <c r="F1187" s="398">
        <v>7637</v>
      </c>
      <c r="G1187" s="398">
        <v>7637</v>
      </c>
      <c r="H1187" s="397">
        <f t="shared" si="65"/>
        <v>100</v>
      </c>
      <c r="I1187" s="640"/>
      <c r="J1187" s="640"/>
    </row>
    <row r="1188" spans="1:10" ht="12.75">
      <c r="A1188" s="660"/>
      <c r="B1188" s="421"/>
      <c r="C1188" s="666"/>
      <c r="D1188" s="401" t="s">
        <v>450</v>
      </c>
      <c r="E1188" s="397">
        <v>900</v>
      </c>
      <c r="F1188" s="398">
        <v>724</v>
      </c>
      <c r="G1188" s="398">
        <v>724</v>
      </c>
      <c r="H1188" s="397">
        <f t="shared" si="65"/>
        <v>100</v>
      </c>
      <c r="I1188" s="640"/>
      <c r="J1188" s="640"/>
    </row>
    <row r="1189" spans="1:10" ht="12.75">
      <c r="A1189" s="660"/>
      <c r="B1189" s="421"/>
      <c r="C1189" s="666"/>
      <c r="D1189" s="401" t="s">
        <v>451</v>
      </c>
      <c r="E1189" s="397">
        <v>1500</v>
      </c>
      <c r="F1189" s="398">
        <v>845</v>
      </c>
      <c r="G1189" s="398">
        <v>845</v>
      </c>
      <c r="H1189" s="397">
        <f t="shared" si="65"/>
        <v>100</v>
      </c>
      <c r="I1189" s="640"/>
      <c r="J1189" s="640"/>
    </row>
    <row r="1190" spans="1:10" ht="12.75">
      <c r="A1190" s="660"/>
      <c r="B1190" s="421"/>
      <c r="C1190" s="666"/>
      <c r="D1190" s="401" t="s">
        <v>889</v>
      </c>
      <c r="E1190" s="397">
        <v>25000</v>
      </c>
      <c r="F1190" s="398">
        <v>41867</v>
      </c>
      <c r="G1190" s="398">
        <v>41867</v>
      </c>
      <c r="H1190" s="397">
        <f t="shared" si="65"/>
        <v>100</v>
      </c>
      <c r="I1190" s="640"/>
      <c r="J1190" s="640"/>
    </row>
    <row r="1191" spans="1:10" ht="12.75">
      <c r="A1191" s="660"/>
      <c r="B1191" s="421"/>
      <c r="C1191" s="666"/>
      <c r="D1191" s="401" t="s">
        <v>906</v>
      </c>
      <c r="E1191" s="397">
        <v>0</v>
      </c>
      <c r="F1191" s="398">
        <v>0</v>
      </c>
      <c r="G1191" s="398">
        <v>0</v>
      </c>
      <c r="H1191" s="397">
        <v>0</v>
      </c>
      <c r="I1191" s="640"/>
      <c r="J1191" s="640"/>
    </row>
    <row r="1192" spans="1:10" ht="12.75">
      <c r="A1192" s="660"/>
      <c r="B1192" s="421"/>
      <c r="C1192" s="667" t="s">
        <v>498</v>
      </c>
      <c r="D1192" s="538" t="s">
        <v>580</v>
      </c>
      <c r="E1192" s="639">
        <f>SUM(E1193:E1195)</f>
        <v>300</v>
      </c>
      <c r="F1192" s="639">
        <f>SUM(F1193:F1195)</f>
        <v>6014</v>
      </c>
      <c r="G1192" s="639">
        <f>SUM(G1193:G1195)</f>
        <v>6014</v>
      </c>
      <c r="H1192" s="639">
        <f aca="true" t="shared" si="66" ref="H1192:H1220">SUM(G1192*100/F1192)</f>
        <v>100</v>
      </c>
      <c r="I1192" s="640"/>
      <c r="J1192" s="640"/>
    </row>
    <row r="1193" spans="1:10" ht="12.75">
      <c r="A1193" s="660"/>
      <c r="B1193" s="421"/>
      <c r="C1193" s="667"/>
      <c r="D1193" s="401" t="s">
        <v>907</v>
      </c>
      <c r="E1193" s="397">
        <v>0</v>
      </c>
      <c r="F1193" s="397">
        <v>3148</v>
      </c>
      <c r="G1193" s="397">
        <v>3148</v>
      </c>
      <c r="H1193" s="397">
        <f t="shared" si="66"/>
        <v>100</v>
      </c>
      <c r="I1193" s="640"/>
      <c r="J1193" s="640"/>
    </row>
    <row r="1194" spans="1:10" ht="12.75">
      <c r="A1194" s="660"/>
      <c r="B1194" s="421"/>
      <c r="C1194" s="667"/>
      <c r="D1194" s="401" t="s">
        <v>969</v>
      </c>
      <c r="E1194" s="397">
        <v>0</v>
      </c>
      <c r="F1194" s="397">
        <v>2350</v>
      </c>
      <c r="G1194" s="397">
        <v>2350</v>
      </c>
      <c r="H1194" s="397">
        <f t="shared" si="66"/>
        <v>100</v>
      </c>
      <c r="I1194" s="640"/>
      <c r="J1194" s="640"/>
    </row>
    <row r="1195" spans="1:10" ht="12.75">
      <c r="A1195" s="660"/>
      <c r="B1195" s="421"/>
      <c r="C1195" s="667"/>
      <c r="D1195" s="401" t="s">
        <v>406</v>
      </c>
      <c r="E1195" s="397">
        <v>300</v>
      </c>
      <c r="F1195" s="398">
        <v>516</v>
      </c>
      <c r="G1195" s="398">
        <v>516</v>
      </c>
      <c r="H1195" s="397">
        <f t="shared" si="66"/>
        <v>100</v>
      </c>
      <c r="I1195" s="640"/>
      <c r="J1195" s="640"/>
    </row>
    <row r="1196" spans="1:10" ht="12.75">
      <c r="A1196" s="660"/>
      <c r="B1196" s="421"/>
      <c r="C1196" s="637" t="s">
        <v>1010</v>
      </c>
      <c r="D1196" s="637"/>
      <c r="E1196" s="638">
        <f aca="true" t="shared" si="67" ref="E1196:G1197">SUM(E1197)</f>
        <v>14182</v>
      </c>
      <c r="F1196" s="638">
        <f t="shared" si="67"/>
        <v>14464</v>
      </c>
      <c r="G1196" s="638">
        <f t="shared" si="67"/>
        <v>12856</v>
      </c>
      <c r="H1196" s="663">
        <f t="shared" si="66"/>
        <v>88.88274336283186</v>
      </c>
      <c r="I1196" s="634"/>
      <c r="J1196" s="634"/>
    </row>
    <row r="1197" spans="1:10" ht="12.75">
      <c r="A1197" s="660"/>
      <c r="B1197" s="421"/>
      <c r="C1197" s="669" t="s">
        <v>498</v>
      </c>
      <c r="D1197" s="412" t="s">
        <v>580</v>
      </c>
      <c r="E1197" s="645">
        <f t="shared" si="67"/>
        <v>14182</v>
      </c>
      <c r="F1197" s="645">
        <f t="shared" si="67"/>
        <v>14464</v>
      </c>
      <c r="G1197" s="645">
        <f t="shared" si="67"/>
        <v>12856</v>
      </c>
      <c r="H1197" s="645">
        <f t="shared" si="66"/>
        <v>88.88274336283186</v>
      </c>
      <c r="I1197" s="634"/>
      <c r="J1197" s="634"/>
    </row>
    <row r="1198" spans="1:13" ht="12.75">
      <c r="A1198" s="660"/>
      <c r="B1198" s="421"/>
      <c r="C1198" s="666"/>
      <c r="D1198" s="401" t="s">
        <v>1011</v>
      </c>
      <c r="E1198" s="397">
        <v>14182</v>
      </c>
      <c r="F1198" s="398">
        <v>14464</v>
      </c>
      <c r="G1198" s="399">
        <v>12856</v>
      </c>
      <c r="H1198" s="397">
        <f t="shared" si="66"/>
        <v>88.88274336283186</v>
      </c>
      <c r="I1198" s="640"/>
      <c r="J1198" s="640"/>
      <c r="M1198" s="641"/>
    </row>
    <row r="1199" spans="1:10" ht="12.75">
      <c r="A1199" s="660"/>
      <c r="B1199" s="670" t="s">
        <v>312</v>
      </c>
      <c r="C1199" s="633" t="s">
        <v>1012</v>
      </c>
      <c r="D1199" s="633"/>
      <c r="E1199" s="390">
        <f>SUM(E1200)</f>
        <v>13280</v>
      </c>
      <c r="F1199" s="390">
        <f>SUM(F1200)</f>
        <v>13280</v>
      </c>
      <c r="G1199" s="390">
        <f>SUM(G1200)</f>
        <v>13280</v>
      </c>
      <c r="H1199" s="649">
        <f t="shared" si="66"/>
        <v>100</v>
      </c>
      <c r="I1199" s="634"/>
      <c r="J1199" s="634"/>
    </row>
    <row r="1200" spans="1:10" ht="12.75">
      <c r="A1200" s="660"/>
      <c r="B1200" s="421"/>
      <c r="C1200" s="345" t="s">
        <v>286</v>
      </c>
      <c r="D1200" s="394" t="s">
        <v>8</v>
      </c>
      <c r="E1200" s="395">
        <f>SUM(E1201+E1205+E1208+E1221)</f>
        <v>13280</v>
      </c>
      <c r="F1200" s="395">
        <f>SUM(F1201+F1205+F1208+F1221)</f>
        <v>13280</v>
      </c>
      <c r="G1200" s="395">
        <f>SUM(G1201+G1205+G1208+G1221)</f>
        <v>13280</v>
      </c>
      <c r="H1200" s="413">
        <f t="shared" si="66"/>
        <v>100</v>
      </c>
      <c r="I1200" s="634"/>
      <c r="J1200" s="634"/>
    </row>
    <row r="1201" spans="1:13" ht="12.75">
      <c r="A1201" s="660"/>
      <c r="B1201" s="421"/>
      <c r="C1201" s="350" t="s">
        <v>375</v>
      </c>
      <c r="D1201" s="396" t="s">
        <v>524</v>
      </c>
      <c r="E1201" s="639">
        <f>SUM(E1202:E1204)</f>
        <v>4614</v>
      </c>
      <c r="F1201" s="639">
        <f>SUM(F1202:F1204)</f>
        <v>4617</v>
      </c>
      <c r="G1201" s="639">
        <f>SUM(G1202:G1204)</f>
        <v>4617</v>
      </c>
      <c r="H1201" s="639">
        <f t="shared" si="66"/>
        <v>100</v>
      </c>
      <c r="I1201" s="640"/>
      <c r="J1201" s="640"/>
      <c r="M1201" s="641"/>
    </row>
    <row r="1202" spans="1:13" ht="12.75">
      <c r="A1202" s="660"/>
      <c r="B1202" s="421"/>
      <c r="C1202" s="350"/>
      <c r="D1202" s="400" t="s">
        <v>598</v>
      </c>
      <c r="E1202" s="397">
        <v>4348</v>
      </c>
      <c r="F1202" s="397">
        <v>4410</v>
      </c>
      <c r="G1202" s="399">
        <v>4410</v>
      </c>
      <c r="H1202" s="397">
        <f t="shared" si="66"/>
        <v>100</v>
      </c>
      <c r="I1202" s="640"/>
      <c r="J1202" s="640"/>
      <c r="M1202" s="641"/>
    </row>
    <row r="1203" spans="1:13" ht="12.75">
      <c r="A1203" s="660"/>
      <c r="B1203" s="421"/>
      <c r="C1203" s="350"/>
      <c r="D1203" s="548" t="s">
        <v>898</v>
      </c>
      <c r="E1203" s="397">
        <v>266</v>
      </c>
      <c r="F1203" s="397">
        <v>107</v>
      </c>
      <c r="G1203" s="399">
        <v>107</v>
      </c>
      <c r="H1203" s="397">
        <f t="shared" si="66"/>
        <v>100</v>
      </c>
      <c r="I1203" s="640"/>
      <c r="J1203" s="640"/>
      <c r="M1203" s="641"/>
    </row>
    <row r="1204" spans="1:13" ht="12.75">
      <c r="A1204" s="660"/>
      <c r="B1204" s="421"/>
      <c r="C1204" s="350"/>
      <c r="D1204" s="548" t="s">
        <v>614</v>
      </c>
      <c r="E1204" s="397">
        <v>0</v>
      </c>
      <c r="F1204" s="397">
        <v>100</v>
      </c>
      <c r="G1204" s="399">
        <v>100</v>
      </c>
      <c r="H1204" s="397">
        <f t="shared" si="66"/>
        <v>100</v>
      </c>
      <c r="I1204" s="640"/>
      <c r="J1204" s="640"/>
      <c r="M1204" s="641"/>
    </row>
    <row r="1205" spans="1:10" ht="12.75">
      <c r="A1205" s="660"/>
      <c r="B1205" s="421"/>
      <c r="C1205" s="350" t="s">
        <v>379</v>
      </c>
      <c r="D1205" s="396" t="s">
        <v>530</v>
      </c>
      <c r="E1205" s="403">
        <f>SUM(E1206:E1207)</f>
        <v>1394</v>
      </c>
      <c r="F1205" s="403">
        <f>SUM(F1206:F1207)</f>
        <v>1391</v>
      </c>
      <c r="G1205" s="403">
        <f>SUM(G1206:G1207)</f>
        <v>1391</v>
      </c>
      <c r="H1205" s="639">
        <f t="shared" si="66"/>
        <v>100</v>
      </c>
      <c r="I1205" s="640"/>
      <c r="J1205" s="640"/>
    </row>
    <row r="1206" spans="1:10" ht="12.75">
      <c r="A1206" s="660"/>
      <c r="B1206" s="421"/>
      <c r="C1206" s="350"/>
      <c r="D1206" s="548" t="s">
        <v>899</v>
      </c>
      <c r="E1206" s="364">
        <v>232</v>
      </c>
      <c r="F1206" s="358">
        <v>231</v>
      </c>
      <c r="G1206" s="359">
        <v>231</v>
      </c>
      <c r="H1206" s="397">
        <f t="shared" si="66"/>
        <v>100</v>
      </c>
      <c r="I1206" s="640"/>
      <c r="J1206" s="640"/>
    </row>
    <row r="1207" spans="1:10" ht="12.75">
      <c r="A1207" s="660"/>
      <c r="B1207" s="421"/>
      <c r="C1207" s="350"/>
      <c r="D1207" s="401" t="s">
        <v>875</v>
      </c>
      <c r="E1207" s="358">
        <v>1162</v>
      </c>
      <c r="F1207" s="358">
        <v>1160</v>
      </c>
      <c r="G1207" s="402">
        <v>1160</v>
      </c>
      <c r="H1207" s="397">
        <f t="shared" si="66"/>
        <v>100</v>
      </c>
      <c r="I1207" s="640"/>
      <c r="J1207" s="640"/>
    </row>
    <row r="1208" spans="1:10" ht="12.75">
      <c r="A1208" s="660"/>
      <c r="B1208" s="421"/>
      <c r="C1208" s="350" t="s">
        <v>287</v>
      </c>
      <c r="D1208" s="396" t="s">
        <v>288</v>
      </c>
      <c r="E1208" s="403">
        <f>SUM(E1209:E1220)</f>
        <v>7239</v>
      </c>
      <c r="F1208" s="403">
        <f>SUM(F1209:F1220)</f>
        <v>7272</v>
      </c>
      <c r="G1208" s="403">
        <f>SUM(G1209:G1220)</f>
        <v>7272</v>
      </c>
      <c r="H1208" s="639">
        <f t="shared" si="66"/>
        <v>100</v>
      </c>
      <c r="I1208" s="640"/>
      <c r="J1208" s="640"/>
    </row>
    <row r="1209" spans="1:10" ht="12.75">
      <c r="A1209" s="660"/>
      <c r="B1209" s="421"/>
      <c r="C1209" s="652"/>
      <c r="D1209" s="401" t="s">
        <v>416</v>
      </c>
      <c r="E1209" s="397">
        <v>2592</v>
      </c>
      <c r="F1209" s="398">
        <v>3250</v>
      </c>
      <c r="G1209" s="399">
        <v>3250</v>
      </c>
      <c r="H1209" s="397">
        <f t="shared" si="66"/>
        <v>100</v>
      </c>
      <c r="I1209" s="640"/>
      <c r="J1209" s="640"/>
    </row>
    <row r="1210" spans="1:10" ht="12.75">
      <c r="A1210" s="660"/>
      <c r="B1210" s="421"/>
      <c r="C1210" s="652"/>
      <c r="D1210" s="401" t="s">
        <v>878</v>
      </c>
      <c r="E1210" s="397">
        <v>996</v>
      </c>
      <c r="F1210" s="398">
        <v>189</v>
      </c>
      <c r="G1210" s="399">
        <v>189</v>
      </c>
      <c r="H1210" s="397">
        <f t="shared" si="66"/>
        <v>100</v>
      </c>
      <c r="I1210" s="640"/>
      <c r="J1210" s="640"/>
    </row>
    <row r="1211" spans="1:10" ht="12.75">
      <c r="A1211" s="660"/>
      <c r="B1211" s="421"/>
      <c r="C1211" s="652"/>
      <c r="D1211" s="401" t="s">
        <v>879</v>
      </c>
      <c r="E1211" s="397">
        <v>332</v>
      </c>
      <c r="F1211" s="398">
        <v>668</v>
      </c>
      <c r="G1211" s="399">
        <v>668</v>
      </c>
      <c r="H1211" s="397">
        <f t="shared" si="66"/>
        <v>100</v>
      </c>
      <c r="I1211" s="640"/>
      <c r="J1211" s="640"/>
    </row>
    <row r="1212" spans="1:10" ht="12.75">
      <c r="A1212" s="660"/>
      <c r="B1212" s="421"/>
      <c r="C1212" s="652"/>
      <c r="D1212" s="401" t="s">
        <v>425</v>
      </c>
      <c r="E1212" s="397">
        <v>332</v>
      </c>
      <c r="F1212" s="398">
        <v>779</v>
      </c>
      <c r="G1212" s="399">
        <v>779</v>
      </c>
      <c r="H1212" s="397">
        <f t="shared" si="66"/>
        <v>100</v>
      </c>
      <c r="I1212" s="640"/>
      <c r="J1212" s="640"/>
    </row>
    <row r="1213" spans="1:10" ht="12.75">
      <c r="A1213" s="660"/>
      <c r="B1213" s="421"/>
      <c r="C1213" s="652"/>
      <c r="D1213" s="401" t="s">
        <v>880</v>
      </c>
      <c r="E1213" s="397">
        <v>0</v>
      </c>
      <c r="F1213" s="398">
        <v>157</v>
      </c>
      <c r="G1213" s="399">
        <v>157</v>
      </c>
      <c r="H1213" s="397">
        <f t="shared" si="66"/>
        <v>100</v>
      </c>
      <c r="I1213" s="640"/>
      <c r="J1213" s="640"/>
    </row>
    <row r="1214" spans="1:10" ht="12.75">
      <c r="A1214" s="660"/>
      <c r="B1214" s="421"/>
      <c r="C1214" s="652"/>
      <c r="D1214" s="401" t="s">
        <v>881</v>
      </c>
      <c r="E1214" s="397">
        <v>66</v>
      </c>
      <c r="F1214" s="398">
        <v>56</v>
      </c>
      <c r="G1214" s="399">
        <v>56</v>
      </c>
      <c r="H1214" s="397">
        <f t="shared" si="66"/>
        <v>100</v>
      </c>
      <c r="I1214" s="640"/>
      <c r="J1214" s="640"/>
    </row>
    <row r="1215" spans="1:10" ht="12.75">
      <c r="A1215" s="660"/>
      <c r="B1215" s="421"/>
      <c r="C1215" s="652"/>
      <c r="D1215" s="401" t="s">
        <v>903</v>
      </c>
      <c r="E1215" s="397">
        <v>332</v>
      </c>
      <c r="F1215" s="398">
        <v>290</v>
      </c>
      <c r="G1215" s="399">
        <v>290</v>
      </c>
      <c r="H1215" s="397">
        <f t="shared" si="66"/>
        <v>100</v>
      </c>
      <c r="I1215" s="640"/>
      <c r="J1215" s="640"/>
    </row>
    <row r="1216" spans="1:10" ht="12.75">
      <c r="A1216" s="660"/>
      <c r="B1216" s="421"/>
      <c r="C1216" s="652"/>
      <c r="D1216" s="401" t="s">
        <v>884</v>
      </c>
      <c r="E1216" s="397">
        <v>664</v>
      </c>
      <c r="F1216" s="398">
        <v>205</v>
      </c>
      <c r="G1216" s="399">
        <v>205</v>
      </c>
      <c r="H1216" s="397">
        <f t="shared" si="66"/>
        <v>100</v>
      </c>
      <c r="I1216" s="640"/>
      <c r="J1216" s="640"/>
    </row>
    <row r="1217" spans="1:10" ht="12.75">
      <c r="A1217" s="660"/>
      <c r="B1217" s="421"/>
      <c r="C1217" s="652"/>
      <c r="D1217" s="401" t="s">
        <v>885</v>
      </c>
      <c r="E1217" s="397">
        <v>1660</v>
      </c>
      <c r="F1217" s="398">
        <v>1321</v>
      </c>
      <c r="G1217" s="399">
        <v>1321</v>
      </c>
      <c r="H1217" s="397">
        <f t="shared" si="66"/>
        <v>100</v>
      </c>
      <c r="I1217" s="640"/>
      <c r="J1217" s="640"/>
    </row>
    <row r="1218" spans="1:10" ht="12.75">
      <c r="A1218" s="660"/>
      <c r="B1218" s="421"/>
      <c r="C1218" s="652"/>
      <c r="D1218" s="401" t="s">
        <v>447</v>
      </c>
      <c r="E1218" s="397">
        <v>0</v>
      </c>
      <c r="F1218" s="398">
        <v>74</v>
      </c>
      <c r="G1218" s="399">
        <v>74</v>
      </c>
      <c r="H1218" s="397">
        <f t="shared" si="66"/>
        <v>100</v>
      </c>
      <c r="I1218" s="640"/>
      <c r="J1218" s="640"/>
    </row>
    <row r="1219" spans="1:10" ht="12.75">
      <c r="A1219" s="660"/>
      <c r="B1219" s="421"/>
      <c r="C1219" s="652"/>
      <c r="D1219" s="401" t="s">
        <v>401</v>
      </c>
      <c r="E1219" s="397">
        <v>232</v>
      </c>
      <c r="F1219" s="398">
        <v>231</v>
      </c>
      <c r="G1219" s="399">
        <v>231</v>
      </c>
      <c r="H1219" s="397">
        <f t="shared" si="66"/>
        <v>100</v>
      </c>
      <c r="I1219" s="640"/>
      <c r="J1219" s="640"/>
    </row>
    <row r="1220" spans="1:10" ht="12.75">
      <c r="A1220" s="660"/>
      <c r="B1220" s="421"/>
      <c r="C1220" s="652"/>
      <c r="D1220" s="401" t="s">
        <v>451</v>
      </c>
      <c r="E1220" s="397">
        <v>33</v>
      </c>
      <c r="F1220" s="398">
        <v>52</v>
      </c>
      <c r="G1220" s="399">
        <v>52</v>
      </c>
      <c r="H1220" s="397">
        <f t="shared" si="66"/>
        <v>100</v>
      </c>
      <c r="I1220" s="640"/>
      <c r="J1220" s="640"/>
    </row>
    <row r="1221" spans="1:10" ht="12.75">
      <c r="A1221" s="660"/>
      <c r="B1221" s="421"/>
      <c r="C1221" s="537" t="s">
        <v>1013</v>
      </c>
      <c r="D1221" s="538" t="s">
        <v>621</v>
      </c>
      <c r="E1221" s="639">
        <f>SUM(E1222:E1222)</f>
        <v>33</v>
      </c>
      <c r="F1221" s="639">
        <f>SUM(F1222:F1222)</f>
        <v>0</v>
      </c>
      <c r="G1221" s="639">
        <f>SUM(G1222:G1222)</f>
        <v>0</v>
      </c>
      <c r="H1221" s="639">
        <v>0</v>
      </c>
      <c r="I1221" s="640"/>
      <c r="J1221" s="640"/>
    </row>
    <row r="1222" spans="1:10" ht="12.75">
      <c r="A1222" s="660"/>
      <c r="B1222" s="421"/>
      <c r="C1222" s="652"/>
      <c r="D1222" s="401" t="s">
        <v>406</v>
      </c>
      <c r="E1222" s="397">
        <v>33</v>
      </c>
      <c r="F1222" s="398">
        <v>0</v>
      </c>
      <c r="G1222" s="399">
        <v>0</v>
      </c>
      <c r="H1222" s="397">
        <v>0</v>
      </c>
      <c r="I1222" s="640"/>
      <c r="J1222" s="640"/>
    </row>
    <row r="1223" spans="1:10" ht="12.75">
      <c r="A1223" s="387" t="s">
        <v>265</v>
      </c>
      <c r="B1223" s="633" t="s">
        <v>1014</v>
      </c>
      <c r="C1223" s="633"/>
      <c r="D1223" s="633"/>
      <c r="E1223" s="390">
        <f aca="true" t="shared" si="68" ref="E1223:G1224">SUM(E1224)</f>
        <v>45000</v>
      </c>
      <c r="F1223" s="390">
        <f t="shared" si="68"/>
        <v>63324</v>
      </c>
      <c r="G1223" s="390">
        <f t="shared" si="68"/>
        <v>63758</v>
      </c>
      <c r="H1223" s="649">
        <f aca="true" t="shared" si="69" ref="H1223:H1229">SUM(G1223*100/F1223)</f>
        <v>100.68536415892868</v>
      </c>
      <c r="I1223" s="634"/>
      <c r="J1223" s="634"/>
    </row>
    <row r="1224" spans="1:10" ht="12.75">
      <c r="A1224" s="420"/>
      <c r="B1224" s="632" t="s">
        <v>626</v>
      </c>
      <c r="C1224" s="633" t="s">
        <v>1015</v>
      </c>
      <c r="D1224" s="633"/>
      <c r="E1224" s="390">
        <f t="shared" si="68"/>
        <v>45000</v>
      </c>
      <c r="F1224" s="390">
        <f t="shared" si="68"/>
        <v>63324</v>
      </c>
      <c r="G1224" s="390">
        <f t="shared" si="68"/>
        <v>63758</v>
      </c>
      <c r="H1224" s="649">
        <f t="shared" si="69"/>
        <v>100.68536415892868</v>
      </c>
      <c r="I1224" s="634"/>
      <c r="J1224" s="634"/>
    </row>
    <row r="1225" spans="1:10" ht="12.75">
      <c r="A1225" s="420"/>
      <c r="B1225" s="636"/>
      <c r="C1225" s="345" t="s">
        <v>286</v>
      </c>
      <c r="D1225" s="394" t="s">
        <v>8</v>
      </c>
      <c r="E1225" s="395">
        <f>SUM(E1226:E1227)</f>
        <v>45000</v>
      </c>
      <c r="F1225" s="395">
        <f>SUM(F1226:F1227)</f>
        <v>63324</v>
      </c>
      <c r="G1225" s="395">
        <f>SUM(G1226:G1227)</f>
        <v>63758</v>
      </c>
      <c r="H1225" s="413">
        <f t="shared" si="69"/>
        <v>100.68536415892868</v>
      </c>
      <c r="I1225" s="634"/>
      <c r="J1225" s="634"/>
    </row>
    <row r="1226" spans="1:10" ht="12.75">
      <c r="A1226" s="420"/>
      <c r="B1226" s="636"/>
      <c r="C1226" s="522"/>
      <c r="D1226" s="671" t="s">
        <v>1016</v>
      </c>
      <c r="E1226" s="672">
        <v>11000</v>
      </c>
      <c r="F1226" s="672">
        <v>13724</v>
      </c>
      <c r="G1226" s="672">
        <v>13724</v>
      </c>
      <c r="H1226" s="397">
        <f t="shared" si="69"/>
        <v>100</v>
      </c>
      <c r="I1226" s="634"/>
      <c r="J1226" s="634"/>
    </row>
    <row r="1227" spans="1:13" ht="12.75">
      <c r="A1227" s="420"/>
      <c r="B1227" s="636"/>
      <c r="C1227" s="522"/>
      <c r="D1227" s="548" t="s">
        <v>1017</v>
      </c>
      <c r="E1227" s="397">
        <v>34000</v>
      </c>
      <c r="F1227" s="398">
        <v>49600</v>
      </c>
      <c r="G1227" s="399">
        <v>50034</v>
      </c>
      <c r="H1227" s="397">
        <f t="shared" si="69"/>
        <v>100.875</v>
      </c>
      <c r="I1227" s="640"/>
      <c r="J1227" s="640"/>
      <c r="M1227" s="641"/>
    </row>
    <row r="1228" spans="1:10" ht="12.75">
      <c r="A1228" s="673" t="s">
        <v>1018</v>
      </c>
      <c r="B1228" s="674"/>
      <c r="C1228" s="675"/>
      <c r="D1228" s="676" t="s">
        <v>8</v>
      </c>
      <c r="E1228" s="433">
        <f>SUM(E9+E51+E56+E99+E123+E154+E200+E245+E285+E328+E364+E408+E447+E492+E538+E578+E581+E614+E648+E677+E705+E735+E761+E786+E822+E853+E876+E899+E918+E941+E965+E988+E1005+E1022+E1043+E1063+E1067+E1095+E1114+E1154+E1159+E1197+E1200+E1225)</f>
        <v>7952780</v>
      </c>
      <c r="F1228" s="433">
        <f>SUM(F9+F51+F56+F99+F123+F154+F200+F245+F285+F328+F364+F408+F447+F492+F538+F578+F581+F614+F648+F677+F705+F735+F761+F786+F822+F853+F876+F899+F918+F941+F965+F988+F1005+F1022+F1043+F1063+F1067+F1095+F1114+F1154+F1159+F1197+F1200+F1225)</f>
        <v>8770476</v>
      </c>
      <c r="G1228" s="433">
        <f>SUM(G9+G51+G56+G99+G123+G154+G200+G245+G285+G328+G364+G408+G447+G492+G538+G578+G581+G614+G648+G677+G705+G735+G761+G786+G822+G853+G876+G899+G918+G941+G965+G988+G1005+G1022+G1043+G1063+G1067+G1095+G1114+G1154+G1159+G1197+G1200+G1225)</f>
        <v>8765332</v>
      </c>
      <c r="H1228" s="677">
        <f t="shared" si="69"/>
        <v>99.94134867936472</v>
      </c>
      <c r="I1228" s="640"/>
      <c r="J1228" s="640"/>
    </row>
    <row r="1229" spans="1:10" ht="12.75">
      <c r="A1229" s="678"/>
      <c r="B1229" s="679"/>
      <c r="C1229" s="680"/>
      <c r="D1229" s="676" t="s">
        <v>20</v>
      </c>
      <c r="E1229" s="433">
        <f>SUM(E534+E732+E819+E849)</f>
        <v>0</v>
      </c>
      <c r="F1229" s="433">
        <f>SUM(F534+F732+F819+F849)</f>
        <v>13797</v>
      </c>
      <c r="G1229" s="433">
        <f>SUM(G534+G732+G819+G849)</f>
        <v>13770</v>
      </c>
      <c r="H1229" s="677">
        <f t="shared" si="69"/>
        <v>99.80430528375734</v>
      </c>
      <c r="I1229" s="640"/>
      <c r="J1229" s="640"/>
    </row>
  </sheetData>
  <mergeCells count="218">
    <mergeCell ref="A1:B1"/>
    <mergeCell ref="E3:F3"/>
    <mergeCell ref="E4:E5"/>
    <mergeCell ref="F4:F5"/>
    <mergeCell ref="G4:G5"/>
    <mergeCell ref="H4:H5"/>
    <mergeCell ref="I4:I5"/>
    <mergeCell ref="J4:J5"/>
    <mergeCell ref="A6:D6"/>
    <mergeCell ref="C7:D7"/>
    <mergeCell ref="A8:A151"/>
    <mergeCell ref="B8:B151"/>
    <mergeCell ref="C8:D8"/>
    <mergeCell ref="C11:C13"/>
    <mergeCell ref="C15:C18"/>
    <mergeCell ref="C20:C44"/>
    <mergeCell ref="C46:C49"/>
    <mergeCell ref="C50:D50"/>
    <mergeCell ref="C52:C54"/>
    <mergeCell ref="C55:D55"/>
    <mergeCell ref="C58:C60"/>
    <mergeCell ref="C62:C64"/>
    <mergeCell ref="C66:C92"/>
    <mergeCell ref="C94:C97"/>
    <mergeCell ref="C98:D98"/>
    <mergeCell ref="C101:C103"/>
    <mergeCell ref="C105:C107"/>
    <mergeCell ref="C109:C119"/>
    <mergeCell ref="C122:D122"/>
    <mergeCell ref="C125:C127"/>
    <mergeCell ref="C129:C130"/>
    <mergeCell ref="C132:C149"/>
    <mergeCell ref="C152:D152"/>
    <mergeCell ref="A153:A535"/>
    <mergeCell ref="B153:B535"/>
    <mergeCell ref="C153:D153"/>
    <mergeCell ref="C156:C158"/>
    <mergeCell ref="C160:C162"/>
    <mergeCell ref="C164:C193"/>
    <mergeCell ref="C195:C198"/>
    <mergeCell ref="C199:D199"/>
    <mergeCell ref="C202:C204"/>
    <mergeCell ref="C206:C208"/>
    <mergeCell ref="C210:C238"/>
    <mergeCell ref="C240:C243"/>
    <mergeCell ref="C244:D244"/>
    <mergeCell ref="C247:C249"/>
    <mergeCell ref="C251:C253"/>
    <mergeCell ref="C255:C279"/>
    <mergeCell ref="C284:D284"/>
    <mergeCell ref="C287:C289"/>
    <mergeCell ref="C291:C293"/>
    <mergeCell ref="C295:C321"/>
    <mergeCell ref="C323:C326"/>
    <mergeCell ref="C327:D327"/>
    <mergeCell ref="C330:C332"/>
    <mergeCell ref="C334:C336"/>
    <mergeCell ref="C338:C358"/>
    <mergeCell ref="C363:D363"/>
    <mergeCell ref="C366:C368"/>
    <mergeCell ref="C370:C372"/>
    <mergeCell ref="C374:C401"/>
    <mergeCell ref="C403:C406"/>
    <mergeCell ref="C407:D407"/>
    <mergeCell ref="C410:C412"/>
    <mergeCell ref="C414:C416"/>
    <mergeCell ref="C418:C442"/>
    <mergeCell ref="C444:C445"/>
    <mergeCell ref="C446:D446"/>
    <mergeCell ref="C449:C451"/>
    <mergeCell ref="C453:C455"/>
    <mergeCell ref="C457:C484"/>
    <mergeCell ref="C486:C490"/>
    <mergeCell ref="C491:D491"/>
    <mergeCell ref="C494:C496"/>
    <mergeCell ref="C498:C500"/>
    <mergeCell ref="C502:C527"/>
    <mergeCell ref="C529:C533"/>
    <mergeCell ref="C536:D536"/>
    <mergeCell ref="A537:A850"/>
    <mergeCell ref="B537:B850"/>
    <mergeCell ref="C537:D537"/>
    <mergeCell ref="C540:C542"/>
    <mergeCell ref="C544:C547"/>
    <mergeCell ref="C549:C572"/>
    <mergeCell ref="C574:C576"/>
    <mergeCell ref="C577:D577"/>
    <mergeCell ref="C580:D580"/>
    <mergeCell ref="C583:C585"/>
    <mergeCell ref="C587:C589"/>
    <mergeCell ref="C591:C609"/>
    <mergeCell ref="C611:C612"/>
    <mergeCell ref="C613:D613"/>
    <mergeCell ref="C616:C618"/>
    <mergeCell ref="C620:C622"/>
    <mergeCell ref="C624:C643"/>
    <mergeCell ref="C645:C646"/>
    <mergeCell ref="C647:D647"/>
    <mergeCell ref="C650:C652"/>
    <mergeCell ref="C654:C657"/>
    <mergeCell ref="C659:C672"/>
    <mergeCell ref="C674:C675"/>
    <mergeCell ref="C676:D676"/>
    <mergeCell ref="C679:C681"/>
    <mergeCell ref="C683:C685"/>
    <mergeCell ref="C687:C701"/>
    <mergeCell ref="C704:D704"/>
    <mergeCell ref="C707:C709"/>
    <mergeCell ref="C711:C713"/>
    <mergeCell ref="C715:C728"/>
    <mergeCell ref="C730:C731"/>
    <mergeCell ref="C734:D734"/>
    <mergeCell ref="C737:C739"/>
    <mergeCell ref="C741:C743"/>
    <mergeCell ref="C745:C757"/>
    <mergeCell ref="C760:D760"/>
    <mergeCell ref="C763:C765"/>
    <mergeCell ref="C767:C769"/>
    <mergeCell ref="C771:C781"/>
    <mergeCell ref="C783:C784"/>
    <mergeCell ref="C785:D785"/>
    <mergeCell ref="C788:C790"/>
    <mergeCell ref="C792:C794"/>
    <mergeCell ref="C796:C813"/>
    <mergeCell ref="C816:C818"/>
    <mergeCell ref="C821:D821"/>
    <mergeCell ref="C824:C826"/>
    <mergeCell ref="C828:C830"/>
    <mergeCell ref="C832:C846"/>
    <mergeCell ref="C851:D851"/>
    <mergeCell ref="A852:A872"/>
    <mergeCell ref="B852:B872"/>
    <mergeCell ref="C852:D852"/>
    <mergeCell ref="C855:C857"/>
    <mergeCell ref="C859:C861"/>
    <mergeCell ref="C871:C872"/>
    <mergeCell ref="B873:D873"/>
    <mergeCell ref="A874:A1222"/>
    <mergeCell ref="C874:D874"/>
    <mergeCell ref="B875:B1064"/>
    <mergeCell ref="C875:D875"/>
    <mergeCell ref="C878:C880"/>
    <mergeCell ref="C882:C884"/>
    <mergeCell ref="C886:C895"/>
    <mergeCell ref="C898:D898"/>
    <mergeCell ref="C901:C902"/>
    <mergeCell ref="C904:C906"/>
    <mergeCell ref="C908:C914"/>
    <mergeCell ref="C917:D917"/>
    <mergeCell ref="C920:C922"/>
    <mergeCell ref="C924:C926"/>
    <mergeCell ref="C928:C936"/>
    <mergeCell ref="C938:C939"/>
    <mergeCell ref="C940:D940"/>
    <mergeCell ref="C943:C945"/>
    <mergeCell ref="C947:C949"/>
    <mergeCell ref="C951:C960"/>
    <mergeCell ref="C962:C963"/>
    <mergeCell ref="C964:D964"/>
    <mergeCell ref="C967:C969"/>
    <mergeCell ref="C971:C973"/>
    <mergeCell ref="C975:C984"/>
    <mergeCell ref="C987:D987"/>
    <mergeCell ref="C990:C991"/>
    <mergeCell ref="C993:C994"/>
    <mergeCell ref="C996:C1001"/>
    <mergeCell ref="C1004:D1004"/>
    <mergeCell ref="C1007:C1009"/>
    <mergeCell ref="C1011:C1013"/>
    <mergeCell ref="C1015:C1018"/>
    <mergeCell ref="C1021:D1021"/>
    <mergeCell ref="C1024:C1026"/>
    <mergeCell ref="C1028:C1030"/>
    <mergeCell ref="C1032:C1038"/>
    <mergeCell ref="C1040:C1041"/>
    <mergeCell ref="C1042:D1042"/>
    <mergeCell ref="C1045:C1047"/>
    <mergeCell ref="C1049:C1051"/>
    <mergeCell ref="C1053:C1057"/>
    <mergeCell ref="C1059:C1061"/>
    <mergeCell ref="C1062:D1062"/>
    <mergeCell ref="C1065:D1065"/>
    <mergeCell ref="B1066:B1111"/>
    <mergeCell ref="C1066:D1066"/>
    <mergeCell ref="C1069:C1071"/>
    <mergeCell ref="C1073:C1075"/>
    <mergeCell ref="C1077:C1093"/>
    <mergeCell ref="C1094:D1094"/>
    <mergeCell ref="C1097:C1099"/>
    <mergeCell ref="C1101:C1104"/>
    <mergeCell ref="C1106:C1111"/>
    <mergeCell ref="C1112:D1112"/>
    <mergeCell ref="B1113:B1156"/>
    <mergeCell ref="C1113:D1113"/>
    <mergeCell ref="C1116:C1118"/>
    <mergeCell ref="C1120:C1122"/>
    <mergeCell ref="C1124:C1149"/>
    <mergeCell ref="C1151:C1152"/>
    <mergeCell ref="C1153:D1153"/>
    <mergeCell ref="C1155:C1156"/>
    <mergeCell ref="C1157:D1157"/>
    <mergeCell ref="B1158:B1198"/>
    <mergeCell ref="C1158:D1158"/>
    <mergeCell ref="C1161:C1163"/>
    <mergeCell ref="C1165:C1167"/>
    <mergeCell ref="C1169:C1191"/>
    <mergeCell ref="C1193:C1195"/>
    <mergeCell ref="C1196:D1196"/>
    <mergeCell ref="C1199:D1199"/>
    <mergeCell ref="B1200:B1222"/>
    <mergeCell ref="C1202:C1204"/>
    <mergeCell ref="C1206:C1207"/>
    <mergeCell ref="C1209:C1220"/>
    <mergeCell ref="B1223:D1223"/>
    <mergeCell ref="A1224:A1227"/>
    <mergeCell ref="C1224:D1224"/>
    <mergeCell ref="B1225:B1227"/>
    <mergeCell ref="C1226:C1227"/>
  </mergeCells>
  <printOptions horizontalCentered="1"/>
  <pageMargins left="0.7875" right="0.7875" top="0.7875" bottom="1.011111111111111" header="0.5118055555555556" footer="0.7875"/>
  <pageSetup horizontalDpi="300" verticalDpi="300" orientation="landscape" paperSize="9" scale="92"/>
  <headerFooter alignWithMargins="0">
    <oddFooter>&amp;C&amp;"Times New Roman,Normálne"&amp;9 144</oddFooter>
  </headerFooter>
  <rowBreaks count="2" manualBreakCount="2">
    <brk id="1168" max="255" man="1"/>
    <brk id="12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K1" sqref="K1"/>
    </sheetView>
  </sheetViews>
  <sheetFormatPr defaultColWidth="9.140625" defaultRowHeight="12.75"/>
  <cols>
    <col min="2" max="2" width="7.421875" style="0" customWidth="1"/>
    <col min="3" max="3" width="27.00390625" style="0" customWidth="1"/>
    <col min="8" max="8" width="11.28125" style="0" customWidth="1"/>
  </cols>
  <sheetData>
    <row r="1" spans="1:11" ht="13.5" customHeight="1">
      <c r="A1" s="681" t="s">
        <v>1019</v>
      </c>
      <c r="B1" s="681"/>
      <c r="C1" s="681"/>
      <c r="D1" s="681"/>
      <c r="E1" s="681"/>
      <c r="F1" s="681"/>
      <c r="G1" s="681"/>
      <c r="H1" s="681"/>
      <c r="I1" s="681"/>
      <c r="J1" s="682" t="s">
        <v>1020</v>
      </c>
      <c r="K1" s="683" t="s">
        <v>1021</v>
      </c>
    </row>
    <row r="2" spans="1:11" ht="12.75">
      <c r="A2" s="684" t="s">
        <v>274</v>
      </c>
      <c r="B2" s="685" t="s">
        <v>1022</v>
      </c>
      <c r="C2" s="686"/>
      <c r="D2" s="686"/>
      <c r="E2" s="687"/>
      <c r="F2" s="688" t="s">
        <v>273</v>
      </c>
      <c r="G2" s="688"/>
      <c r="H2" s="689" t="s">
        <v>36</v>
      </c>
      <c r="I2" s="690" t="s">
        <v>90</v>
      </c>
      <c r="J2" s="682"/>
      <c r="K2" s="683"/>
    </row>
    <row r="3" spans="1:11" ht="12.75">
      <c r="A3" s="684"/>
      <c r="B3" s="685"/>
      <c r="C3" s="686"/>
      <c r="D3" s="686"/>
      <c r="E3" s="687"/>
      <c r="F3" s="688"/>
      <c r="G3" s="688"/>
      <c r="H3" s="691" t="s">
        <v>281</v>
      </c>
      <c r="I3" s="690" t="s">
        <v>38</v>
      </c>
      <c r="J3" s="682"/>
      <c r="K3" s="683"/>
    </row>
    <row r="4" spans="1:11" ht="12.75">
      <c r="A4" s="684"/>
      <c r="B4" s="684"/>
      <c r="C4" s="686"/>
      <c r="D4" s="686"/>
      <c r="E4" s="687"/>
      <c r="F4" s="692" t="s">
        <v>4</v>
      </c>
      <c r="G4" s="693" t="s">
        <v>5</v>
      </c>
      <c r="H4" s="689"/>
      <c r="I4" s="690"/>
      <c r="J4" s="682"/>
      <c r="K4" s="683"/>
    </row>
    <row r="5" spans="1:11" ht="13.5">
      <c r="A5" s="694" t="s">
        <v>1023</v>
      </c>
      <c r="B5" s="694"/>
      <c r="C5" s="694"/>
      <c r="D5" s="694"/>
      <c r="E5" s="694"/>
      <c r="F5" s="695"/>
      <c r="G5" s="694"/>
      <c r="H5" s="696"/>
      <c r="I5" s="697"/>
      <c r="J5" s="698"/>
      <c r="K5" s="698"/>
    </row>
    <row r="6" spans="1:11" ht="12.75">
      <c r="A6" s="699"/>
      <c r="B6" s="700"/>
      <c r="C6" s="701" t="s">
        <v>1024</v>
      </c>
      <c r="D6" s="701"/>
      <c r="E6" s="701"/>
      <c r="F6" s="702"/>
      <c r="G6" s="702"/>
      <c r="H6" s="702"/>
      <c r="I6" s="702"/>
      <c r="J6" s="703"/>
      <c r="K6" s="703"/>
    </row>
    <row r="7" spans="1:11" ht="12.75">
      <c r="A7" s="704"/>
      <c r="B7" s="705">
        <v>501</v>
      </c>
      <c r="C7" s="706" t="s">
        <v>1025</v>
      </c>
      <c r="D7" s="706"/>
      <c r="E7" s="706"/>
      <c r="F7" s="707">
        <v>16984</v>
      </c>
      <c r="G7" s="707">
        <v>23661</v>
      </c>
      <c r="H7" s="707">
        <v>23661</v>
      </c>
      <c r="I7" s="707">
        <v>100</v>
      </c>
      <c r="J7" s="708">
        <v>6627</v>
      </c>
      <c r="K7" s="708">
        <v>30288</v>
      </c>
    </row>
    <row r="8" spans="1:11" ht="12.75">
      <c r="A8" s="704"/>
      <c r="B8" s="705">
        <v>502</v>
      </c>
      <c r="C8" s="706" t="s">
        <v>1026</v>
      </c>
      <c r="D8" s="706"/>
      <c r="E8" s="706"/>
      <c r="F8" s="707">
        <v>59848</v>
      </c>
      <c r="G8" s="707">
        <v>40986</v>
      </c>
      <c r="H8" s="707">
        <v>40986</v>
      </c>
      <c r="I8" s="707">
        <v>100</v>
      </c>
      <c r="J8" s="708">
        <v>3504</v>
      </c>
      <c r="K8" s="708">
        <v>44490</v>
      </c>
    </row>
    <row r="9" spans="1:11" ht="12.75">
      <c r="A9" s="704"/>
      <c r="B9" s="705">
        <v>511</v>
      </c>
      <c r="C9" s="706" t="s">
        <v>1027</v>
      </c>
      <c r="D9" s="706"/>
      <c r="E9" s="706"/>
      <c r="F9" s="707">
        <v>21310</v>
      </c>
      <c r="G9" s="707">
        <v>2997</v>
      </c>
      <c r="H9" s="707">
        <v>2997</v>
      </c>
      <c r="I9" s="707">
        <v>100</v>
      </c>
      <c r="J9" s="708">
        <v>0</v>
      </c>
      <c r="K9" s="708">
        <v>2297</v>
      </c>
    </row>
    <row r="10" spans="1:11" ht="12.75">
      <c r="A10" s="704"/>
      <c r="B10" s="705">
        <v>512</v>
      </c>
      <c r="C10" s="706" t="s">
        <v>1028</v>
      </c>
      <c r="D10" s="706"/>
      <c r="E10" s="706"/>
      <c r="F10" s="707">
        <v>500</v>
      </c>
      <c r="G10" s="707">
        <v>553</v>
      </c>
      <c r="H10" s="707">
        <v>553</v>
      </c>
      <c r="I10" s="707">
        <v>100</v>
      </c>
      <c r="J10" s="708">
        <v>0</v>
      </c>
      <c r="K10" s="708">
        <v>553</v>
      </c>
    </row>
    <row r="11" spans="1:11" ht="12.75">
      <c r="A11" s="704"/>
      <c r="B11" s="705">
        <v>513</v>
      </c>
      <c r="C11" s="706" t="s">
        <v>1029</v>
      </c>
      <c r="D11" s="706"/>
      <c r="E11" s="706"/>
      <c r="F11" s="707">
        <v>1350</v>
      </c>
      <c r="G11" s="707">
        <v>1345</v>
      </c>
      <c r="H11" s="707">
        <v>1345</v>
      </c>
      <c r="I11" s="707">
        <v>100</v>
      </c>
      <c r="J11" s="708">
        <v>0</v>
      </c>
      <c r="K11" s="708">
        <v>1345</v>
      </c>
    </row>
    <row r="12" spans="1:11" ht="12.75">
      <c r="A12" s="704"/>
      <c r="B12" s="705">
        <v>518</v>
      </c>
      <c r="C12" s="706" t="s">
        <v>1030</v>
      </c>
      <c r="D12" s="706"/>
      <c r="E12" s="706"/>
      <c r="F12" s="707">
        <v>89714</v>
      </c>
      <c r="G12" s="707">
        <v>122738</v>
      </c>
      <c r="H12" s="707">
        <v>122738</v>
      </c>
      <c r="I12" s="707">
        <v>100</v>
      </c>
      <c r="J12" s="708">
        <v>659</v>
      </c>
      <c r="K12" s="708">
        <v>123397</v>
      </c>
    </row>
    <row r="13" spans="1:11" ht="12.75">
      <c r="A13" s="709"/>
      <c r="B13" s="705">
        <v>521001</v>
      </c>
      <c r="C13" s="706" t="s">
        <v>1031</v>
      </c>
      <c r="D13" s="706"/>
      <c r="E13" s="706"/>
      <c r="F13" s="707">
        <v>94968</v>
      </c>
      <c r="G13" s="707">
        <v>93238</v>
      </c>
      <c r="H13" s="707">
        <v>93238</v>
      </c>
      <c r="I13" s="707">
        <v>100</v>
      </c>
      <c r="J13" s="708">
        <v>3047</v>
      </c>
      <c r="K13" s="708">
        <v>96285</v>
      </c>
    </row>
    <row r="14" spans="1:11" ht="12.75">
      <c r="A14" s="704"/>
      <c r="B14" s="705">
        <v>521002</v>
      </c>
      <c r="C14" s="706" t="s">
        <v>1032</v>
      </c>
      <c r="D14" s="706"/>
      <c r="E14" s="706"/>
      <c r="F14" s="707">
        <v>15233</v>
      </c>
      <c r="G14" s="707">
        <v>17408</v>
      </c>
      <c r="H14" s="707">
        <v>17408</v>
      </c>
      <c r="I14" s="707">
        <v>100</v>
      </c>
      <c r="J14" s="708">
        <v>4452</v>
      </c>
      <c r="K14" s="708">
        <v>21860</v>
      </c>
    </row>
    <row r="15" spans="1:11" ht="12.75">
      <c r="A15" s="704"/>
      <c r="B15" s="705">
        <v>524</v>
      </c>
      <c r="C15" s="706" t="s">
        <v>1033</v>
      </c>
      <c r="D15" s="706"/>
      <c r="E15" s="706"/>
      <c r="F15" s="707">
        <v>33426</v>
      </c>
      <c r="G15" s="707">
        <v>32149</v>
      </c>
      <c r="H15" s="707">
        <v>32149</v>
      </c>
      <c r="I15" s="707">
        <v>100</v>
      </c>
      <c r="J15" s="708">
        <v>1033</v>
      </c>
      <c r="K15" s="708">
        <v>33182</v>
      </c>
    </row>
    <row r="16" spans="1:11" ht="12.75">
      <c r="A16" s="704"/>
      <c r="B16" s="705">
        <v>527</v>
      </c>
      <c r="C16" s="706" t="s">
        <v>1034</v>
      </c>
      <c r="D16" s="706"/>
      <c r="E16" s="706"/>
      <c r="F16" s="707">
        <v>5975</v>
      </c>
      <c r="G16" s="707">
        <v>5754</v>
      </c>
      <c r="H16" s="707">
        <v>5754</v>
      </c>
      <c r="I16" s="707">
        <v>100</v>
      </c>
      <c r="J16" s="708">
        <v>113</v>
      </c>
      <c r="K16" s="708">
        <v>5867</v>
      </c>
    </row>
    <row r="17" spans="1:11" ht="12.75">
      <c r="A17" s="704"/>
      <c r="B17" s="705">
        <v>531</v>
      </c>
      <c r="C17" s="706" t="s">
        <v>1035</v>
      </c>
      <c r="D17" s="706"/>
      <c r="E17" s="706"/>
      <c r="F17" s="707">
        <v>0</v>
      </c>
      <c r="G17" s="707">
        <v>0</v>
      </c>
      <c r="H17" s="707">
        <v>0</v>
      </c>
      <c r="I17" s="707">
        <v>0</v>
      </c>
      <c r="J17" s="708">
        <v>42</v>
      </c>
      <c r="K17" s="708">
        <v>42</v>
      </c>
    </row>
    <row r="18" spans="1:11" ht="12.75">
      <c r="A18" s="704"/>
      <c r="B18" s="705">
        <v>538</v>
      </c>
      <c r="C18" s="706" t="s">
        <v>1036</v>
      </c>
      <c r="D18" s="706"/>
      <c r="E18" s="706"/>
      <c r="F18" s="707">
        <v>166</v>
      </c>
      <c r="G18" s="707">
        <v>79</v>
      </c>
      <c r="H18" s="707">
        <v>79</v>
      </c>
      <c r="I18" s="707">
        <v>100</v>
      </c>
      <c r="J18" s="708">
        <v>0</v>
      </c>
      <c r="K18" s="708">
        <v>79</v>
      </c>
    </row>
    <row r="19" spans="1:11" ht="12.75">
      <c r="A19" s="704"/>
      <c r="B19" s="705">
        <v>548</v>
      </c>
      <c r="C19" s="706" t="s">
        <v>1037</v>
      </c>
      <c r="D19" s="706"/>
      <c r="E19" s="706"/>
      <c r="F19" s="707">
        <v>0</v>
      </c>
      <c r="G19" s="707">
        <v>952</v>
      </c>
      <c r="H19" s="707">
        <v>952</v>
      </c>
      <c r="I19" s="707">
        <v>100</v>
      </c>
      <c r="J19" s="708">
        <v>0</v>
      </c>
      <c r="K19" s="708">
        <v>952</v>
      </c>
    </row>
    <row r="20" spans="1:11" ht="12.75">
      <c r="A20" s="704"/>
      <c r="B20" s="705">
        <v>549</v>
      </c>
      <c r="C20" s="706" t="s">
        <v>1038</v>
      </c>
      <c r="D20" s="706"/>
      <c r="E20" s="706"/>
      <c r="F20" s="707">
        <v>0</v>
      </c>
      <c r="G20" s="707">
        <v>24</v>
      </c>
      <c r="H20" s="707">
        <v>24</v>
      </c>
      <c r="I20" s="707">
        <v>100</v>
      </c>
      <c r="J20" s="708">
        <v>0</v>
      </c>
      <c r="K20" s="708">
        <v>24</v>
      </c>
    </row>
    <row r="21" spans="1:11" ht="12.75">
      <c r="A21" s="704"/>
      <c r="B21" s="705">
        <v>551</v>
      </c>
      <c r="C21" s="706" t="s">
        <v>1039</v>
      </c>
      <c r="D21" s="706"/>
      <c r="E21" s="706"/>
      <c r="F21" s="707">
        <v>30412</v>
      </c>
      <c r="G21" s="707">
        <v>19742</v>
      </c>
      <c r="H21" s="710">
        <v>19742</v>
      </c>
      <c r="I21" s="707">
        <v>100</v>
      </c>
      <c r="J21" s="708">
        <v>2156</v>
      </c>
      <c r="K21" s="708">
        <v>21898</v>
      </c>
    </row>
    <row r="22" spans="1:11" ht="12.75">
      <c r="A22" s="704"/>
      <c r="B22" s="711" t="s">
        <v>1040</v>
      </c>
      <c r="C22" s="706" t="s">
        <v>1041</v>
      </c>
      <c r="D22" s="706"/>
      <c r="E22" s="706"/>
      <c r="F22" s="707">
        <v>3567</v>
      </c>
      <c r="G22" s="707">
        <v>2844</v>
      </c>
      <c r="H22" s="707">
        <v>2844</v>
      </c>
      <c r="I22" s="707">
        <v>100</v>
      </c>
      <c r="J22" s="708">
        <v>0</v>
      </c>
      <c r="K22" s="708">
        <v>2844</v>
      </c>
    </row>
    <row r="23" spans="1:11" ht="12.75">
      <c r="A23" s="704"/>
      <c r="B23" s="711">
        <v>557</v>
      </c>
      <c r="C23" s="706" t="s">
        <v>1042</v>
      </c>
      <c r="D23" s="706"/>
      <c r="E23" s="706"/>
      <c r="F23" s="707">
        <v>0</v>
      </c>
      <c r="G23" s="707">
        <v>0</v>
      </c>
      <c r="H23" s="707">
        <v>0</v>
      </c>
      <c r="I23" s="707">
        <v>0</v>
      </c>
      <c r="J23" s="708">
        <v>94</v>
      </c>
      <c r="K23" s="708">
        <v>94</v>
      </c>
    </row>
    <row r="24" spans="1:11" ht="12.75">
      <c r="A24" s="704"/>
      <c r="B24" s="711">
        <v>558</v>
      </c>
      <c r="C24" s="706" t="s">
        <v>1043</v>
      </c>
      <c r="D24" s="706"/>
      <c r="E24" s="706"/>
      <c r="F24" s="707">
        <v>0</v>
      </c>
      <c r="G24" s="707">
        <v>10</v>
      </c>
      <c r="H24" s="707">
        <v>10</v>
      </c>
      <c r="I24" s="707">
        <v>100</v>
      </c>
      <c r="J24" s="708">
        <v>0</v>
      </c>
      <c r="K24" s="708">
        <v>10</v>
      </c>
    </row>
    <row r="25" spans="1:11" ht="12.75">
      <c r="A25" s="704"/>
      <c r="B25" s="705">
        <v>563</v>
      </c>
      <c r="C25" s="706" t="s">
        <v>1044</v>
      </c>
      <c r="D25" s="706"/>
      <c r="E25" s="706"/>
      <c r="F25" s="707">
        <v>166</v>
      </c>
      <c r="G25" s="707">
        <v>151</v>
      </c>
      <c r="H25" s="707">
        <v>151</v>
      </c>
      <c r="I25" s="707">
        <v>100</v>
      </c>
      <c r="J25" s="708">
        <v>0</v>
      </c>
      <c r="K25" s="708">
        <v>151</v>
      </c>
    </row>
    <row r="26" spans="1:11" ht="12.75">
      <c r="A26" s="704"/>
      <c r="B26" s="705">
        <v>568</v>
      </c>
      <c r="C26" s="706" t="s">
        <v>1045</v>
      </c>
      <c r="D26" s="706"/>
      <c r="E26" s="706"/>
      <c r="F26" s="707">
        <v>2664</v>
      </c>
      <c r="G26" s="707">
        <v>3509</v>
      </c>
      <c r="H26" s="707">
        <v>3509</v>
      </c>
      <c r="I26" s="707">
        <v>100</v>
      </c>
      <c r="J26" s="708">
        <v>101</v>
      </c>
      <c r="K26" s="708">
        <v>3610</v>
      </c>
    </row>
    <row r="27" spans="1:11" ht="12.75">
      <c r="A27" s="709"/>
      <c r="B27" s="705">
        <v>591</v>
      </c>
      <c r="C27" s="706" t="s">
        <v>1046</v>
      </c>
      <c r="D27" s="706"/>
      <c r="E27" s="706"/>
      <c r="F27" s="707">
        <v>166</v>
      </c>
      <c r="G27" s="707">
        <v>4</v>
      </c>
      <c r="H27" s="710">
        <v>4</v>
      </c>
      <c r="I27" s="707">
        <v>100</v>
      </c>
      <c r="J27" s="708">
        <v>602.34</v>
      </c>
      <c r="K27" s="708">
        <v>606</v>
      </c>
    </row>
    <row r="28" spans="1:11" ht="12.75">
      <c r="A28" s="712"/>
      <c r="B28" s="713"/>
      <c r="C28" s="714" t="s">
        <v>1047</v>
      </c>
      <c r="D28" s="714"/>
      <c r="E28" s="714"/>
      <c r="F28" s="715">
        <v>376449</v>
      </c>
      <c r="G28" s="715">
        <v>368144</v>
      </c>
      <c r="H28" s="715">
        <v>368144</v>
      </c>
      <c r="I28" s="715">
        <v>100</v>
      </c>
      <c r="J28" s="716">
        <v>22430</v>
      </c>
      <c r="K28" s="716">
        <v>390574</v>
      </c>
    </row>
    <row r="29" spans="1:11" ht="12.75">
      <c r="A29" s="717"/>
      <c r="B29" s="718"/>
      <c r="C29" s="719" t="s">
        <v>1048</v>
      </c>
      <c r="D29" s="719"/>
      <c r="E29" s="719"/>
      <c r="F29" s="719"/>
      <c r="G29" s="719"/>
      <c r="H29" s="719"/>
      <c r="I29" s="719"/>
      <c r="J29" s="720"/>
      <c r="K29" s="720"/>
    </row>
    <row r="30" spans="1:11" ht="12.75">
      <c r="A30" s="712"/>
      <c r="B30" s="721">
        <v>601</v>
      </c>
      <c r="C30" s="722" t="s">
        <v>1049</v>
      </c>
      <c r="D30" s="722"/>
      <c r="E30" s="722"/>
      <c r="F30" s="723">
        <v>70</v>
      </c>
      <c r="G30" s="723">
        <v>0</v>
      </c>
      <c r="H30" s="723">
        <v>0</v>
      </c>
      <c r="I30" s="724">
        <v>0</v>
      </c>
      <c r="J30" s="708">
        <v>0</v>
      </c>
      <c r="K30" s="708">
        <v>0</v>
      </c>
    </row>
    <row r="31" spans="1:11" ht="12.75">
      <c r="A31" s="709"/>
      <c r="B31" s="705">
        <v>602</v>
      </c>
      <c r="C31" s="706" t="s">
        <v>1050</v>
      </c>
      <c r="D31" s="706"/>
      <c r="E31" s="706"/>
      <c r="F31" s="725">
        <v>105400</v>
      </c>
      <c r="G31" s="707">
        <v>125753</v>
      </c>
      <c r="H31" s="707">
        <v>125753</v>
      </c>
      <c r="I31" s="723">
        <v>100</v>
      </c>
      <c r="J31" s="708">
        <v>18040</v>
      </c>
      <c r="K31" s="708">
        <v>143793</v>
      </c>
    </row>
    <row r="32" spans="1:11" ht="12.75">
      <c r="A32" s="726"/>
      <c r="B32" s="705">
        <v>613</v>
      </c>
      <c r="C32" s="706" t="s">
        <v>1051</v>
      </c>
      <c r="D32" s="706"/>
      <c r="E32" s="706"/>
      <c r="F32" s="707">
        <v>-500</v>
      </c>
      <c r="G32" s="707">
        <v>0</v>
      </c>
      <c r="H32" s="707">
        <v>0</v>
      </c>
      <c r="I32" s="707">
        <v>0</v>
      </c>
      <c r="J32" s="708">
        <v>0</v>
      </c>
      <c r="K32" s="708">
        <v>0</v>
      </c>
    </row>
    <row r="33" spans="1:11" ht="12.75">
      <c r="A33" s="727"/>
      <c r="B33" s="705">
        <v>621</v>
      </c>
      <c r="C33" s="706" t="s">
        <v>1052</v>
      </c>
      <c r="D33" s="706"/>
      <c r="E33" s="706"/>
      <c r="F33" s="707">
        <v>500</v>
      </c>
      <c r="G33" s="707">
        <v>244</v>
      </c>
      <c r="H33" s="707">
        <v>244</v>
      </c>
      <c r="I33" s="707">
        <v>100</v>
      </c>
      <c r="J33" s="708">
        <v>3745</v>
      </c>
      <c r="K33" s="708">
        <v>3989</v>
      </c>
    </row>
    <row r="34" spans="1:11" ht="12.75">
      <c r="A34" s="727"/>
      <c r="B34" s="705">
        <v>648</v>
      </c>
      <c r="C34" s="706" t="s">
        <v>1053</v>
      </c>
      <c r="D34" s="706"/>
      <c r="E34" s="706"/>
      <c r="F34" s="707">
        <v>7400</v>
      </c>
      <c r="G34" s="707">
        <v>10524</v>
      </c>
      <c r="H34" s="707">
        <v>10524</v>
      </c>
      <c r="I34" s="707">
        <v>100</v>
      </c>
      <c r="J34" s="708">
        <v>3370</v>
      </c>
      <c r="K34" s="708">
        <v>13894</v>
      </c>
    </row>
    <row r="35" spans="1:11" ht="12.75">
      <c r="A35" s="727"/>
      <c r="B35" s="711" t="s">
        <v>1054</v>
      </c>
      <c r="C35" s="706" t="s">
        <v>1055</v>
      </c>
      <c r="D35" s="706"/>
      <c r="E35" s="706"/>
      <c r="F35" s="707">
        <v>3567</v>
      </c>
      <c r="G35" s="707">
        <v>2761</v>
      </c>
      <c r="H35" s="707">
        <v>2761</v>
      </c>
      <c r="I35" s="707">
        <v>100</v>
      </c>
      <c r="J35" s="708">
        <v>25</v>
      </c>
      <c r="K35" s="708">
        <v>2786</v>
      </c>
    </row>
    <row r="36" spans="1:11" ht="12.75">
      <c r="A36" s="704"/>
      <c r="B36" s="705">
        <v>662</v>
      </c>
      <c r="C36" s="706" t="s">
        <v>1056</v>
      </c>
      <c r="D36" s="706"/>
      <c r="E36" s="706"/>
      <c r="F36" s="707">
        <v>100</v>
      </c>
      <c r="G36" s="707">
        <v>22</v>
      </c>
      <c r="H36" s="707">
        <v>22</v>
      </c>
      <c r="I36" s="707">
        <v>100</v>
      </c>
      <c r="J36" s="708">
        <v>5</v>
      </c>
      <c r="K36" s="708">
        <v>27</v>
      </c>
    </row>
    <row r="37" spans="1:11" ht="12.75">
      <c r="A37" s="704"/>
      <c r="B37" s="705">
        <v>672</v>
      </c>
      <c r="C37" s="706" t="s">
        <v>1057</v>
      </c>
      <c r="D37" s="706"/>
      <c r="E37" s="706"/>
      <c r="F37" s="707">
        <v>0</v>
      </c>
      <c r="G37" s="707">
        <v>7</v>
      </c>
      <c r="H37" s="707">
        <v>7</v>
      </c>
      <c r="I37" s="707">
        <v>100</v>
      </c>
      <c r="J37" s="708">
        <v>0</v>
      </c>
      <c r="K37" s="708">
        <v>7</v>
      </c>
    </row>
    <row r="38" spans="1:11" ht="12.75">
      <c r="A38" s="704"/>
      <c r="B38" s="711" t="s">
        <v>1058</v>
      </c>
      <c r="C38" s="706" t="s">
        <v>1059</v>
      </c>
      <c r="D38" s="706"/>
      <c r="E38" s="706"/>
      <c r="F38" s="707">
        <v>24912</v>
      </c>
      <c r="G38" s="707">
        <v>15358</v>
      </c>
      <c r="H38" s="707">
        <v>15359</v>
      </c>
      <c r="I38" s="707">
        <v>100</v>
      </c>
      <c r="J38" s="708">
        <v>0</v>
      </c>
      <c r="K38" s="708">
        <v>15359</v>
      </c>
    </row>
    <row r="39" spans="1:11" ht="12.75">
      <c r="A39" s="704"/>
      <c r="B39" s="711">
        <v>693</v>
      </c>
      <c r="C39" s="706" t="s">
        <v>1060</v>
      </c>
      <c r="D39" s="706"/>
      <c r="E39" s="706"/>
      <c r="F39" s="707">
        <v>24000</v>
      </c>
      <c r="G39" s="707">
        <v>22524</v>
      </c>
      <c r="H39" s="707">
        <v>22524</v>
      </c>
      <c r="I39" s="707">
        <v>100</v>
      </c>
      <c r="J39" s="708">
        <v>0</v>
      </c>
      <c r="K39" s="708">
        <v>22524</v>
      </c>
    </row>
    <row r="40" spans="1:11" ht="12.75">
      <c r="A40" s="704"/>
      <c r="B40" s="713"/>
      <c r="C40" s="714" t="s">
        <v>1061</v>
      </c>
      <c r="D40" s="714"/>
      <c r="E40" s="714"/>
      <c r="F40" s="715">
        <v>165449</v>
      </c>
      <c r="G40" s="715">
        <v>177193</v>
      </c>
      <c r="H40" s="715">
        <v>177194</v>
      </c>
      <c r="I40" s="715">
        <v>100</v>
      </c>
      <c r="J40" s="715">
        <v>25185</v>
      </c>
      <c r="K40" s="715">
        <v>202379</v>
      </c>
    </row>
    <row r="41" spans="1:11" ht="12.75">
      <c r="A41" s="728"/>
      <c r="B41" s="729" t="s">
        <v>1062</v>
      </c>
      <c r="C41" s="729"/>
      <c r="D41" s="729"/>
      <c r="E41" s="729"/>
      <c r="F41" s="730">
        <v>211000</v>
      </c>
      <c r="G41" s="730">
        <v>196650</v>
      </c>
      <c r="H41" s="730">
        <v>196650</v>
      </c>
      <c r="I41" s="730">
        <v>100</v>
      </c>
      <c r="J41" s="730">
        <v>0</v>
      </c>
      <c r="K41" s="730">
        <v>196650</v>
      </c>
    </row>
    <row r="42" spans="1:11" ht="12.75">
      <c r="A42" s="728"/>
      <c r="B42" s="729" t="s">
        <v>1063</v>
      </c>
      <c r="C42" s="729"/>
      <c r="D42" s="729"/>
      <c r="E42" s="729"/>
      <c r="F42" s="730">
        <v>27700</v>
      </c>
      <c r="G42" s="730">
        <v>27769</v>
      </c>
      <c r="H42" s="730">
        <v>27769</v>
      </c>
      <c r="I42" s="730">
        <v>100</v>
      </c>
      <c r="J42" s="730">
        <v>0</v>
      </c>
      <c r="K42" s="730">
        <v>27769</v>
      </c>
    </row>
    <row r="43" spans="1:11" ht="12.75">
      <c r="A43" s="728"/>
      <c r="B43" s="731" t="s">
        <v>1064</v>
      </c>
      <c r="C43" s="731"/>
      <c r="D43" s="731"/>
      <c r="E43" s="731"/>
      <c r="F43" s="732">
        <v>0</v>
      </c>
      <c r="G43" s="733">
        <v>15000</v>
      </c>
      <c r="H43" s="733">
        <v>15000</v>
      </c>
      <c r="I43" s="732">
        <v>100</v>
      </c>
      <c r="J43" s="732">
        <v>0</v>
      </c>
      <c r="K43" s="732">
        <v>15000</v>
      </c>
    </row>
    <row r="44" spans="1:11" ht="12.75">
      <c r="A44" s="728"/>
      <c r="B44" s="734" t="s">
        <v>1065</v>
      </c>
      <c r="C44" s="734"/>
      <c r="D44" s="734"/>
      <c r="E44" s="734"/>
      <c r="F44" s="730">
        <v>0</v>
      </c>
      <c r="G44" s="735">
        <v>5700</v>
      </c>
      <c r="H44" s="735">
        <v>5700</v>
      </c>
      <c r="I44" s="736">
        <v>100</v>
      </c>
      <c r="J44" s="730">
        <v>2755</v>
      </c>
      <c r="K44" s="730">
        <v>8455</v>
      </c>
    </row>
  </sheetData>
  <mergeCells count="45">
    <mergeCell ref="A1:I1"/>
    <mergeCell ref="J1:J4"/>
    <mergeCell ref="K1:K4"/>
    <mergeCell ref="A2:A4"/>
    <mergeCell ref="B2:B4"/>
    <mergeCell ref="C2:D4"/>
    <mergeCell ref="E2:E4"/>
    <mergeCell ref="F2:G3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C20:E20"/>
    <mergeCell ref="C21:E21"/>
    <mergeCell ref="C22:E22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B41:E41"/>
    <mergeCell ref="B42:E42"/>
    <mergeCell ref="B43:E43"/>
    <mergeCell ref="B44:E44"/>
  </mergeCells>
  <printOptions horizontalCentered="1"/>
  <pageMargins left="0.7875" right="0.7875" top="0.7875" bottom="0.9125" header="0.5118055555555556" footer="0.7875"/>
  <pageSetup horizontalDpi="300" verticalDpi="300" orientation="landscape" paperSize="9"/>
  <headerFooter alignWithMargins="0">
    <oddFooter>&amp;C&amp;"Times New Roman,Normálne"&amp;9 146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4"/>
  <sheetViews>
    <sheetView workbookViewId="0" topLeftCell="A199">
      <selection activeCell="G250" sqref="G25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10.421875" style="0" customWidth="1"/>
    <col min="4" max="4" width="16.8515625" style="0" customWidth="1"/>
    <col min="5" max="5" width="11.57421875" style="0" customWidth="1"/>
    <col min="6" max="6" width="15.7109375" style="0" customWidth="1"/>
    <col min="7" max="7" width="13.00390625" style="0" customWidth="1"/>
    <col min="8" max="8" width="12.00390625" style="0" customWidth="1"/>
    <col min="9" max="9" width="7.421875" style="0" customWidth="1"/>
    <col min="10" max="10" width="10.421875" style="0" customWidth="1"/>
    <col min="11" max="11" width="12.57421875" style="0" customWidth="1"/>
    <col min="12" max="12" width="9.57421875" style="0" customWidth="1"/>
  </cols>
  <sheetData>
    <row r="1" spans="1:11" ht="10.5" customHeight="1">
      <c r="A1" s="737"/>
      <c r="B1" s="738"/>
      <c r="C1" s="738"/>
      <c r="D1" s="738"/>
      <c r="E1" s="738"/>
      <c r="F1" s="739"/>
      <c r="G1" s="740"/>
      <c r="H1" s="738"/>
      <c r="I1" s="738"/>
      <c r="J1" s="741"/>
      <c r="K1" s="742"/>
    </row>
    <row r="2" spans="1:11" ht="10.5" customHeight="1">
      <c r="A2" s="743" t="s">
        <v>274</v>
      </c>
      <c r="B2" s="744" t="s">
        <v>1022</v>
      </c>
      <c r="C2" s="744"/>
      <c r="D2" s="744"/>
      <c r="E2" s="744"/>
      <c r="F2" s="745" t="s">
        <v>1066</v>
      </c>
      <c r="G2" s="745"/>
      <c r="H2" s="746" t="s">
        <v>1067</v>
      </c>
      <c r="I2" s="747" t="s">
        <v>1068</v>
      </c>
      <c r="J2" s="748" t="s">
        <v>1069</v>
      </c>
      <c r="K2" s="749" t="s">
        <v>1070</v>
      </c>
    </row>
    <row r="3" spans="1:11" ht="12.75" customHeight="1">
      <c r="A3" s="743"/>
      <c r="B3" s="744"/>
      <c r="C3" s="744"/>
      <c r="D3" s="744"/>
      <c r="E3" s="744"/>
      <c r="F3" s="750" t="s">
        <v>4</v>
      </c>
      <c r="G3" s="750" t="s">
        <v>5</v>
      </c>
      <c r="H3" s="746"/>
      <c r="I3" s="747"/>
      <c r="J3" s="748"/>
      <c r="K3" s="749"/>
    </row>
    <row r="4" spans="1:11" ht="10.5" customHeight="1">
      <c r="A4" s="751" t="s">
        <v>638</v>
      </c>
      <c r="B4" s="751"/>
      <c r="C4" s="751"/>
      <c r="D4" s="751"/>
      <c r="E4" s="751"/>
      <c r="F4" s="752"/>
      <c r="G4" s="752"/>
      <c r="H4" s="752"/>
      <c r="I4" s="753"/>
      <c r="J4" s="754"/>
      <c r="K4" s="755"/>
    </row>
    <row r="5" spans="1:11" ht="10.5" customHeight="1">
      <c r="A5" s="756"/>
      <c r="B5" s="757"/>
      <c r="C5" s="758" t="s">
        <v>1024</v>
      </c>
      <c r="D5" s="759"/>
      <c r="E5" s="760"/>
      <c r="F5" s="761"/>
      <c r="G5" s="761"/>
      <c r="H5" s="761"/>
      <c r="I5" s="762"/>
      <c r="J5" s="763"/>
      <c r="K5" s="763"/>
    </row>
    <row r="6" spans="1:11" ht="12" customHeight="1">
      <c r="A6" s="215"/>
      <c r="B6" s="764">
        <v>501</v>
      </c>
      <c r="C6" s="765" t="s">
        <v>1071</v>
      </c>
      <c r="D6" s="765"/>
      <c r="E6" s="765"/>
      <c r="F6" s="766">
        <v>241271</v>
      </c>
      <c r="G6" s="766">
        <v>238271</v>
      </c>
      <c r="H6" s="767">
        <v>237419</v>
      </c>
      <c r="I6" s="768">
        <v>100</v>
      </c>
      <c r="J6" s="769">
        <v>4454</v>
      </c>
      <c r="K6" s="769">
        <v>241873</v>
      </c>
    </row>
    <row r="7" spans="1:11" ht="12" customHeight="1">
      <c r="A7" s="215"/>
      <c r="B7" s="764">
        <v>502</v>
      </c>
      <c r="C7" s="770" t="s">
        <v>1072</v>
      </c>
      <c r="D7" s="770"/>
      <c r="E7" s="770"/>
      <c r="F7" s="771">
        <v>261983</v>
      </c>
      <c r="G7" s="771">
        <v>274409</v>
      </c>
      <c r="H7" s="772">
        <v>281989</v>
      </c>
      <c r="I7" s="768">
        <v>103</v>
      </c>
      <c r="J7" s="769">
        <v>4085</v>
      </c>
      <c r="K7" s="769">
        <v>286074</v>
      </c>
    </row>
    <row r="8" spans="1:11" ht="12" customHeight="1">
      <c r="A8" s="215"/>
      <c r="B8" s="764">
        <v>504</v>
      </c>
      <c r="C8" s="773" t="s">
        <v>1073</v>
      </c>
      <c r="D8" s="774"/>
      <c r="E8" s="775"/>
      <c r="F8" s="771"/>
      <c r="G8" s="771"/>
      <c r="H8" s="772"/>
      <c r="I8" s="768"/>
      <c r="J8" s="769">
        <v>13008</v>
      </c>
      <c r="K8" s="769">
        <v>13008</v>
      </c>
    </row>
    <row r="9" spans="1:11" ht="12" customHeight="1">
      <c r="A9" s="215"/>
      <c r="B9" s="764">
        <v>511</v>
      </c>
      <c r="C9" s="770" t="s">
        <v>1074</v>
      </c>
      <c r="D9" s="770"/>
      <c r="E9" s="770"/>
      <c r="F9" s="771">
        <v>46540</v>
      </c>
      <c r="G9" s="771">
        <v>48540</v>
      </c>
      <c r="H9" s="772">
        <v>54679</v>
      </c>
      <c r="I9" s="768">
        <v>113</v>
      </c>
      <c r="J9" s="769">
        <v>1933</v>
      </c>
      <c r="K9" s="769">
        <v>56612</v>
      </c>
    </row>
    <row r="10" spans="1:11" ht="12" customHeight="1">
      <c r="A10" s="215"/>
      <c r="B10" s="764">
        <v>512</v>
      </c>
      <c r="C10" s="770" t="s">
        <v>1075</v>
      </c>
      <c r="D10" s="770"/>
      <c r="E10" s="770"/>
      <c r="F10" s="771">
        <v>400</v>
      </c>
      <c r="G10" s="771">
        <v>400</v>
      </c>
      <c r="H10" s="772">
        <v>71</v>
      </c>
      <c r="I10" s="768">
        <v>18</v>
      </c>
      <c r="J10" s="558"/>
      <c r="K10" s="558">
        <v>71</v>
      </c>
    </row>
    <row r="11" spans="1:11" ht="12" customHeight="1">
      <c r="A11" s="776"/>
      <c r="B11" s="764">
        <v>513</v>
      </c>
      <c r="C11" s="770" t="s">
        <v>1076</v>
      </c>
      <c r="D11" s="770"/>
      <c r="E11" s="770"/>
      <c r="F11" s="771">
        <v>330</v>
      </c>
      <c r="G11" s="771">
        <v>330</v>
      </c>
      <c r="H11" s="772">
        <v>174</v>
      </c>
      <c r="I11" s="768">
        <v>53</v>
      </c>
      <c r="J11" s="558"/>
      <c r="K11" s="558">
        <v>174</v>
      </c>
    </row>
    <row r="12" spans="1:11" ht="12" customHeight="1">
      <c r="A12" s="215"/>
      <c r="B12" s="764">
        <v>518</v>
      </c>
      <c r="C12" s="770" t="s">
        <v>1077</v>
      </c>
      <c r="D12" s="770"/>
      <c r="E12" s="770"/>
      <c r="F12" s="771">
        <v>674825</v>
      </c>
      <c r="G12" s="771">
        <v>678323</v>
      </c>
      <c r="H12" s="772">
        <v>678358</v>
      </c>
      <c r="I12" s="777">
        <v>100</v>
      </c>
      <c r="J12" s="769">
        <v>1695</v>
      </c>
      <c r="K12" s="769">
        <v>680053</v>
      </c>
    </row>
    <row r="13" spans="1:11" ht="12" customHeight="1">
      <c r="A13" s="778"/>
      <c r="B13" s="764">
        <v>521</v>
      </c>
      <c r="C13" s="770" t="s">
        <v>1078</v>
      </c>
      <c r="D13" s="770"/>
      <c r="E13" s="770"/>
      <c r="F13" s="771">
        <v>595997</v>
      </c>
      <c r="G13" s="771">
        <v>608597</v>
      </c>
      <c r="H13" s="772">
        <v>580884</v>
      </c>
      <c r="I13" s="768">
        <v>95</v>
      </c>
      <c r="J13" s="769">
        <v>27431</v>
      </c>
      <c r="K13" s="769">
        <v>608315</v>
      </c>
    </row>
    <row r="14" spans="1:11" ht="12" customHeight="1">
      <c r="A14" s="215"/>
      <c r="B14" s="764">
        <v>524</v>
      </c>
      <c r="C14" s="770" t="s">
        <v>1079</v>
      </c>
      <c r="D14" s="770"/>
      <c r="E14" s="770"/>
      <c r="F14" s="771">
        <v>209614</v>
      </c>
      <c r="G14" s="771">
        <v>214046</v>
      </c>
      <c r="H14" s="772">
        <v>201524</v>
      </c>
      <c r="I14" s="768">
        <v>94</v>
      </c>
      <c r="J14" s="769">
        <v>9362</v>
      </c>
      <c r="K14" s="769">
        <v>210886</v>
      </c>
    </row>
    <row r="15" spans="1:11" ht="12" customHeight="1">
      <c r="A15" s="215"/>
      <c r="B15" s="764">
        <v>525</v>
      </c>
      <c r="C15" s="770" t="s">
        <v>1080</v>
      </c>
      <c r="D15" s="770"/>
      <c r="E15" s="770"/>
      <c r="F15" s="771">
        <v>7000</v>
      </c>
      <c r="G15" s="771">
        <v>7000</v>
      </c>
      <c r="H15" s="772">
        <v>6949</v>
      </c>
      <c r="I15" s="777">
        <v>99</v>
      </c>
      <c r="J15" s="558">
        <v>174</v>
      </c>
      <c r="K15" s="769">
        <v>7123</v>
      </c>
    </row>
    <row r="16" spans="1:11" ht="12" customHeight="1">
      <c r="A16" s="215"/>
      <c r="B16" s="764">
        <v>527</v>
      </c>
      <c r="C16" s="770" t="s">
        <v>1081</v>
      </c>
      <c r="D16" s="770"/>
      <c r="E16" s="770"/>
      <c r="F16" s="771">
        <v>49160</v>
      </c>
      <c r="G16" s="771">
        <v>51160</v>
      </c>
      <c r="H16" s="772">
        <v>51773</v>
      </c>
      <c r="I16" s="768">
        <v>101</v>
      </c>
      <c r="J16" s="769">
        <v>3336</v>
      </c>
      <c r="K16" s="769">
        <v>55109</v>
      </c>
    </row>
    <row r="17" spans="1:11" ht="12" customHeight="1">
      <c r="A17" s="215"/>
      <c r="B17" s="764">
        <v>538</v>
      </c>
      <c r="C17" s="773" t="s">
        <v>1082</v>
      </c>
      <c r="D17" s="774"/>
      <c r="E17" s="775"/>
      <c r="F17" s="771"/>
      <c r="G17" s="771"/>
      <c r="H17" s="772">
        <v>306</v>
      </c>
      <c r="I17" s="768"/>
      <c r="J17" s="769">
        <v>186</v>
      </c>
      <c r="K17" s="769">
        <v>492</v>
      </c>
    </row>
    <row r="18" spans="1:11" ht="12" customHeight="1">
      <c r="A18" s="215"/>
      <c r="B18" s="764">
        <v>546</v>
      </c>
      <c r="C18" s="773" t="s">
        <v>1083</v>
      </c>
      <c r="D18" s="774"/>
      <c r="E18" s="775"/>
      <c r="F18" s="771"/>
      <c r="G18" s="771"/>
      <c r="H18" s="772">
        <v>3805</v>
      </c>
      <c r="I18" s="768"/>
      <c r="J18" s="769"/>
      <c r="K18" s="769">
        <v>3805</v>
      </c>
    </row>
    <row r="19" spans="1:11" ht="12" customHeight="1">
      <c r="A19" s="215"/>
      <c r="B19" s="764">
        <v>548</v>
      </c>
      <c r="C19" s="773" t="s">
        <v>1037</v>
      </c>
      <c r="D19" s="774"/>
      <c r="E19" s="775"/>
      <c r="F19" s="771"/>
      <c r="G19" s="771"/>
      <c r="H19" s="772">
        <v>9400</v>
      </c>
      <c r="I19" s="768"/>
      <c r="J19" s="769"/>
      <c r="K19" s="769">
        <v>9400</v>
      </c>
    </row>
    <row r="20" spans="1:11" ht="12" customHeight="1">
      <c r="A20" s="215"/>
      <c r="B20" s="764">
        <v>551</v>
      </c>
      <c r="C20" s="770" t="s">
        <v>1084</v>
      </c>
      <c r="D20" s="770"/>
      <c r="E20" s="770"/>
      <c r="F20" s="771">
        <v>515738</v>
      </c>
      <c r="G20" s="771">
        <v>547741</v>
      </c>
      <c r="H20" s="772">
        <v>583468</v>
      </c>
      <c r="I20" s="768">
        <v>107</v>
      </c>
      <c r="J20" s="769">
        <v>2090</v>
      </c>
      <c r="K20" s="769">
        <v>585558</v>
      </c>
    </row>
    <row r="21" spans="1:11" ht="12" customHeight="1">
      <c r="A21" s="215"/>
      <c r="B21" s="764">
        <v>552</v>
      </c>
      <c r="C21" s="773" t="s">
        <v>1085</v>
      </c>
      <c r="D21" s="774"/>
      <c r="E21" s="775"/>
      <c r="F21" s="771"/>
      <c r="G21" s="771"/>
      <c r="H21" s="772"/>
      <c r="I21" s="779"/>
      <c r="J21" s="769">
        <v>629</v>
      </c>
      <c r="K21" s="769">
        <v>629</v>
      </c>
    </row>
    <row r="22" spans="1:11" ht="12" customHeight="1">
      <c r="A22" s="778"/>
      <c r="B22" s="780">
        <v>553</v>
      </c>
      <c r="C22" s="770" t="s">
        <v>1086</v>
      </c>
      <c r="D22" s="770"/>
      <c r="E22" s="770"/>
      <c r="F22" s="771">
        <v>29861</v>
      </c>
      <c r="G22" s="771">
        <v>29861</v>
      </c>
      <c r="H22" s="772">
        <v>11533</v>
      </c>
      <c r="I22" s="779">
        <v>39</v>
      </c>
      <c r="J22" s="558"/>
      <c r="K22" s="769">
        <v>11533</v>
      </c>
    </row>
    <row r="23" spans="1:11" ht="12" customHeight="1">
      <c r="A23" s="778"/>
      <c r="B23" s="764">
        <v>558</v>
      </c>
      <c r="C23" s="770" t="s">
        <v>1087</v>
      </c>
      <c r="D23" s="770"/>
      <c r="E23" s="770"/>
      <c r="F23" s="771">
        <v>1365</v>
      </c>
      <c r="G23" s="771">
        <v>1365</v>
      </c>
      <c r="H23" s="781">
        <v>3544</v>
      </c>
      <c r="I23" s="768">
        <v>260</v>
      </c>
      <c r="J23" s="558"/>
      <c r="K23" s="769">
        <v>3544</v>
      </c>
    </row>
    <row r="24" spans="1:11" ht="12" customHeight="1">
      <c r="A24" s="778"/>
      <c r="B24" s="764">
        <v>568</v>
      </c>
      <c r="C24" s="773" t="s">
        <v>1088</v>
      </c>
      <c r="D24" s="774"/>
      <c r="E24" s="775"/>
      <c r="F24" s="772">
        <v>11100</v>
      </c>
      <c r="G24" s="772">
        <v>11100</v>
      </c>
      <c r="H24" s="781">
        <v>10426</v>
      </c>
      <c r="I24" s="768">
        <v>94</v>
      </c>
      <c r="J24" s="558">
        <v>349</v>
      </c>
      <c r="K24" s="769">
        <v>10775</v>
      </c>
    </row>
    <row r="25" spans="1:11" ht="12" customHeight="1">
      <c r="A25" s="778"/>
      <c r="B25" s="764">
        <v>591</v>
      </c>
      <c r="C25" s="773" t="s">
        <v>1089</v>
      </c>
      <c r="D25" s="774"/>
      <c r="E25" s="775"/>
      <c r="F25" s="772"/>
      <c r="G25" s="772"/>
      <c r="H25" s="781">
        <v>15</v>
      </c>
      <c r="I25" s="768"/>
      <c r="J25" s="769">
        <v>1616</v>
      </c>
      <c r="K25" s="769">
        <v>1631</v>
      </c>
    </row>
    <row r="26" spans="1:11" ht="12" customHeight="1">
      <c r="A26" s="782"/>
      <c r="B26" s="782"/>
      <c r="C26" s="783" t="s">
        <v>1047</v>
      </c>
      <c r="D26" s="783"/>
      <c r="E26" s="783"/>
      <c r="F26" s="784">
        <f>SUM(F6:F24)</f>
        <v>2645184</v>
      </c>
      <c r="G26" s="784">
        <f>SUM(G6:G24)</f>
        <v>2711143</v>
      </c>
      <c r="H26" s="784">
        <f>SUM(H6:H25)</f>
        <v>2716317</v>
      </c>
      <c r="I26" s="785">
        <v>100</v>
      </c>
      <c r="J26" s="348">
        <f>SUM(J6:J25)</f>
        <v>70348</v>
      </c>
      <c r="K26" s="348">
        <f>SUM(K6:K25)</f>
        <v>2786665</v>
      </c>
    </row>
    <row r="27" spans="1:11" ht="12" customHeight="1">
      <c r="A27" s="756"/>
      <c r="B27" s="757"/>
      <c r="C27" s="758" t="s">
        <v>1048</v>
      </c>
      <c r="D27" s="759"/>
      <c r="E27" s="760"/>
      <c r="F27" s="786"/>
      <c r="G27" s="786"/>
      <c r="H27" s="786"/>
      <c r="I27" s="787"/>
      <c r="J27" s="788"/>
      <c r="K27" s="788"/>
    </row>
    <row r="28" spans="1:11" ht="12" customHeight="1">
      <c r="A28" s="215"/>
      <c r="B28" s="764">
        <v>602</v>
      </c>
      <c r="C28" s="770" t="s">
        <v>1090</v>
      </c>
      <c r="D28" s="770"/>
      <c r="E28" s="770"/>
      <c r="F28" s="789">
        <v>106020</v>
      </c>
      <c r="G28" s="789">
        <v>106020</v>
      </c>
      <c r="H28" s="772">
        <v>91155</v>
      </c>
      <c r="I28" s="768">
        <v>86</v>
      </c>
      <c r="J28" s="769">
        <v>53963</v>
      </c>
      <c r="K28" s="769">
        <v>145118</v>
      </c>
    </row>
    <row r="29" spans="1:11" ht="12" customHeight="1">
      <c r="A29" s="215"/>
      <c r="B29" s="764">
        <v>604</v>
      </c>
      <c r="C29" s="773" t="s">
        <v>1091</v>
      </c>
      <c r="D29" s="774"/>
      <c r="E29" s="775"/>
      <c r="F29" s="789"/>
      <c r="G29" s="789"/>
      <c r="H29" s="772"/>
      <c r="I29" s="768"/>
      <c r="J29" s="769">
        <v>19452</v>
      </c>
      <c r="K29" s="769">
        <v>19452</v>
      </c>
    </row>
    <row r="30" spans="1:11" ht="12" customHeight="1">
      <c r="A30" s="215"/>
      <c r="B30" s="764">
        <v>621</v>
      </c>
      <c r="C30" s="773" t="s">
        <v>1092</v>
      </c>
      <c r="D30" s="774"/>
      <c r="E30" s="775"/>
      <c r="F30" s="789"/>
      <c r="G30" s="789"/>
      <c r="H30" s="772"/>
      <c r="I30" s="768"/>
      <c r="J30" s="769">
        <v>3182</v>
      </c>
      <c r="K30" s="769">
        <v>3182</v>
      </c>
    </row>
    <row r="31" spans="1:11" ht="12" customHeight="1">
      <c r="A31" s="215"/>
      <c r="B31" s="764">
        <v>648</v>
      </c>
      <c r="C31" s="773" t="s">
        <v>1093</v>
      </c>
      <c r="D31" s="774"/>
      <c r="E31" s="775"/>
      <c r="F31" s="789"/>
      <c r="G31" s="789"/>
      <c r="H31" s="772">
        <v>15060</v>
      </c>
      <c r="I31" s="768"/>
      <c r="J31" s="769">
        <v>2090</v>
      </c>
      <c r="K31" s="769">
        <v>17150</v>
      </c>
    </row>
    <row r="32" spans="1:11" ht="12" customHeight="1">
      <c r="A32" s="215"/>
      <c r="B32" s="764">
        <v>652</v>
      </c>
      <c r="C32" s="773" t="s">
        <v>1094</v>
      </c>
      <c r="D32" s="774"/>
      <c r="E32" s="775"/>
      <c r="F32" s="789"/>
      <c r="G32" s="789"/>
      <c r="H32" s="772"/>
      <c r="I32" s="768"/>
      <c r="J32" s="769">
        <v>637</v>
      </c>
      <c r="K32" s="769">
        <v>637</v>
      </c>
    </row>
    <row r="33" spans="1:11" ht="12" customHeight="1">
      <c r="A33" s="215"/>
      <c r="B33" s="764">
        <v>653</v>
      </c>
      <c r="C33" s="773" t="s">
        <v>1095</v>
      </c>
      <c r="D33" s="774"/>
      <c r="E33" s="775"/>
      <c r="F33" s="789">
        <v>29861</v>
      </c>
      <c r="G33" s="789">
        <v>29861</v>
      </c>
      <c r="H33" s="772">
        <v>16191</v>
      </c>
      <c r="I33" s="768">
        <v>54</v>
      </c>
      <c r="J33" s="558"/>
      <c r="K33" s="769">
        <v>16191</v>
      </c>
    </row>
    <row r="34" spans="1:11" ht="12" customHeight="1">
      <c r="A34" s="215"/>
      <c r="B34" s="764">
        <v>658</v>
      </c>
      <c r="C34" s="770" t="s">
        <v>1096</v>
      </c>
      <c r="D34" s="770"/>
      <c r="E34" s="770"/>
      <c r="F34" s="772">
        <v>1365</v>
      </c>
      <c r="G34" s="772">
        <v>1365</v>
      </c>
      <c r="H34" s="772">
        <v>2910</v>
      </c>
      <c r="I34" s="768">
        <v>213</v>
      </c>
      <c r="J34" s="558"/>
      <c r="K34" s="769">
        <v>2910</v>
      </c>
    </row>
    <row r="35" spans="1:11" ht="12" customHeight="1">
      <c r="A35" s="215"/>
      <c r="B35" s="780">
        <v>662</v>
      </c>
      <c r="C35" s="770" t="s">
        <v>1097</v>
      </c>
      <c r="D35" s="770"/>
      <c r="E35" s="770"/>
      <c r="F35" s="772">
        <v>200</v>
      </c>
      <c r="G35" s="772">
        <v>200</v>
      </c>
      <c r="H35" s="772">
        <v>81</v>
      </c>
      <c r="I35" s="768">
        <v>41</v>
      </c>
      <c r="J35" s="558">
        <v>5</v>
      </c>
      <c r="K35" s="558">
        <v>86</v>
      </c>
    </row>
    <row r="36" spans="1:11" ht="12" customHeight="1">
      <c r="A36" s="215"/>
      <c r="B36" s="780">
        <v>692</v>
      </c>
      <c r="C36" s="770" t="s">
        <v>1098</v>
      </c>
      <c r="D36" s="770"/>
      <c r="E36" s="770"/>
      <c r="F36" s="772">
        <v>515738</v>
      </c>
      <c r="G36" s="772">
        <v>547741</v>
      </c>
      <c r="H36" s="772">
        <v>584468</v>
      </c>
      <c r="I36" s="768">
        <v>107</v>
      </c>
      <c r="J36" s="558"/>
      <c r="K36" s="769">
        <v>584468</v>
      </c>
    </row>
    <row r="37" spans="1:11" ht="12" customHeight="1">
      <c r="A37" s="215"/>
      <c r="B37" s="780">
        <v>693</v>
      </c>
      <c r="C37" s="770" t="s">
        <v>1099</v>
      </c>
      <c r="D37" s="770"/>
      <c r="E37" s="770"/>
      <c r="F37" s="772"/>
      <c r="G37" s="772">
        <v>17032</v>
      </c>
      <c r="H37" s="772">
        <v>11883</v>
      </c>
      <c r="I37" s="768">
        <v>70</v>
      </c>
      <c r="J37" s="790"/>
      <c r="K37" s="558">
        <v>11883</v>
      </c>
    </row>
    <row r="38" spans="1:11" ht="12" customHeight="1">
      <c r="A38" s="791" t="s">
        <v>1100</v>
      </c>
      <c r="B38" s="791"/>
      <c r="C38" s="791"/>
      <c r="D38" s="791"/>
      <c r="E38" s="791"/>
      <c r="F38" s="792">
        <f>SUM(F28:F36)</f>
        <v>653184</v>
      </c>
      <c r="G38" s="792">
        <f>SUM(G28:G37)</f>
        <v>702219</v>
      </c>
      <c r="H38" s="792">
        <f>SUM(H28:H37)</f>
        <v>721748</v>
      </c>
      <c r="I38" s="793">
        <v>103</v>
      </c>
      <c r="J38" s="792">
        <f>SUM(J28:J37)</f>
        <v>79329</v>
      </c>
      <c r="K38" s="792">
        <v>801077</v>
      </c>
    </row>
    <row r="39" spans="1:12" ht="12" customHeight="1">
      <c r="A39" s="794" t="s">
        <v>1101</v>
      </c>
      <c r="B39" s="794"/>
      <c r="C39" s="794"/>
      <c r="D39" s="794"/>
      <c r="E39" s="794"/>
      <c r="F39" s="795">
        <v>1992000</v>
      </c>
      <c r="G39" s="795">
        <v>2008924</v>
      </c>
      <c r="H39" s="795">
        <v>1966928</v>
      </c>
      <c r="I39" s="796">
        <v>98</v>
      </c>
      <c r="J39" s="795"/>
      <c r="K39" s="795">
        <v>1966928</v>
      </c>
      <c r="L39" s="641"/>
    </row>
    <row r="40" spans="1:12" ht="12" customHeight="1">
      <c r="A40" s="797" t="s">
        <v>1102</v>
      </c>
      <c r="B40" s="797"/>
      <c r="C40" s="797"/>
      <c r="D40" s="797"/>
      <c r="E40" s="797"/>
      <c r="F40" s="795">
        <v>0</v>
      </c>
      <c r="G40" s="795">
        <v>100000</v>
      </c>
      <c r="H40" s="795">
        <v>23560</v>
      </c>
      <c r="I40" s="796">
        <v>24</v>
      </c>
      <c r="J40" s="798"/>
      <c r="K40" s="795">
        <v>23560</v>
      </c>
      <c r="L40" s="641"/>
    </row>
    <row r="41" spans="1:11" ht="12" customHeight="1">
      <c r="A41" s="798" t="s">
        <v>1103</v>
      </c>
      <c r="B41" s="798"/>
      <c r="C41" s="798"/>
      <c r="D41" s="798"/>
      <c r="E41" s="798"/>
      <c r="F41" s="799">
        <v>0</v>
      </c>
      <c r="G41" s="799">
        <v>0</v>
      </c>
      <c r="H41" s="795">
        <v>-27641</v>
      </c>
      <c r="I41" s="800"/>
      <c r="J41" s="795">
        <v>8981</v>
      </c>
      <c r="K41" s="795">
        <v>-18660</v>
      </c>
    </row>
    <row r="42" spans="1:11" ht="12" customHeight="1">
      <c r="A42" s="801"/>
      <c r="B42" s="801"/>
      <c r="C42" s="801"/>
      <c r="D42" s="801"/>
      <c r="E42" s="802"/>
      <c r="F42" s="803"/>
      <c r="G42" s="803"/>
      <c r="H42" s="804"/>
      <c r="I42" s="805"/>
      <c r="J42" s="804"/>
      <c r="K42" s="804"/>
    </row>
    <row r="43" spans="1:11" ht="28.5" customHeight="1">
      <c r="A43" s="743" t="s">
        <v>274</v>
      </c>
      <c r="B43" s="744" t="s">
        <v>1022</v>
      </c>
      <c r="C43" s="806"/>
      <c r="D43" s="806"/>
      <c r="E43" s="806"/>
      <c r="F43" s="807" t="s">
        <v>1104</v>
      </c>
      <c r="G43" s="808" t="s">
        <v>1105</v>
      </c>
      <c r="H43" s="747" t="s">
        <v>1067</v>
      </c>
      <c r="I43" s="809" t="s">
        <v>1068</v>
      </c>
      <c r="J43" s="810"/>
      <c r="K43" s="810"/>
    </row>
    <row r="44" spans="1:19" ht="12.75">
      <c r="A44" s="743"/>
      <c r="B44" s="744"/>
      <c r="C44" s="806"/>
      <c r="D44" s="806"/>
      <c r="E44" s="806"/>
      <c r="F44" s="750">
        <v>2010</v>
      </c>
      <c r="G44" s="750">
        <v>2010</v>
      </c>
      <c r="H44" s="747"/>
      <c r="I44" s="809"/>
      <c r="J44" s="810"/>
      <c r="K44" s="810"/>
      <c r="L44" s="668"/>
      <c r="M44" s="668"/>
      <c r="N44" s="668"/>
      <c r="O44" s="668"/>
      <c r="P44" s="668"/>
      <c r="Q44" s="668"/>
      <c r="R44" s="668"/>
      <c r="S44" s="668"/>
    </row>
    <row r="45" spans="1:19" s="812" customFormat="1" ht="13.5">
      <c r="A45" s="811" t="s">
        <v>638</v>
      </c>
      <c r="B45" s="811"/>
      <c r="C45" s="811"/>
      <c r="D45" s="811"/>
      <c r="E45" s="811"/>
      <c r="F45" s="752"/>
      <c r="G45" s="752"/>
      <c r="H45" s="752"/>
      <c r="I45" s="752"/>
      <c r="J45" s="668"/>
      <c r="K45" s="668"/>
      <c r="L45" s="668"/>
      <c r="M45" s="668"/>
      <c r="N45" s="668"/>
      <c r="O45" s="668"/>
      <c r="P45" s="668"/>
      <c r="Q45" s="668"/>
      <c r="R45" s="668"/>
      <c r="S45" s="668"/>
    </row>
    <row r="46" spans="1:9" ht="13.5">
      <c r="A46" s="813">
        <v>11</v>
      </c>
      <c r="B46" s="814" t="s">
        <v>849</v>
      </c>
      <c r="C46" s="814"/>
      <c r="D46" s="814"/>
      <c r="E46" s="814"/>
      <c r="F46" s="815"/>
      <c r="G46" s="815"/>
      <c r="H46" s="815"/>
      <c r="I46" s="815"/>
    </row>
    <row r="47" spans="1:9" ht="12.75">
      <c r="A47" s="816"/>
      <c r="B47" s="782"/>
      <c r="C47" s="783" t="s">
        <v>1047</v>
      </c>
      <c r="D47" s="783"/>
      <c r="E47" s="783"/>
      <c r="F47" s="817">
        <v>220617</v>
      </c>
      <c r="G47" s="817">
        <v>220617</v>
      </c>
      <c r="H47" s="817">
        <v>221387</v>
      </c>
      <c r="I47" s="817">
        <v>100</v>
      </c>
    </row>
    <row r="48" spans="1:9" ht="12.75">
      <c r="A48" s="776"/>
      <c r="B48" s="764">
        <v>501</v>
      </c>
      <c r="C48" s="770" t="s">
        <v>1071</v>
      </c>
      <c r="D48" s="770"/>
      <c r="E48" s="770"/>
      <c r="F48" s="766">
        <v>5990</v>
      </c>
      <c r="G48" s="766">
        <v>5990</v>
      </c>
      <c r="H48" s="767">
        <v>6018</v>
      </c>
      <c r="I48" s="772">
        <v>100</v>
      </c>
    </row>
    <row r="49" spans="1:9" ht="12.75">
      <c r="A49" s="776"/>
      <c r="B49" s="764">
        <v>502</v>
      </c>
      <c r="C49" s="773" t="s">
        <v>1106</v>
      </c>
      <c r="D49" s="774"/>
      <c r="E49" s="775"/>
      <c r="F49" s="766"/>
      <c r="G49" s="766">
        <v>26803</v>
      </c>
      <c r="H49" s="767">
        <v>26463</v>
      </c>
      <c r="I49" s="772">
        <v>99</v>
      </c>
    </row>
    <row r="50" spans="1:9" ht="12.75">
      <c r="A50" s="776"/>
      <c r="B50" s="764">
        <v>511</v>
      </c>
      <c r="C50" s="773" t="s">
        <v>1107</v>
      </c>
      <c r="D50" s="774"/>
      <c r="E50" s="775"/>
      <c r="F50" s="766">
        <v>2000</v>
      </c>
      <c r="G50" s="766">
        <v>2000</v>
      </c>
      <c r="H50" s="767">
        <v>1729</v>
      </c>
      <c r="I50" s="772">
        <v>86</v>
      </c>
    </row>
    <row r="51" spans="1:9" ht="12.75">
      <c r="A51" s="776"/>
      <c r="B51" s="764">
        <v>512</v>
      </c>
      <c r="C51" s="773" t="s">
        <v>1075</v>
      </c>
      <c r="D51" s="774"/>
      <c r="E51" s="775"/>
      <c r="F51" s="766">
        <v>400</v>
      </c>
      <c r="G51" s="766">
        <v>400</v>
      </c>
      <c r="H51" s="767">
        <v>71</v>
      </c>
      <c r="I51" s="772">
        <v>18</v>
      </c>
    </row>
    <row r="52" spans="1:9" ht="12.75">
      <c r="A52" s="776"/>
      <c r="B52" s="764">
        <v>513</v>
      </c>
      <c r="C52" s="773" t="s">
        <v>1076</v>
      </c>
      <c r="D52" s="774"/>
      <c r="E52" s="775"/>
      <c r="F52" s="766">
        <v>330</v>
      </c>
      <c r="G52" s="766">
        <v>330</v>
      </c>
      <c r="H52" s="767">
        <v>174</v>
      </c>
      <c r="I52" s="772">
        <v>53</v>
      </c>
    </row>
    <row r="53" spans="1:9" ht="12.75">
      <c r="A53" s="776"/>
      <c r="B53" s="764">
        <v>518</v>
      </c>
      <c r="C53" s="773" t="s">
        <v>1077</v>
      </c>
      <c r="D53" s="774"/>
      <c r="E53" s="775"/>
      <c r="F53" s="766">
        <v>11000</v>
      </c>
      <c r="G53" s="766">
        <v>11000</v>
      </c>
      <c r="H53" s="767">
        <v>8924</v>
      </c>
      <c r="I53" s="772">
        <v>81</v>
      </c>
    </row>
    <row r="54" spans="1:9" ht="12.75">
      <c r="A54" s="776"/>
      <c r="B54" s="764">
        <v>521</v>
      </c>
      <c r="C54" s="770" t="s">
        <v>1108</v>
      </c>
      <c r="D54" s="770"/>
      <c r="E54" s="770"/>
      <c r="F54" s="771">
        <v>107482</v>
      </c>
      <c r="G54" s="771">
        <v>107482</v>
      </c>
      <c r="H54" s="772">
        <v>112603</v>
      </c>
      <c r="I54" s="772">
        <v>105</v>
      </c>
    </row>
    <row r="55" spans="1:9" ht="12.75">
      <c r="A55" s="776"/>
      <c r="B55" s="764">
        <v>524</v>
      </c>
      <c r="C55" s="773" t="s">
        <v>1081</v>
      </c>
      <c r="D55" s="774"/>
      <c r="E55" s="775"/>
      <c r="F55" s="771">
        <v>37664</v>
      </c>
      <c r="G55" s="771">
        <v>37664</v>
      </c>
      <c r="H55" s="772">
        <v>39421</v>
      </c>
      <c r="I55" s="772">
        <v>105</v>
      </c>
    </row>
    <row r="56" spans="1:9" ht="12.75">
      <c r="A56" s="776"/>
      <c r="B56" s="764">
        <v>525</v>
      </c>
      <c r="C56" s="773" t="s">
        <v>1109</v>
      </c>
      <c r="D56" s="774"/>
      <c r="E56" s="775"/>
      <c r="F56" s="771">
        <v>1140</v>
      </c>
      <c r="G56" s="771">
        <v>1140</v>
      </c>
      <c r="H56" s="772">
        <v>1056</v>
      </c>
      <c r="I56" s="772">
        <v>93</v>
      </c>
    </row>
    <row r="57" spans="1:9" ht="12.75">
      <c r="A57" s="776"/>
      <c r="B57" s="764">
        <v>527</v>
      </c>
      <c r="C57" s="773" t="s">
        <v>1081</v>
      </c>
      <c r="D57" s="774"/>
      <c r="E57" s="775"/>
      <c r="F57" s="771">
        <v>6700</v>
      </c>
      <c r="G57" s="771">
        <v>6700</v>
      </c>
      <c r="H57" s="772">
        <v>6935</v>
      </c>
      <c r="I57" s="772">
        <v>104</v>
      </c>
    </row>
    <row r="58" spans="1:9" ht="12.75">
      <c r="A58" s="776"/>
      <c r="B58" s="764">
        <v>538</v>
      </c>
      <c r="C58" s="773" t="s">
        <v>1110</v>
      </c>
      <c r="D58" s="774"/>
      <c r="E58" s="775"/>
      <c r="F58" s="771"/>
      <c r="G58" s="771"/>
      <c r="H58" s="772">
        <v>306</v>
      </c>
      <c r="I58" s="772"/>
    </row>
    <row r="59" spans="1:9" ht="12.75">
      <c r="A59" s="776"/>
      <c r="B59" s="764">
        <v>548</v>
      </c>
      <c r="C59" s="773" t="s">
        <v>1037</v>
      </c>
      <c r="D59" s="774"/>
      <c r="E59" s="775"/>
      <c r="F59" s="771"/>
      <c r="G59" s="771"/>
      <c r="H59" s="772">
        <v>2587</v>
      </c>
      <c r="I59" s="772"/>
    </row>
    <row r="60" spans="1:9" ht="12.75">
      <c r="A60" s="776"/>
      <c r="B60" s="764">
        <v>551</v>
      </c>
      <c r="C60" s="773" t="s">
        <v>1084</v>
      </c>
      <c r="D60" s="774"/>
      <c r="E60" s="775"/>
      <c r="F60" s="771">
        <v>12458</v>
      </c>
      <c r="G60" s="771">
        <v>12458</v>
      </c>
      <c r="H60" s="772">
        <v>12458</v>
      </c>
      <c r="I60" s="772">
        <v>100</v>
      </c>
    </row>
    <row r="61" spans="1:10" ht="12.75">
      <c r="A61" s="776"/>
      <c r="B61" s="764">
        <v>553</v>
      </c>
      <c r="C61" s="773" t="s">
        <v>1111</v>
      </c>
      <c r="D61" s="774"/>
      <c r="E61" s="775"/>
      <c r="F61" s="771">
        <v>6850</v>
      </c>
      <c r="G61" s="771">
        <v>6850</v>
      </c>
      <c r="H61" s="772">
        <v>1177</v>
      </c>
      <c r="I61" s="772">
        <v>17</v>
      </c>
      <c r="J61" s="641"/>
    </row>
    <row r="62" spans="1:9" ht="12.75">
      <c r="A62" s="776"/>
      <c r="B62" s="764">
        <v>568</v>
      </c>
      <c r="C62" s="770" t="s">
        <v>1088</v>
      </c>
      <c r="D62" s="770"/>
      <c r="E62" s="770"/>
      <c r="F62" s="771">
        <v>1800</v>
      </c>
      <c r="G62" s="771">
        <v>1800</v>
      </c>
      <c r="H62" s="772">
        <v>1450</v>
      </c>
      <c r="I62" s="772">
        <v>81</v>
      </c>
    </row>
    <row r="63" spans="1:9" ht="12.75">
      <c r="A63" s="776"/>
      <c r="B63" s="764">
        <v>591</v>
      </c>
      <c r="C63" s="773" t="s">
        <v>1089</v>
      </c>
      <c r="D63" s="818"/>
      <c r="E63" s="819"/>
      <c r="F63" s="771"/>
      <c r="G63" s="771"/>
      <c r="H63" s="772">
        <v>15</v>
      </c>
      <c r="I63" s="772"/>
    </row>
    <row r="64" spans="1:9" ht="12.75">
      <c r="A64" s="820"/>
      <c r="B64" s="346"/>
      <c r="C64" s="821" t="s">
        <v>1061</v>
      </c>
      <c r="D64" s="821"/>
      <c r="E64" s="821"/>
      <c r="F64" s="348">
        <v>204917</v>
      </c>
      <c r="G64" s="348">
        <v>204917</v>
      </c>
      <c r="H64" s="348">
        <f>SUM(H48:H63)</f>
        <v>221387</v>
      </c>
      <c r="I64" s="348">
        <v>108</v>
      </c>
    </row>
    <row r="65" spans="1:9" ht="12.75">
      <c r="A65" s="822"/>
      <c r="B65" s="823">
        <v>602</v>
      </c>
      <c r="C65" s="824" t="s">
        <v>1112</v>
      </c>
      <c r="D65" s="825"/>
      <c r="E65" s="826"/>
      <c r="F65" s="827"/>
      <c r="G65" s="827"/>
      <c r="H65" s="828">
        <v>21</v>
      </c>
      <c r="I65" s="827"/>
    </row>
    <row r="66" spans="1:9" ht="12.75">
      <c r="A66" s="822"/>
      <c r="B66" s="823">
        <v>648</v>
      </c>
      <c r="C66" s="824" t="s">
        <v>1093</v>
      </c>
      <c r="D66" s="825"/>
      <c r="E66" s="826"/>
      <c r="F66" s="769"/>
      <c r="G66" s="769"/>
      <c r="H66" s="769">
        <v>1252</v>
      </c>
      <c r="I66" s="769"/>
    </row>
    <row r="67" spans="1:9" ht="12.75">
      <c r="A67" s="776"/>
      <c r="B67" s="764">
        <v>653</v>
      </c>
      <c r="C67" s="773" t="s">
        <v>1113</v>
      </c>
      <c r="D67" s="774"/>
      <c r="E67" s="775"/>
      <c r="F67" s="771">
        <v>6850</v>
      </c>
      <c r="G67" s="771">
        <v>6850</v>
      </c>
      <c r="H67" s="769">
        <v>3830</v>
      </c>
      <c r="I67" s="772">
        <v>56</v>
      </c>
    </row>
    <row r="68" spans="1:9" ht="12.75">
      <c r="A68" s="776"/>
      <c r="B68" s="764">
        <v>662</v>
      </c>
      <c r="C68" s="773" t="s">
        <v>1097</v>
      </c>
      <c r="D68" s="774"/>
      <c r="E68" s="775"/>
      <c r="F68" s="771">
        <v>200</v>
      </c>
      <c r="G68" s="771">
        <v>200</v>
      </c>
      <c r="H68" s="769">
        <v>81</v>
      </c>
      <c r="I68" s="772">
        <v>41</v>
      </c>
    </row>
    <row r="69" spans="1:9" ht="12.75">
      <c r="A69" s="776"/>
      <c r="B69" s="764">
        <v>691</v>
      </c>
      <c r="C69" s="829" t="s">
        <v>1114</v>
      </c>
      <c r="D69" s="819" t="s">
        <v>1115</v>
      </c>
      <c r="E69" s="819"/>
      <c r="F69" s="772">
        <v>185409</v>
      </c>
      <c r="G69" s="772">
        <v>185409</v>
      </c>
      <c r="H69" s="772">
        <v>201158</v>
      </c>
      <c r="I69" s="772">
        <v>108</v>
      </c>
    </row>
    <row r="70" spans="1:9" ht="12.75">
      <c r="A70" s="776"/>
      <c r="B70" s="830">
        <v>692</v>
      </c>
      <c r="C70" s="776"/>
      <c r="D70" s="819" t="s">
        <v>1116</v>
      </c>
      <c r="E70" s="819"/>
      <c r="F70" s="766">
        <v>12458</v>
      </c>
      <c r="G70" s="766">
        <v>12458</v>
      </c>
      <c r="H70" s="772">
        <v>15045</v>
      </c>
      <c r="I70" s="772">
        <v>121</v>
      </c>
    </row>
    <row r="71" spans="1:9" ht="12" customHeight="1">
      <c r="A71" s="831"/>
      <c r="B71" s="832"/>
      <c r="C71" s="833" t="s">
        <v>1117</v>
      </c>
      <c r="D71" s="834"/>
      <c r="E71" s="835"/>
      <c r="F71" s="348">
        <v>185409</v>
      </c>
      <c r="G71" s="348">
        <v>185409</v>
      </c>
      <c r="H71" s="836">
        <v>201158</v>
      </c>
      <c r="I71" s="348">
        <v>108</v>
      </c>
    </row>
    <row r="72" spans="1:9" ht="13.5">
      <c r="A72" s="837">
        <v>12</v>
      </c>
      <c r="B72" s="814" t="s">
        <v>1118</v>
      </c>
      <c r="C72" s="814"/>
      <c r="D72" s="814"/>
      <c r="E72" s="814"/>
      <c r="F72" s="838"/>
      <c r="G72" s="838"/>
      <c r="H72" s="815"/>
      <c r="I72" s="838"/>
    </row>
    <row r="73" spans="1:9" ht="12.75">
      <c r="A73" s="816"/>
      <c r="B73" s="782"/>
      <c r="C73" s="783" t="s">
        <v>1047</v>
      </c>
      <c r="D73" s="783"/>
      <c r="E73" s="783"/>
      <c r="F73" s="817">
        <v>60555</v>
      </c>
      <c r="G73" s="817">
        <v>60555</v>
      </c>
      <c r="H73" s="817">
        <v>58102</v>
      </c>
      <c r="I73" s="817">
        <v>96</v>
      </c>
    </row>
    <row r="74" spans="1:9" ht="12.75">
      <c r="A74" s="776"/>
      <c r="B74" s="764">
        <v>501</v>
      </c>
      <c r="C74" s="770" t="s">
        <v>1071</v>
      </c>
      <c r="D74" s="770"/>
      <c r="E74" s="770"/>
      <c r="F74" s="766">
        <v>3500</v>
      </c>
      <c r="G74" s="766">
        <v>3500</v>
      </c>
      <c r="H74" s="767">
        <v>2685</v>
      </c>
      <c r="I74" s="772">
        <v>77</v>
      </c>
    </row>
    <row r="75" spans="1:9" ht="12.75">
      <c r="A75" s="776"/>
      <c r="B75" s="764">
        <v>518</v>
      </c>
      <c r="C75" s="773" t="s">
        <v>1077</v>
      </c>
      <c r="D75" s="774"/>
      <c r="E75" s="775"/>
      <c r="F75" s="766">
        <v>300</v>
      </c>
      <c r="G75" s="766">
        <v>300</v>
      </c>
      <c r="H75" s="767">
        <v>196</v>
      </c>
      <c r="I75" s="772">
        <v>65</v>
      </c>
    </row>
    <row r="76" spans="1:9" ht="12.75">
      <c r="A76" s="776"/>
      <c r="B76" s="764">
        <v>521</v>
      </c>
      <c r="C76" s="770" t="s">
        <v>1108</v>
      </c>
      <c r="D76" s="770"/>
      <c r="E76" s="770"/>
      <c r="F76" s="771">
        <v>37750</v>
      </c>
      <c r="G76" s="771">
        <v>37750</v>
      </c>
      <c r="H76" s="772">
        <v>37988</v>
      </c>
      <c r="I76" s="772">
        <v>101</v>
      </c>
    </row>
    <row r="77" spans="1:9" ht="12.75">
      <c r="A77" s="776"/>
      <c r="B77" s="764">
        <v>524</v>
      </c>
      <c r="C77" s="773" t="s">
        <v>1081</v>
      </c>
      <c r="D77" s="774"/>
      <c r="E77" s="775"/>
      <c r="F77" s="771">
        <v>13290</v>
      </c>
      <c r="G77" s="771">
        <v>13290</v>
      </c>
      <c r="H77" s="772">
        <v>13299</v>
      </c>
      <c r="I77" s="772">
        <v>100</v>
      </c>
    </row>
    <row r="78" spans="1:9" ht="12.75">
      <c r="A78" s="776"/>
      <c r="B78" s="764">
        <v>525</v>
      </c>
      <c r="C78" s="773" t="s">
        <v>1109</v>
      </c>
      <c r="D78" s="774"/>
      <c r="E78" s="775"/>
      <c r="F78" s="771">
        <v>545</v>
      </c>
      <c r="G78" s="771">
        <v>545</v>
      </c>
      <c r="H78" s="772">
        <v>582</v>
      </c>
      <c r="I78" s="772">
        <v>107</v>
      </c>
    </row>
    <row r="79" spans="1:9" ht="12.75">
      <c r="A79" s="776"/>
      <c r="B79" s="764">
        <v>527</v>
      </c>
      <c r="C79" s="773" t="s">
        <v>1081</v>
      </c>
      <c r="D79" s="774"/>
      <c r="E79" s="775"/>
      <c r="F79" s="771">
        <v>2930</v>
      </c>
      <c r="G79" s="771">
        <v>2930</v>
      </c>
      <c r="H79" s="772">
        <v>2849</v>
      </c>
      <c r="I79" s="772">
        <v>97</v>
      </c>
    </row>
    <row r="80" spans="1:9" ht="12.75">
      <c r="A80" s="776"/>
      <c r="B80" s="764">
        <v>553</v>
      </c>
      <c r="C80" s="773" t="s">
        <v>1111</v>
      </c>
      <c r="D80" s="774"/>
      <c r="E80" s="775"/>
      <c r="F80" s="772">
        <v>2140</v>
      </c>
      <c r="G80" s="772">
        <v>2140</v>
      </c>
      <c r="H80" s="772">
        <v>503</v>
      </c>
      <c r="I80" s="772">
        <v>24</v>
      </c>
    </row>
    <row r="81" spans="1:9" ht="12.75">
      <c r="A81" s="820"/>
      <c r="B81" s="346"/>
      <c r="C81" s="821" t="s">
        <v>1061</v>
      </c>
      <c r="D81" s="821"/>
      <c r="E81" s="821"/>
      <c r="F81" s="348">
        <v>60555</v>
      </c>
      <c r="G81" s="348">
        <v>60555</v>
      </c>
      <c r="H81" s="348">
        <f>SUM(H74:H80)</f>
        <v>58102</v>
      </c>
      <c r="I81" s="348">
        <v>96</v>
      </c>
    </row>
    <row r="82" spans="1:9" ht="12.75">
      <c r="A82" s="822"/>
      <c r="B82" s="823">
        <v>602</v>
      </c>
      <c r="C82" s="824" t="s">
        <v>1090</v>
      </c>
      <c r="D82" s="839"/>
      <c r="E82" s="840"/>
      <c r="F82" s="841"/>
      <c r="G82" s="841"/>
      <c r="H82" s="769">
        <v>17</v>
      </c>
      <c r="I82" s="841"/>
    </row>
    <row r="83" spans="1:9" ht="12.75">
      <c r="A83" s="822"/>
      <c r="B83" s="823">
        <v>653</v>
      </c>
      <c r="C83" s="824" t="s">
        <v>1119</v>
      </c>
      <c r="D83" s="839"/>
      <c r="E83" s="840"/>
      <c r="F83" s="769">
        <v>2140</v>
      </c>
      <c r="G83" s="769">
        <v>2140</v>
      </c>
      <c r="H83" s="769">
        <v>1106</v>
      </c>
      <c r="I83" s="769">
        <v>52</v>
      </c>
    </row>
    <row r="84" spans="1:9" ht="12.75">
      <c r="A84" s="776"/>
      <c r="B84" s="764">
        <v>691</v>
      </c>
      <c r="C84" s="829" t="s">
        <v>1120</v>
      </c>
      <c r="D84" s="819" t="s">
        <v>1115</v>
      </c>
      <c r="E84" s="819"/>
      <c r="F84" s="772">
        <v>58415</v>
      </c>
      <c r="G84" s="772">
        <v>58415</v>
      </c>
      <c r="H84" s="772">
        <v>56979</v>
      </c>
      <c r="I84" s="772">
        <v>98</v>
      </c>
    </row>
    <row r="85" spans="1:9" ht="12.75">
      <c r="A85" s="776"/>
      <c r="B85" s="830">
        <v>692</v>
      </c>
      <c r="C85" s="776"/>
      <c r="D85" s="819" t="s">
        <v>1116</v>
      </c>
      <c r="E85" s="819"/>
      <c r="F85" s="766"/>
      <c r="G85" s="766"/>
      <c r="H85" s="772"/>
      <c r="I85" s="772"/>
    </row>
    <row r="86" spans="1:9" ht="14.25" customHeight="1">
      <c r="A86" s="820"/>
      <c r="B86" s="346"/>
      <c r="C86" s="842" t="s">
        <v>1117</v>
      </c>
      <c r="D86" s="843"/>
      <c r="E86" s="844"/>
      <c r="F86" s="348">
        <v>58415</v>
      </c>
      <c r="G86" s="348">
        <v>58415</v>
      </c>
      <c r="H86" s="348">
        <v>56979</v>
      </c>
      <c r="I86" s="348">
        <v>98</v>
      </c>
    </row>
    <row r="87" spans="1:9" ht="13.5">
      <c r="A87" s="813">
        <v>13</v>
      </c>
      <c r="B87" s="814" t="s">
        <v>1121</v>
      </c>
      <c r="C87" s="814"/>
      <c r="D87" s="814"/>
      <c r="E87" s="814"/>
      <c r="F87" s="815"/>
      <c r="G87" s="815"/>
      <c r="H87" s="815"/>
      <c r="I87" s="815"/>
    </row>
    <row r="88" spans="1:9" ht="12.75">
      <c r="A88" s="816"/>
      <c r="B88" s="782"/>
      <c r="C88" s="783" t="s">
        <v>1047</v>
      </c>
      <c r="D88" s="783"/>
      <c r="E88" s="783"/>
      <c r="F88" s="817">
        <v>41100</v>
      </c>
      <c r="G88" s="817">
        <v>41100</v>
      </c>
      <c r="H88" s="817">
        <v>42922</v>
      </c>
      <c r="I88" s="817">
        <v>104</v>
      </c>
    </row>
    <row r="89" spans="1:9" ht="12.75">
      <c r="A89" s="776"/>
      <c r="B89" s="764">
        <v>518</v>
      </c>
      <c r="C89" s="773" t="s">
        <v>1077</v>
      </c>
      <c r="D89" s="774"/>
      <c r="E89" s="775"/>
      <c r="F89" s="766">
        <v>41100</v>
      </c>
      <c r="G89" s="767">
        <v>41100</v>
      </c>
      <c r="H89" s="767">
        <v>42922</v>
      </c>
      <c r="I89" s="772">
        <v>104</v>
      </c>
    </row>
    <row r="90" spans="1:9" ht="12.75">
      <c r="A90" s="820"/>
      <c r="B90" s="346"/>
      <c r="C90" s="821" t="s">
        <v>1061</v>
      </c>
      <c r="D90" s="821"/>
      <c r="E90" s="821"/>
      <c r="F90" s="784">
        <v>41100</v>
      </c>
      <c r="G90" s="784">
        <v>41100</v>
      </c>
      <c r="H90" s="784">
        <v>42922</v>
      </c>
      <c r="I90" s="784">
        <v>104</v>
      </c>
    </row>
    <row r="91" spans="1:9" ht="12.75">
      <c r="A91" s="776"/>
      <c r="B91" s="764">
        <v>691</v>
      </c>
      <c r="C91" s="829" t="s">
        <v>1120</v>
      </c>
      <c r="D91" s="819" t="s">
        <v>1115</v>
      </c>
      <c r="E91" s="819"/>
      <c r="F91" s="772">
        <v>41100</v>
      </c>
      <c r="G91" s="772">
        <v>41100</v>
      </c>
      <c r="H91" s="772">
        <v>42922</v>
      </c>
      <c r="I91" s="772">
        <v>104</v>
      </c>
    </row>
    <row r="92" spans="1:9" ht="12.75">
      <c r="A92" s="776"/>
      <c r="B92" s="830">
        <v>692</v>
      </c>
      <c r="C92" s="776"/>
      <c r="D92" s="819" t="s">
        <v>1116</v>
      </c>
      <c r="E92" s="819"/>
      <c r="F92" s="766"/>
      <c r="G92" s="772"/>
      <c r="H92" s="772"/>
      <c r="I92" s="772"/>
    </row>
    <row r="93" spans="1:9" ht="12.75">
      <c r="A93" s="820"/>
      <c r="B93" s="346"/>
      <c r="C93" s="842" t="s">
        <v>1122</v>
      </c>
      <c r="D93" s="843"/>
      <c r="E93" s="844"/>
      <c r="F93" s="348">
        <v>41100</v>
      </c>
      <c r="G93" s="348">
        <v>41100</v>
      </c>
      <c r="H93" s="348">
        <v>42922</v>
      </c>
      <c r="I93" s="348">
        <v>104</v>
      </c>
    </row>
    <row r="94" spans="1:9" ht="13.5">
      <c r="A94" s="813">
        <v>14</v>
      </c>
      <c r="B94" s="814" t="s">
        <v>1123</v>
      </c>
      <c r="C94" s="814"/>
      <c r="D94" s="814"/>
      <c r="E94" s="814"/>
      <c r="F94" s="815"/>
      <c r="G94" s="815"/>
      <c r="H94" s="815"/>
      <c r="I94" s="815"/>
    </row>
    <row r="95" spans="1:9" ht="12.75">
      <c r="A95" s="816"/>
      <c r="B95" s="782"/>
      <c r="C95" s="783" t="s">
        <v>1047</v>
      </c>
      <c r="D95" s="783"/>
      <c r="E95" s="783"/>
      <c r="F95" s="817">
        <v>31725</v>
      </c>
      <c r="G95" s="817">
        <v>31725</v>
      </c>
      <c r="H95" s="817">
        <v>27688</v>
      </c>
      <c r="I95" s="817">
        <v>87</v>
      </c>
    </row>
    <row r="96" spans="1:9" ht="12.75">
      <c r="A96" s="776"/>
      <c r="B96" s="764">
        <v>501</v>
      </c>
      <c r="C96" s="770" t="s">
        <v>1071</v>
      </c>
      <c r="D96" s="770"/>
      <c r="E96" s="770"/>
      <c r="F96" s="766">
        <v>850</v>
      </c>
      <c r="G96" s="766">
        <v>850</v>
      </c>
      <c r="H96" s="767">
        <v>816</v>
      </c>
      <c r="I96" s="772">
        <v>96</v>
      </c>
    </row>
    <row r="97" spans="1:9" ht="12.75">
      <c r="A97" s="776"/>
      <c r="B97" s="764">
        <v>502</v>
      </c>
      <c r="C97" s="773" t="s">
        <v>1106</v>
      </c>
      <c r="D97" s="774"/>
      <c r="E97" s="775"/>
      <c r="F97" s="766">
        <v>3400</v>
      </c>
      <c r="G97" s="766">
        <v>3400</v>
      </c>
      <c r="H97" s="767">
        <v>3800</v>
      </c>
      <c r="I97" s="772">
        <v>112</v>
      </c>
    </row>
    <row r="98" spans="1:9" ht="12.75">
      <c r="A98" s="776"/>
      <c r="B98" s="764">
        <v>518</v>
      </c>
      <c r="C98" s="773" t="s">
        <v>1077</v>
      </c>
      <c r="D98" s="774"/>
      <c r="E98" s="775"/>
      <c r="F98" s="766">
        <v>1660</v>
      </c>
      <c r="G98" s="766">
        <v>1660</v>
      </c>
      <c r="H98" s="767">
        <v>1070</v>
      </c>
      <c r="I98" s="772">
        <v>64</v>
      </c>
    </row>
    <row r="99" spans="1:9" ht="12.75">
      <c r="A99" s="776"/>
      <c r="B99" s="764">
        <v>521</v>
      </c>
      <c r="C99" s="770" t="s">
        <v>1108</v>
      </c>
      <c r="D99" s="770"/>
      <c r="E99" s="770"/>
      <c r="F99" s="771">
        <v>16000</v>
      </c>
      <c r="G99" s="771">
        <v>16000</v>
      </c>
      <c r="H99" s="772">
        <v>14547</v>
      </c>
      <c r="I99" s="772">
        <v>91</v>
      </c>
    </row>
    <row r="100" spans="1:9" ht="12.75">
      <c r="A100" s="776"/>
      <c r="B100" s="764">
        <v>524</v>
      </c>
      <c r="C100" s="773" t="s">
        <v>1081</v>
      </c>
      <c r="D100" s="774"/>
      <c r="E100" s="775"/>
      <c r="F100" s="771">
        <v>5630</v>
      </c>
      <c r="G100" s="771">
        <v>5630</v>
      </c>
      <c r="H100" s="772">
        <v>4602</v>
      </c>
      <c r="I100" s="772">
        <v>82</v>
      </c>
    </row>
    <row r="101" spans="1:9" ht="12.75">
      <c r="A101" s="776"/>
      <c r="B101" s="764">
        <v>525</v>
      </c>
      <c r="C101" s="773" t="s">
        <v>1109</v>
      </c>
      <c r="D101" s="774"/>
      <c r="E101" s="775"/>
      <c r="F101" s="771">
        <v>360</v>
      </c>
      <c r="G101" s="771">
        <v>360</v>
      </c>
      <c r="H101" s="772">
        <v>350</v>
      </c>
      <c r="I101" s="772">
        <v>97</v>
      </c>
    </row>
    <row r="102" spans="1:9" ht="12.75">
      <c r="A102" s="776"/>
      <c r="B102" s="764">
        <v>527</v>
      </c>
      <c r="C102" s="773" t="s">
        <v>1081</v>
      </c>
      <c r="D102" s="774"/>
      <c r="E102" s="775"/>
      <c r="F102" s="771">
        <v>1600</v>
      </c>
      <c r="G102" s="771">
        <v>1600</v>
      </c>
      <c r="H102" s="772">
        <v>1456</v>
      </c>
      <c r="I102" s="772">
        <v>91</v>
      </c>
    </row>
    <row r="103" spans="1:9" ht="12.75">
      <c r="A103" s="776"/>
      <c r="B103" s="764">
        <v>551</v>
      </c>
      <c r="C103" s="773" t="s">
        <v>1084</v>
      </c>
      <c r="D103" s="774"/>
      <c r="E103" s="775"/>
      <c r="F103" s="771">
        <v>905</v>
      </c>
      <c r="G103" s="771">
        <v>905</v>
      </c>
      <c r="H103" s="772">
        <v>905</v>
      </c>
      <c r="I103" s="772">
        <v>100</v>
      </c>
    </row>
    <row r="104" spans="1:9" ht="12.75">
      <c r="A104" s="776"/>
      <c r="B104" s="764">
        <v>553</v>
      </c>
      <c r="C104" s="773" t="s">
        <v>1111</v>
      </c>
      <c r="D104" s="774"/>
      <c r="E104" s="775"/>
      <c r="F104" s="771">
        <v>1320</v>
      </c>
      <c r="G104" s="771">
        <v>1320</v>
      </c>
      <c r="H104" s="772">
        <v>142</v>
      </c>
      <c r="I104" s="772">
        <v>11</v>
      </c>
    </row>
    <row r="105" spans="1:9" ht="12.75">
      <c r="A105" s="820"/>
      <c r="B105" s="346"/>
      <c r="C105" s="821" t="s">
        <v>1061</v>
      </c>
      <c r="D105" s="821"/>
      <c r="E105" s="821"/>
      <c r="F105" s="784">
        <v>47425</v>
      </c>
      <c r="G105" s="784">
        <v>47425</v>
      </c>
      <c r="H105" s="784">
        <v>37548</v>
      </c>
      <c r="I105" s="784">
        <v>79</v>
      </c>
    </row>
    <row r="106" spans="1:9" ht="12.75">
      <c r="A106" s="776"/>
      <c r="B106" s="764">
        <v>602</v>
      </c>
      <c r="C106" s="770" t="s">
        <v>1124</v>
      </c>
      <c r="D106" s="770"/>
      <c r="E106" s="770"/>
      <c r="F106" s="771">
        <v>45200</v>
      </c>
      <c r="G106" s="771">
        <v>45200</v>
      </c>
      <c r="H106" s="769">
        <v>35539</v>
      </c>
      <c r="I106" s="772">
        <v>79</v>
      </c>
    </row>
    <row r="107" spans="1:9" ht="12.75">
      <c r="A107" s="776"/>
      <c r="B107" s="764">
        <v>653</v>
      </c>
      <c r="C107" s="773" t="s">
        <v>1125</v>
      </c>
      <c r="D107" s="774"/>
      <c r="E107" s="775"/>
      <c r="F107" s="771">
        <v>1320</v>
      </c>
      <c r="G107" s="771">
        <v>1320</v>
      </c>
      <c r="H107" s="769">
        <v>1104</v>
      </c>
      <c r="I107" s="772">
        <v>84</v>
      </c>
    </row>
    <row r="108" spans="1:9" ht="12.75">
      <c r="A108" s="776"/>
      <c r="B108" s="764">
        <v>658</v>
      </c>
      <c r="C108" s="773" t="s">
        <v>1126</v>
      </c>
      <c r="D108" s="774"/>
      <c r="E108" s="775"/>
      <c r="F108" s="771"/>
      <c r="G108" s="771"/>
      <c r="H108" s="769"/>
      <c r="I108" s="772"/>
    </row>
    <row r="109" spans="1:9" ht="12.75">
      <c r="A109" s="776"/>
      <c r="B109" s="764">
        <v>691</v>
      </c>
      <c r="C109" s="829" t="s">
        <v>1127</v>
      </c>
      <c r="D109" s="819" t="s">
        <v>1115</v>
      </c>
      <c r="E109" s="819"/>
      <c r="F109" s="772"/>
      <c r="G109" s="772"/>
      <c r="H109" s="772"/>
      <c r="I109" s="772"/>
    </row>
    <row r="110" spans="1:9" ht="12.75">
      <c r="A110" s="776"/>
      <c r="B110" s="830">
        <v>692</v>
      </c>
      <c r="C110" s="776"/>
      <c r="D110" s="819" t="s">
        <v>1116</v>
      </c>
      <c r="E110" s="819"/>
      <c r="F110" s="766">
        <v>905</v>
      </c>
      <c r="G110" s="766">
        <v>905</v>
      </c>
      <c r="H110" s="772">
        <v>905</v>
      </c>
      <c r="I110" s="772">
        <v>100</v>
      </c>
    </row>
    <row r="111" spans="1:9" ht="12.75">
      <c r="A111" s="820"/>
      <c r="B111" s="346"/>
      <c r="C111" s="842" t="s">
        <v>1128</v>
      </c>
      <c r="D111" s="843"/>
      <c r="E111" s="844"/>
      <c r="F111" s="348">
        <v>0</v>
      </c>
      <c r="G111" s="348">
        <v>0</v>
      </c>
      <c r="H111" s="348">
        <v>0</v>
      </c>
      <c r="I111" s="348">
        <v>0</v>
      </c>
    </row>
    <row r="112" spans="1:9" ht="13.5">
      <c r="A112" s="813">
        <v>31</v>
      </c>
      <c r="B112" s="845" t="s">
        <v>1129</v>
      </c>
      <c r="C112" s="846"/>
      <c r="D112" s="846"/>
      <c r="E112" s="847"/>
      <c r="F112" s="815"/>
      <c r="G112" s="815"/>
      <c r="H112" s="815"/>
      <c r="I112" s="815"/>
    </row>
    <row r="113" spans="1:9" ht="12.75">
      <c r="A113" s="816"/>
      <c r="B113" s="782"/>
      <c r="C113" s="842" t="s">
        <v>1047</v>
      </c>
      <c r="D113" s="848"/>
      <c r="E113" s="849"/>
      <c r="F113" s="817">
        <v>700116</v>
      </c>
      <c r="G113" s="817">
        <v>700116</v>
      </c>
      <c r="H113" s="817">
        <v>660741</v>
      </c>
      <c r="I113" s="817">
        <v>94</v>
      </c>
    </row>
    <row r="114" spans="1:9" ht="12.75">
      <c r="A114" s="776"/>
      <c r="B114" s="764">
        <v>501</v>
      </c>
      <c r="C114" s="773" t="s">
        <v>1071</v>
      </c>
      <c r="D114" s="818"/>
      <c r="E114" s="819"/>
      <c r="F114" s="766">
        <v>122075</v>
      </c>
      <c r="G114" s="766">
        <v>122075</v>
      </c>
      <c r="H114" s="767">
        <v>96162</v>
      </c>
      <c r="I114" s="772">
        <v>79</v>
      </c>
    </row>
    <row r="115" spans="1:9" ht="12.75">
      <c r="A115" s="776"/>
      <c r="B115" s="764">
        <v>502</v>
      </c>
      <c r="C115" s="773" t="s">
        <v>1106</v>
      </c>
      <c r="D115" s="774"/>
      <c r="E115" s="775"/>
      <c r="F115" s="766">
        <v>10620</v>
      </c>
      <c r="G115" s="766">
        <v>10620</v>
      </c>
      <c r="H115" s="767">
        <v>10490</v>
      </c>
      <c r="I115" s="772">
        <v>99</v>
      </c>
    </row>
    <row r="116" spans="1:9" ht="12.75">
      <c r="A116" s="776"/>
      <c r="B116" s="764">
        <v>511</v>
      </c>
      <c r="C116" s="773" t="s">
        <v>1107</v>
      </c>
      <c r="D116" s="774"/>
      <c r="E116" s="775"/>
      <c r="F116" s="766">
        <v>12040</v>
      </c>
      <c r="G116" s="766">
        <v>12040</v>
      </c>
      <c r="H116" s="767">
        <v>21828</v>
      </c>
      <c r="I116" s="772">
        <v>181</v>
      </c>
    </row>
    <row r="117" spans="1:9" ht="12.75">
      <c r="A117" s="776"/>
      <c r="B117" s="764">
        <v>518</v>
      </c>
      <c r="C117" s="773" t="s">
        <v>1077</v>
      </c>
      <c r="D117" s="774"/>
      <c r="E117" s="775"/>
      <c r="F117" s="766">
        <v>327565</v>
      </c>
      <c r="G117" s="766">
        <v>327565</v>
      </c>
      <c r="H117" s="767">
        <v>307792</v>
      </c>
      <c r="I117" s="772">
        <v>94</v>
      </c>
    </row>
    <row r="118" spans="1:9" ht="12.75">
      <c r="A118" s="776"/>
      <c r="B118" s="764">
        <v>521</v>
      </c>
      <c r="C118" s="773" t="s">
        <v>1108</v>
      </c>
      <c r="D118" s="818"/>
      <c r="E118" s="819"/>
      <c r="F118" s="771">
        <v>116920</v>
      </c>
      <c r="G118" s="771">
        <v>116920</v>
      </c>
      <c r="H118" s="772">
        <v>106826</v>
      </c>
      <c r="I118" s="772">
        <v>91</v>
      </c>
    </row>
    <row r="119" spans="1:9" ht="12.75">
      <c r="A119" s="776"/>
      <c r="B119" s="764">
        <v>524</v>
      </c>
      <c r="C119" s="773" t="s">
        <v>1081</v>
      </c>
      <c r="D119" s="774"/>
      <c r="E119" s="775"/>
      <c r="F119" s="771">
        <v>41155</v>
      </c>
      <c r="G119" s="771">
        <v>41155</v>
      </c>
      <c r="H119" s="772">
        <v>37558</v>
      </c>
      <c r="I119" s="772">
        <v>91</v>
      </c>
    </row>
    <row r="120" spans="1:9" ht="12.75">
      <c r="A120" s="776"/>
      <c r="B120" s="764">
        <v>525</v>
      </c>
      <c r="C120" s="773" t="s">
        <v>1109</v>
      </c>
      <c r="D120" s="774"/>
      <c r="E120" s="775"/>
      <c r="F120" s="771">
        <v>1276</v>
      </c>
      <c r="G120" s="771">
        <v>1276</v>
      </c>
      <c r="H120" s="772">
        <v>1312</v>
      </c>
      <c r="I120" s="772">
        <v>103</v>
      </c>
    </row>
    <row r="121" spans="1:9" ht="12.75">
      <c r="A121" s="776"/>
      <c r="B121" s="764">
        <v>527</v>
      </c>
      <c r="C121" s="773" t="s">
        <v>1081</v>
      </c>
      <c r="D121" s="774"/>
      <c r="E121" s="775"/>
      <c r="F121" s="771">
        <v>11100</v>
      </c>
      <c r="G121" s="771">
        <v>11100</v>
      </c>
      <c r="H121" s="772">
        <v>10911</v>
      </c>
      <c r="I121" s="772">
        <v>98</v>
      </c>
    </row>
    <row r="122" spans="1:9" ht="12.75">
      <c r="A122" s="776"/>
      <c r="B122" s="764">
        <v>546</v>
      </c>
      <c r="C122" s="773" t="s">
        <v>1130</v>
      </c>
      <c r="D122" s="774"/>
      <c r="E122" s="775"/>
      <c r="F122" s="771"/>
      <c r="G122" s="771"/>
      <c r="H122" s="772">
        <v>1015</v>
      </c>
      <c r="I122" s="772"/>
    </row>
    <row r="123" spans="1:9" ht="12.75">
      <c r="A123" s="776"/>
      <c r="B123" s="764">
        <v>551</v>
      </c>
      <c r="C123" s="773" t="s">
        <v>1084</v>
      </c>
      <c r="D123" s="774"/>
      <c r="E123" s="775"/>
      <c r="F123" s="771">
        <v>47555</v>
      </c>
      <c r="G123" s="771">
        <v>47555</v>
      </c>
      <c r="H123" s="772">
        <v>56380</v>
      </c>
      <c r="I123" s="772">
        <v>119</v>
      </c>
    </row>
    <row r="124" spans="1:9" ht="12.75">
      <c r="A124" s="776"/>
      <c r="B124" s="764">
        <v>553</v>
      </c>
      <c r="C124" s="773" t="s">
        <v>1111</v>
      </c>
      <c r="D124" s="774"/>
      <c r="E124" s="775"/>
      <c r="F124" s="771">
        <v>5095</v>
      </c>
      <c r="G124" s="771">
        <v>5095</v>
      </c>
      <c r="H124" s="772">
        <v>5504</v>
      </c>
      <c r="I124" s="772">
        <v>108</v>
      </c>
    </row>
    <row r="125" spans="1:9" ht="12.75">
      <c r="A125" s="776"/>
      <c r="B125" s="764">
        <v>558</v>
      </c>
      <c r="C125" s="773" t="s">
        <v>1131</v>
      </c>
      <c r="D125" s="774"/>
      <c r="E125" s="775"/>
      <c r="F125" s="771">
        <v>1015</v>
      </c>
      <c r="G125" s="771">
        <v>1015</v>
      </c>
      <c r="H125" s="772">
        <v>958</v>
      </c>
      <c r="I125" s="772">
        <v>94</v>
      </c>
    </row>
    <row r="126" spans="1:9" ht="12.75">
      <c r="A126" s="776"/>
      <c r="B126" s="764">
        <v>568</v>
      </c>
      <c r="C126" s="773" t="s">
        <v>1088</v>
      </c>
      <c r="D126" s="818"/>
      <c r="E126" s="819"/>
      <c r="F126" s="771">
        <v>3700</v>
      </c>
      <c r="G126" s="771">
        <v>3700</v>
      </c>
      <c r="H126" s="772">
        <v>4005</v>
      </c>
      <c r="I126" s="772">
        <v>108</v>
      </c>
    </row>
    <row r="127" spans="1:9" ht="12.75">
      <c r="A127" s="820"/>
      <c r="B127" s="346"/>
      <c r="C127" s="850" t="s">
        <v>1061</v>
      </c>
      <c r="D127" s="851"/>
      <c r="E127" s="852"/>
      <c r="F127" s="784">
        <v>700116</v>
      </c>
      <c r="G127" s="784">
        <v>700116</v>
      </c>
      <c r="H127" s="784">
        <f>SUM(H114:H126)</f>
        <v>660741</v>
      </c>
      <c r="I127" s="784">
        <v>94</v>
      </c>
    </row>
    <row r="128" spans="1:9" ht="12.75">
      <c r="A128" s="776"/>
      <c r="B128" s="764">
        <v>602</v>
      </c>
      <c r="C128" s="773" t="s">
        <v>1124</v>
      </c>
      <c r="D128" s="818"/>
      <c r="E128" s="819"/>
      <c r="F128" s="771">
        <v>0</v>
      </c>
      <c r="G128" s="771">
        <v>0</v>
      </c>
      <c r="H128" s="769"/>
      <c r="I128" s="772"/>
    </row>
    <row r="129" spans="1:9" ht="12.75">
      <c r="A129" s="776"/>
      <c r="B129" s="764">
        <v>653</v>
      </c>
      <c r="C129" s="773" t="s">
        <v>1132</v>
      </c>
      <c r="D129" s="774"/>
      <c r="E129" s="775"/>
      <c r="F129" s="771">
        <v>5095</v>
      </c>
      <c r="G129" s="771">
        <v>5095</v>
      </c>
      <c r="H129" s="769"/>
      <c r="I129" s="772"/>
    </row>
    <row r="130" spans="1:9" ht="12.75">
      <c r="A130" s="776"/>
      <c r="B130" s="764">
        <v>658</v>
      </c>
      <c r="C130" s="773" t="s">
        <v>1126</v>
      </c>
      <c r="D130" s="774"/>
      <c r="E130" s="775"/>
      <c r="F130" s="771">
        <v>1015</v>
      </c>
      <c r="G130" s="771">
        <v>1015</v>
      </c>
      <c r="H130" s="769"/>
      <c r="I130" s="772"/>
    </row>
    <row r="131" spans="1:9" ht="12.75">
      <c r="A131" s="776"/>
      <c r="B131" s="764">
        <v>691</v>
      </c>
      <c r="C131" s="829" t="s">
        <v>1120</v>
      </c>
      <c r="D131" s="818" t="s">
        <v>1115</v>
      </c>
      <c r="E131" s="819"/>
      <c r="F131" s="772">
        <v>646451</v>
      </c>
      <c r="G131" s="772">
        <v>646451</v>
      </c>
      <c r="H131" s="772">
        <v>604361</v>
      </c>
      <c r="I131" s="772">
        <v>93</v>
      </c>
    </row>
    <row r="132" spans="1:9" ht="12.75">
      <c r="A132" s="776"/>
      <c r="B132" s="830">
        <v>692</v>
      </c>
      <c r="C132" s="776"/>
      <c r="D132" s="818" t="s">
        <v>1116</v>
      </c>
      <c r="E132" s="819"/>
      <c r="F132" s="766">
        <v>47555</v>
      </c>
      <c r="G132" s="766">
        <v>47555</v>
      </c>
      <c r="H132" s="772">
        <v>56380</v>
      </c>
      <c r="I132" s="772">
        <v>119</v>
      </c>
    </row>
    <row r="133" spans="1:9" ht="12.75">
      <c r="A133" s="820"/>
      <c r="B133" s="346"/>
      <c r="C133" s="842" t="s">
        <v>1117</v>
      </c>
      <c r="D133" s="843"/>
      <c r="E133" s="844"/>
      <c r="F133" s="348">
        <v>646451</v>
      </c>
      <c r="G133" s="348">
        <v>646451</v>
      </c>
      <c r="H133" s="348">
        <v>604361</v>
      </c>
      <c r="I133" s="348">
        <v>93</v>
      </c>
    </row>
    <row r="134" spans="1:9" ht="13.5">
      <c r="A134" s="813">
        <v>33</v>
      </c>
      <c r="B134" s="853" t="s">
        <v>660</v>
      </c>
      <c r="C134" s="854"/>
      <c r="D134" s="854"/>
      <c r="E134" s="855"/>
      <c r="F134" s="815"/>
      <c r="G134" s="815"/>
      <c r="H134" s="815"/>
      <c r="I134" s="815"/>
    </row>
    <row r="135" spans="1:9" ht="12.75">
      <c r="A135" s="816"/>
      <c r="B135" s="782"/>
      <c r="C135" s="842" t="s">
        <v>1047</v>
      </c>
      <c r="D135" s="856"/>
      <c r="E135" s="857"/>
      <c r="F135" s="817">
        <v>282160</v>
      </c>
      <c r="G135" s="817">
        <v>294586</v>
      </c>
      <c r="H135" s="817">
        <v>308579</v>
      </c>
      <c r="I135" s="817">
        <v>105</v>
      </c>
    </row>
    <row r="136" spans="1:9" ht="12.75">
      <c r="A136" s="215"/>
      <c r="B136" s="764">
        <v>501</v>
      </c>
      <c r="C136" s="773" t="s">
        <v>1071</v>
      </c>
      <c r="D136" s="774"/>
      <c r="E136" s="775"/>
      <c r="F136" s="772">
        <v>13186</v>
      </c>
      <c r="G136" s="772">
        <v>13186</v>
      </c>
      <c r="H136" s="772">
        <v>14890</v>
      </c>
      <c r="I136" s="772">
        <v>113</v>
      </c>
    </row>
    <row r="137" spans="1:9" ht="12.75">
      <c r="A137" s="215"/>
      <c r="B137" s="764">
        <v>502</v>
      </c>
      <c r="C137" s="773" t="s">
        <v>1106</v>
      </c>
      <c r="D137" s="774"/>
      <c r="E137" s="775"/>
      <c r="F137" s="772">
        <v>200000</v>
      </c>
      <c r="G137" s="772">
        <v>212426</v>
      </c>
      <c r="H137" s="772">
        <v>222284</v>
      </c>
      <c r="I137" s="772">
        <v>105</v>
      </c>
    </row>
    <row r="138" spans="1:9" ht="12.75">
      <c r="A138" s="215"/>
      <c r="B138" s="764">
        <v>511</v>
      </c>
      <c r="C138" s="773" t="s">
        <v>1133</v>
      </c>
      <c r="D138" s="774"/>
      <c r="E138" s="775"/>
      <c r="F138" s="772">
        <v>500</v>
      </c>
      <c r="G138" s="772">
        <v>500</v>
      </c>
      <c r="H138" s="772">
        <v>106</v>
      </c>
      <c r="I138" s="772">
        <v>21</v>
      </c>
    </row>
    <row r="139" spans="1:9" ht="12.75">
      <c r="A139" s="215"/>
      <c r="B139" s="764">
        <v>518</v>
      </c>
      <c r="C139" s="773" t="s">
        <v>1077</v>
      </c>
      <c r="D139" s="774"/>
      <c r="E139" s="775"/>
      <c r="F139" s="772">
        <v>3000</v>
      </c>
      <c r="G139" s="772">
        <v>3000</v>
      </c>
      <c r="H139" s="772">
        <v>837</v>
      </c>
      <c r="I139" s="772">
        <v>28</v>
      </c>
    </row>
    <row r="140" spans="1:9" ht="12.75">
      <c r="A140" s="215"/>
      <c r="B140" s="764">
        <v>521</v>
      </c>
      <c r="C140" s="773" t="s">
        <v>1108</v>
      </c>
      <c r="D140" s="774"/>
      <c r="E140" s="775"/>
      <c r="F140" s="772">
        <v>29100</v>
      </c>
      <c r="G140" s="772">
        <v>29100</v>
      </c>
      <c r="H140" s="772">
        <v>29793</v>
      </c>
      <c r="I140" s="772">
        <v>102</v>
      </c>
    </row>
    <row r="141" spans="1:9" ht="12.75">
      <c r="A141" s="215"/>
      <c r="B141" s="764">
        <v>524</v>
      </c>
      <c r="C141" s="773" t="s">
        <v>1134</v>
      </c>
      <c r="D141" s="774"/>
      <c r="E141" s="775"/>
      <c r="F141" s="772">
        <v>10240</v>
      </c>
      <c r="G141" s="772">
        <v>10240</v>
      </c>
      <c r="H141" s="772">
        <v>10515</v>
      </c>
      <c r="I141" s="772">
        <v>103</v>
      </c>
    </row>
    <row r="142" spans="1:9" ht="12.75">
      <c r="A142" s="215"/>
      <c r="B142" s="764">
        <v>525</v>
      </c>
      <c r="C142" s="773" t="s">
        <v>1109</v>
      </c>
      <c r="D142" s="774"/>
      <c r="E142" s="775"/>
      <c r="F142" s="772">
        <v>410</v>
      </c>
      <c r="G142" s="772">
        <v>410</v>
      </c>
      <c r="H142" s="772">
        <v>408</v>
      </c>
      <c r="I142" s="772">
        <v>100</v>
      </c>
    </row>
    <row r="143" spans="1:9" ht="12.75">
      <c r="A143" s="215"/>
      <c r="B143" s="764">
        <v>527</v>
      </c>
      <c r="C143" s="773" t="s">
        <v>1081</v>
      </c>
      <c r="D143" s="774"/>
      <c r="E143" s="775"/>
      <c r="F143" s="772">
        <v>2100</v>
      </c>
      <c r="G143" s="772">
        <v>2100</v>
      </c>
      <c r="H143" s="772">
        <v>1995</v>
      </c>
      <c r="I143" s="772">
        <v>95</v>
      </c>
    </row>
    <row r="144" spans="1:9" ht="12.75">
      <c r="A144" s="215"/>
      <c r="B144" s="764">
        <v>546</v>
      </c>
      <c r="C144" s="773" t="s">
        <v>1130</v>
      </c>
      <c r="D144" s="774"/>
      <c r="E144" s="775"/>
      <c r="F144" s="772"/>
      <c r="G144" s="772"/>
      <c r="H144" s="772">
        <v>2495</v>
      </c>
      <c r="I144" s="772"/>
    </row>
    <row r="145" spans="1:9" ht="12.75">
      <c r="A145" s="215"/>
      <c r="B145" s="764">
        <v>551</v>
      </c>
      <c r="C145" s="773" t="s">
        <v>1084</v>
      </c>
      <c r="D145" s="774"/>
      <c r="E145" s="775"/>
      <c r="F145" s="772">
        <v>21813</v>
      </c>
      <c r="G145" s="772">
        <v>21813</v>
      </c>
      <c r="H145" s="772">
        <v>21813</v>
      </c>
      <c r="I145" s="772">
        <v>100</v>
      </c>
    </row>
    <row r="146" spans="1:9" ht="12.75">
      <c r="A146" s="215"/>
      <c r="B146" s="764">
        <v>553</v>
      </c>
      <c r="C146" s="773" t="s">
        <v>1111</v>
      </c>
      <c r="D146" s="774"/>
      <c r="E146" s="775"/>
      <c r="F146" s="772">
        <v>1461</v>
      </c>
      <c r="G146" s="772">
        <v>1461</v>
      </c>
      <c r="H146" s="772">
        <v>545</v>
      </c>
      <c r="I146" s="772">
        <v>37</v>
      </c>
    </row>
    <row r="147" spans="1:9" ht="12.75">
      <c r="A147" s="215"/>
      <c r="B147" s="764">
        <v>558</v>
      </c>
      <c r="C147" s="773" t="s">
        <v>1087</v>
      </c>
      <c r="D147" s="774"/>
      <c r="E147" s="775"/>
      <c r="F147" s="772">
        <v>50</v>
      </c>
      <c r="G147" s="772">
        <v>50</v>
      </c>
      <c r="H147" s="772">
        <v>2495</v>
      </c>
      <c r="I147" s="772">
        <v>5</v>
      </c>
    </row>
    <row r="148" spans="1:9" ht="12.75">
      <c r="A148" s="215"/>
      <c r="B148" s="764">
        <v>568</v>
      </c>
      <c r="C148" s="773" t="s">
        <v>1088</v>
      </c>
      <c r="D148" s="774"/>
      <c r="E148" s="775"/>
      <c r="F148" s="772">
        <v>300</v>
      </c>
      <c r="G148" s="772">
        <v>300</v>
      </c>
      <c r="H148" s="772">
        <v>403</v>
      </c>
      <c r="I148" s="772">
        <v>134</v>
      </c>
    </row>
    <row r="149" spans="1:9" ht="12.75">
      <c r="A149" s="820"/>
      <c r="B149" s="346"/>
      <c r="C149" s="850" t="s">
        <v>1061</v>
      </c>
      <c r="D149" s="858"/>
      <c r="E149" s="859"/>
      <c r="F149" s="784">
        <v>282160</v>
      </c>
      <c r="G149" s="784">
        <f>SUM(G136:G148)</f>
        <v>294586</v>
      </c>
      <c r="H149" s="784">
        <v>308579</v>
      </c>
      <c r="I149" s="784">
        <v>105</v>
      </c>
    </row>
    <row r="150" spans="1:9" ht="12.75">
      <c r="A150" s="215"/>
      <c r="B150" s="764">
        <v>602</v>
      </c>
      <c r="C150" s="773" t="s">
        <v>1135</v>
      </c>
      <c r="D150" s="774"/>
      <c r="E150" s="775"/>
      <c r="F150" s="772">
        <v>3300</v>
      </c>
      <c r="G150" s="772">
        <v>3300</v>
      </c>
      <c r="H150" s="772">
        <v>3116</v>
      </c>
      <c r="I150" s="772">
        <v>95</v>
      </c>
    </row>
    <row r="151" spans="1:9" ht="12.75">
      <c r="A151" s="776"/>
      <c r="B151" s="764">
        <v>648</v>
      </c>
      <c r="C151" s="773" t="s">
        <v>1136</v>
      </c>
      <c r="D151" s="774"/>
      <c r="E151" s="775"/>
      <c r="F151" s="772"/>
      <c r="G151" s="772"/>
      <c r="H151" s="772">
        <v>12699</v>
      </c>
      <c r="I151" s="772"/>
    </row>
    <row r="152" spans="1:9" ht="12.75">
      <c r="A152" s="776"/>
      <c r="B152" s="764">
        <v>653</v>
      </c>
      <c r="C152" s="773" t="s">
        <v>1132</v>
      </c>
      <c r="D152" s="774"/>
      <c r="E152" s="775"/>
      <c r="F152" s="772">
        <v>1461</v>
      </c>
      <c r="G152" s="772">
        <v>1461</v>
      </c>
      <c r="H152" s="772">
        <v>1311</v>
      </c>
      <c r="I152" s="772">
        <v>90</v>
      </c>
    </row>
    <row r="153" spans="1:9" ht="12.75">
      <c r="A153" s="776"/>
      <c r="B153" s="764">
        <v>658</v>
      </c>
      <c r="C153" s="773" t="s">
        <v>1126</v>
      </c>
      <c r="D153" s="774"/>
      <c r="E153" s="775"/>
      <c r="F153" s="772">
        <v>50</v>
      </c>
      <c r="G153" s="772">
        <v>50</v>
      </c>
      <c r="H153" s="772">
        <v>2495</v>
      </c>
      <c r="I153" s="772">
        <v>5</v>
      </c>
    </row>
    <row r="154" spans="1:9" ht="12.75">
      <c r="A154" s="776"/>
      <c r="B154" s="764">
        <v>691</v>
      </c>
      <c r="C154" s="829" t="s">
        <v>1120</v>
      </c>
      <c r="D154" s="818" t="s">
        <v>1115</v>
      </c>
      <c r="E154" s="775"/>
      <c r="F154" s="772">
        <v>255536</v>
      </c>
      <c r="G154" s="772">
        <v>256962</v>
      </c>
      <c r="H154" s="772">
        <v>267145</v>
      </c>
      <c r="I154" s="772">
        <v>104</v>
      </c>
    </row>
    <row r="155" spans="1:9" ht="12.75">
      <c r="A155" s="776"/>
      <c r="B155" s="830">
        <v>692</v>
      </c>
      <c r="C155" s="776"/>
      <c r="D155" s="818" t="s">
        <v>1137</v>
      </c>
      <c r="E155" s="775"/>
      <c r="F155" s="766">
        <v>21813</v>
      </c>
      <c r="G155" s="766">
        <v>21813</v>
      </c>
      <c r="H155" s="772">
        <v>21813</v>
      </c>
      <c r="I155" s="772">
        <v>100</v>
      </c>
    </row>
    <row r="156" spans="1:9" ht="12.75">
      <c r="A156" s="820"/>
      <c r="B156" s="346"/>
      <c r="C156" s="842" t="s">
        <v>1128</v>
      </c>
      <c r="D156" s="843"/>
      <c r="E156" s="844"/>
      <c r="F156" s="348">
        <v>255536</v>
      </c>
      <c r="G156" s="348">
        <v>256962</v>
      </c>
      <c r="H156" s="348">
        <v>267145</v>
      </c>
      <c r="I156" s="348">
        <v>104</v>
      </c>
    </row>
    <row r="157" spans="1:9" ht="12.75" hidden="1">
      <c r="A157" s="820"/>
      <c r="B157" s="860"/>
      <c r="C157" s="848"/>
      <c r="D157" s="843"/>
      <c r="E157" s="844"/>
      <c r="F157" s="861"/>
      <c r="G157" s="861"/>
      <c r="H157" s="861"/>
      <c r="I157" s="861"/>
    </row>
    <row r="158" spans="1:9" ht="12.75">
      <c r="A158" s="820"/>
      <c r="B158" s="860"/>
      <c r="C158" s="848"/>
      <c r="D158" s="843"/>
      <c r="E158" s="844"/>
      <c r="F158" s="861"/>
      <c r="G158" s="861"/>
      <c r="H158" s="861"/>
      <c r="I158" s="861"/>
    </row>
    <row r="159" spans="1:9" ht="13.5">
      <c r="A159" s="813">
        <v>41</v>
      </c>
      <c r="B159" s="845" t="s">
        <v>1138</v>
      </c>
      <c r="C159" s="846"/>
      <c r="D159" s="846"/>
      <c r="E159" s="847"/>
      <c r="F159" s="862"/>
      <c r="G159" s="862"/>
      <c r="H159" s="862"/>
      <c r="I159" s="862"/>
    </row>
    <row r="160" spans="1:9" ht="12.75">
      <c r="A160" s="816"/>
      <c r="B160" s="782"/>
      <c r="C160" s="783" t="s">
        <v>1047</v>
      </c>
      <c r="D160" s="783"/>
      <c r="E160" s="783"/>
      <c r="F160" s="817">
        <v>79565</v>
      </c>
      <c r="G160" s="817">
        <v>85063</v>
      </c>
      <c r="H160" s="817">
        <v>69706</v>
      </c>
      <c r="I160" s="817">
        <v>82</v>
      </c>
    </row>
    <row r="161" spans="1:9" ht="12.75">
      <c r="A161" s="776"/>
      <c r="B161" s="764">
        <v>501</v>
      </c>
      <c r="C161" s="770" t="s">
        <v>1071</v>
      </c>
      <c r="D161" s="770"/>
      <c r="E161" s="770"/>
      <c r="F161" s="766">
        <v>2000</v>
      </c>
      <c r="G161" s="766">
        <v>5000</v>
      </c>
      <c r="H161" s="767">
        <v>3506</v>
      </c>
      <c r="I161" s="772">
        <v>70</v>
      </c>
    </row>
    <row r="162" spans="1:9" ht="12.75">
      <c r="A162" s="776"/>
      <c r="B162" s="764">
        <v>502</v>
      </c>
      <c r="C162" s="773" t="s">
        <v>1106</v>
      </c>
      <c r="D162" s="774"/>
      <c r="E162" s="775"/>
      <c r="F162" s="766">
        <v>500</v>
      </c>
      <c r="G162" s="766">
        <v>500</v>
      </c>
      <c r="H162" s="767">
        <v>240</v>
      </c>
      <c r="I162" s="772">
        <v>48</v>
      </c>
    </row>
    <row r="163" spans="1:9" ht="12.75">
      <c r="A163" s="776"/>
      <c r="B163" s="764">
        <v>511</v>
      </c>
      <c r="C163" s="773" t="s">
        <v>1107</v>
      </c>
      <c r="D163" s="774"/>
      <c r="E163" s="775"/>
      <c r="F163" s="766">
        <v>500</v>
      </c>
      <c r="G163" s="766">
        <v>500</v>
      </c>
      <c r="H163" s="767">
        <v>118</v>
      </c>
      <c r="I163" s="772">
        <v>24</v>
      </c>
    </row>
    <row r="164" spans="1:9" ht="12.75">
      <c r="A164" s="776"/>
      <c r="B164" s="764">
        <v>518</v>
      </c>
      <c r="C164" s="773" t="s">
        <v>1077</v>
      </c>
      <c r="D164" s="774"/>
      <c r="E164" s="775"/>
      <c r="F164" s="766">
        <v>1000</v>
      </c>
      <c r="G164" s="766">
        <v>3498</v>
      </c>
      <c r="H164" s="767">
        <v>546</v>
      </c>
      <c r="I164" s="772">
        <v>16</v>
      </c>
    </row>
    <row r="165" spans="1:9" ht="12.75">
      <c r="A165" s="776"/>
      <c r="B165" s="764">
        <v>521</v>
      </c>
      <c r="C165" s="770" t="s">
        <v>1108</v>
      </c>
      <c r="D165" s="770"/>
      <c r="E165" s="770"/>
      <c r="F165" s="771">
        <v>44045</v>
      </c>
      <c r="G165" s="771">
        <v>44045</v>
      </c>
      <c r="H165" s="772">
        <v>38163</v>
      </c>
      <c r="I165" s="772">
        <v>87</v>
      </c>
    </row>
    <row r="166" spans="1:9" ht="12.75">
      <c r="A166" s="776"/>
      <c r="B166" s="764">
        <v>524</v>
      </c>
      <c r="C166" s="773" t="s">
        <v>1081</v>
      </c>
      <c r="D166" s="774"/>
      <c r="E166" s="775"/>
      <c r="F166" s="771">
        <v>15500</v>
      </c>
      <c r="G166" s="771">
        <v>15500</v>
      </c>
      <c r="H166" s="772">
        <v>13123</v>
      </c>
      <c r="I166" s="772">
        <v>85</v>
      </c>
    </row>
    <row r="167" spans="1:9" ht="12.75">
      <c r="A167" s="776"/>
      <c r="B167" s="764">
        <v>525</v>
      </c>
      <c r="C167" s="773" t="s">
        <v>1109</v>
      </c>
      <c r="D167" s="774"/>
      <c r="E167" s="775"/>
      <c r="F167" s="771">
        <v>395</v>
      </c>
      <c r="G167" s="771">
        <v>395</v>
      </c>
      <c r="H167" s="772">
        <v>372</v>
      </c>
      <c r="I167" s="772">
        <v>94</v>
      </c>
    </row>
    <row r="168" spans="1:9" ht="12.75">
      <c r="A168" s="776"/>
      <c r="B168" s="764">
        <v>527</v>
      </c>
      <c r="C168" s="773" t="s">
        <v>1081</v>
      </c>
      <c r="D168" s="774"/>
      <c r="E168" s="775"/>
      <c r="F168" s="771">
        <v>3910</v>
      </c>
      <c r="G168" s="771">
        <v>3910</v>
      </c>
      <c r="H168" s="772">
        <v>3095</v>
      </c>
      <c r="I168" s="772">
        <v>79</v>
      </c>
    </row>
    <row r="169" spans="1:9" ht="12.75">
      <c r="A169" s="776"/>
      <c r="B169" s="764">
        <v>551</v>
      </c>
      <c r="C169" s="773" t="s">
        <v>1084</v>
      </c>
      <c r="D169" s="774"/>
      <c r="E169" s="775"/>
      <c r="F169" s="771">
        <v>9925</v>
      </c>
      <c r="G169" s="771">
        <v>9925</v>
      </c>
      <c r="H169" s="772">
        <v>9925</v>
      </c>
      <c r="I169" s="772">
        <v>100</v>
      </c>
    </row>
    <row r="170" spans="1:9" ht="12.75">
      <c r="A170" s="776"/>
      <c r="B170" s="764">
        <v>553</v>
      </c>
      <c r="C170" s="773" t="s">
        <v>1131</v>
      </c>
      <c r="D170" s="774"/>
      <c r="E170" s="775"/>
      <c r="F170" s="771">
        <v>1640</v>
      </c>
      <c r="G170" s="771">
        <v>1640</v>
      </c>
      <c r="H170" s="772">
        <v>508</v>
      </c>
      <c r="I170" s="772">
        <v>31</v>
      </c>
    </row>
    <row r="171" spans="1:9" ht="12.75">
      <c r="A171" s="776"/>
      <c r="B171" s="764">
        <v>568</v>
      </c>
      <c r="C171" s="770" t="s">
        <v>1088</v>
      </c>
      <c r="D171" s="770"/>
      <c r="E171" s="770"/>
      <c r="F171" s="771">
        <v>150</v>
      </c>
      <c r="G171" s="771">
        <v>150</v>
      </c>
      <c r="H171" s="772">
        <v>110</v>
      </c>
      <c r="I171" s="772">
        <v>73</v>
      </c>
    </row>
    <row r="172" spans="1:9" ht="12.75">
      <c r="A172" s="820"/>
      <c r="B172" s="346"/>
      <c r="C172" s="821" t="s">
        <v>1061</v>
      </c>
      <c r="D172" s="821"/>
      <c r="E172" s="821"/>
      <c r="F172" s="784">
        <v>79565</v>
      </c>
      <c r="G172" s="784">
        <v>85063</v>
      </c>
      <c r="H172" s="784">
        <f>SUM(H161:H171)</f>
        <v>69706</v>
      </c>
      <c r="I172" s="784">
        <v>82</v>
      </c>
    </row>
    <row r="173" spans="1:9" ht="12.75">
      <c r="A173" s="776"/>
      <c r="B173" s="764">
        <v>602</v>
      </c>
      <c r="C173" s="770" t="s">
        <v>1090</v>
      </c>
      <c r="D173" s="770"/>
      <c r="E173" s="770"/>
      <c r="F173" s="771">
        <v>35200</v>
      </c>
      <c r="G173" s="771">
        <v>35200</v>
      </c>
      <c r="H173" s="769">
        <v>23688</v>
      </c>
      <c r="I173" s="772">
        <v>67</v>
      </c>
    </row>
    <row r="174" spans="1:9" ht="12.75">
      <c r="A174" s="776"/>
      <c r="B174" s="764">
        <v>648</v>
      </c>
      <c r="C174" s="773" t="s">
        <v>1139</v>
      </c>
      <c r="D174" s="818"/>
      <c r="E174" s="819"/>
      <c r="F174" s="771"/>
      <c r="G174" s="771"/>
      <c r="H174" s="769">
        <v>1031</v>
      </c>
      <c r="I174" s="772"/>
    </row>
    <row r="175" spans="1:9" ht="12.75">
      <c r="A175" s="776"/>
      <c r="B175" s="764">
        <v>653</v>
      </c>
      <c r="C175" s="773" t="s">
        <v>1140</v>
      </c>
      <c r="D175" s="774"/>
      <c r="E175" s="775"/>
      <c r="F175" s="771">
        <v>1640</v>
      </c>
      <c r="G175" s="771">
        <v>1640</v>
      </c>
      <c r="H175" s="769">
        <v>1342</v>
      </c>
      <c r="I175" s="772">
        <v>82</v>
      </c>
    </row>
    <row r="176" spans="1:9" ht="12.75">
      <c r="A176" s="776"/>
      <c r="B176" s="764">
        <v>691</v>
      </c>
      <c r="C176" s="829" t="s">
        <v>1120</v>
      </c>
      <c r="D176" s="819" t="s">
        <v>1115</v>
      </c>
      <c r="E176" s="819"/>
      <c r="F176" s="772">
        <v>32800</v>
      </c>
      <c r="G176" s="772">
        <v>38298</v>
      </c>
      <c r="H176" s="772">
        <v>33720</v>
      </c>
      <c r="I176" s="772">
        <v>88</v>
      </c>
    </row>
    <row r="177" spans="1:9" ht="12.75">
      <c r="A177" s="776"/>
      <c r="B177" s="830">
        <v>692</v>
      </c>
      <c r="C177" s="776"/>
      <c r="D177" s="819" t="s">
        <v>1116</v>
      </c>
      <c r="E177" s="819"/>
      <c r="F177" s="766">
        <v>9925</v>
      </c>
      <c r="G177" s="766">
        <v>9925</v>
      </c>
      <c r="H177" s="772">
        <v>9925</v>
      </c>
      <c r="I177" s="772">
        <v>100</v>
      </c>
    </row>
    <row r="178" spans="1:9" ht="12.75">
      <c r="A178" s="820"/>
      <c r="B178" s="346"/>
      <c r="C178" s="842" t="s">
        <v>1141</v>
      </c>
      <c r="D178" s="843"/>
      <c r="E178" s="844"/>
      <c r="F178" s="348">
        <v>32800</v>
      </c>
      <c r="G178" s="348">
        <v>38298</v>
      </c>
      <c r="H178" s="348">
        <v>33720</v>
      </c>
      <c r="I178" s="348">
        <v>88</v>
      </c>
    </row>
    <row r="179" spans="1:9" ht="12.75" hidden="1">
      <c r="A179" s="822"/>
      <c r="B179" s="863"/>
      <c r="C179" s="864"/>
      <c r="D179" s="865"/>
      <c r="E179" s="866"/>
      <c r="F179" s="841"/>
      <c r="G179" s="841"/>
      <c r="H179" s="841"/>
      <c r="I179" s="841"/>
    </row>
    <row r="180" spans="1:9" ht="12.75" hidden="1">
      <c r="A180" s="822"/>
      <c r="B180" s="863"/>
      <c r="C180" s="864"/>
      <c r="D180" s="865"/>
      <c r="E180" s="866"/>
      <c r="F180" s="841"/>
      <c r="G180" s="841"/>
      <c r="H180" s="841"/>
      <c r="I180" s="841"/>
    </row>
    <row r="181" spans="1:9" ht="13.5">
      <c r="A181" s="867">
        <v>51</v>
      </c>
      <c r="B181" s="814" t="s">
        <v>1142</v>
      </c>
      <c r="C181" s="814"/>
      <c r="D181" s="814"/>
      <c r="E181" s="814"/>
      <c r="F181" s="815"/>
      <c r="G181" s="815"/>
      <c r="H181" s="815"/>
      <c r="I181" s="815"/>
    </row>
    <row r="182" spans="1:9" ht="12.75">
      <c r="A182" s="816"/>
      <c r="B182" s="782"/>
      <c r="C182" s="783" t="s">
        <v>1047</v>
      </c>
      <c r="D182" s="783"/>
      <c r="E182" s="783"/>
      <c r="F182" s="817">
        <v>248625</v>
      </c>
      <c r="G182" s="817">
        <v>270157</v>
      </c>
      <c r="H182" s="817">
        <v>260141</v>
      </c>
      <c r="I182" s="817">
        <v>49</v>
      </c>
    </row>
    <row r="183" spans="1:9" ht="12.75">
      <c r="A183" s="776"/>
      <c r="B183" s="764">
        <v>501</v>
      </c>
      <c r="C183" s="770" t="s">
        <v>1071</v>
      </c>
      <c r="D183" s="770"/>
      <c r="E183" s="770"/>
      <c r="F183" s="771">
        <v>28720</v>
      </c>
      <c r="G183" s="771">
        <v>22720</v>
      </c>
      <c r="H183" s="772">
        <v>37497</v>
      </c>
      <c r="I183" s="868">
        <v>63</v>
      </c>
    </row>
    <row r="184" spans="1:9" ht="12.75">
      <c r="A184" s="776"/>
      <c r="B184" s="764">
        <v>502</v>
      </c>
      <c r="C184" s="770" t="s">
        <v>1072</v>
      </c>
      <c r="D184" s="770"/>
      <c r="E184" s="770"/>
      <c r="F184" s="771">
        <v>9960</v>
      </c>
      <c r="G184" s="771">
        <v>9960</v>
      </c>
      <c r="H184" s="772">
        <v>8078</v>
      </c>
      <c r="I184" s="772">
        <v>50</v>
      </c>
    </row>
    <row r="185" spans="1:9" ht="12.75">
      <c r="A185" s="776"/>
      <c r="B185" s="764">
        <v>511</v>
      </c>
      <c r="C185" s="770" t="s">
        <v>1143</v>
      </c>
      <c r="D185" s="770"/>
      <c r="E185" s="770"/>
      <c r="F185" s="771">
        <v>3500</v>
      </c>
      <c r="G185" s="771">
        <v>3500</v>
      </c>
      <c r="H185" s="772">
        <v>1985</v>
      </c>
      <c r="I185" s="868">
        <v>36</v>
      </c>
    </row>
    <row r="186" spans="1:9" ht="12.75">
      <c r="A186" s="776"/>
      <c r="B186" s="764">
        <v>518</v>
      </c>
      <c r="C186" s="770" t="s">
        <v>1077</v>
      </c>
      <c r="D186" s="770"/>
      <c r="E186" s="770"/>
      <c r="F186" s="771">
        <v>2500</v>
      </c>
      <c r="G186" s="771">
        <v>5500</v>
      </c>
      <c r="H186" s="772">
        <v>3303</v>
      </c>
      <c r="I186" s="772">
        <v>23</v>
      </c>
    </row>
    <row r="187" spans="1:9" ht="12.75">
      <c r="A187" s="776"/>
      <c r="B187" s="764">
        <v>521</v>
      </c>
      <c r="C187" s="770" t="s">
        <v>1108</v>
      </c>
      <c r="D187" s="770"/>
      <c r="E187" s="770"/>
      <c r="F187" s="771">
        <v>117500</v>
      </c>
      <c r="G187" s="771">
        <v>130100</v>
      </c>
      <c r="H187" s="772">
        <v>117690</v>
      </c>
      <c r="I187" s="772">
        <v>49</v>
      </c>
    </row>
    <row r="188" spans="1:9" ht="12.75">
      <c r="A188" s="776"/>
      <c r="B188" s="764">
        <v>524</v>
      </c>
      <c r="C188" s="770" t="s">
        <v>1079</v>
      </c>
      <c r="D188" s="770"/>
      <c r="E188" s="770"/>
      <c r="F188" s="771">
        <v>41360</v>
      </c>
      <c r="G188" s="771">
        <v>45792</v>
      </c>
      <c r="H188" s="772">
        <v>40973</v>
      </c>
      <c r="I188" s="772">
        <v>48</v>
      </c>
    </row>
    <row r="189" spans="1:9" ht="12.75">
      <c r="A189" s="776"/>
      <c r="B189" s="764">
        <v>525</v>
      </c>
      <c r="C189" s="773" t="s">
        <v>1109</v>
      </c>
      <c r="D189" s="774"/>
      <c r="E189" s="775"/>
      <c r="F189" s="771">
        <v>1260</v>
      </c>
      <c r="G189" s="771">
        <v>1260</v>
      </c>
      <c r="H189" s="772">
        <v>1067</v>
      </c>
      <c r="I189" s="767">
        <v>47</v>
      </c>
    </row>
    <row r="190" spans="1:9" ht="12.75">
      <c r="A190" s="869"/>
      <c r="B190" s="764">
        <v>527</v>
      </c>
      <c r="C190" s="770" t="s">
        <v>1081</v>
      </c>
      <c r="D190" s="770"/>
      <c r="E190" s="770"/>
      <c r="F190" s="771">
        <v>10030</v>
      </c>
      <c r="G190" s="771">
        <v>12030</v>
      </c>
      <c r="H190" s="772">
        <v>10995</v>
      </c>
      <c r="I190" s="767">
        <v>56</v>
      </c>
    </row>
    <row r="191" spans="1:9" ht="12.75">
      <c r="A191" s="869"/>
      <c r="B191" s="764">
        <v>546</v>
      </c>
      <c r="C191" s="773" t="s">
        <v>1130</v>
      </c>
      <c r="D191" s="774"/>
      <c r="E191" s="775"/>
      <c r="F191" s="771"/>
      <c r="G191" s="771"/>
      <c r="H191" s="772">
        <v>204</v>
      </c>
      <c r="I191" s="767"/>
    </row>
    <row r="192" spans="1:9" ht="12.75">
      <c r="A192" s="869"/>
      <c r="B192" s="764">
        <v>551</v>
      </c>
      <c r="C192" s="770" t="s">
        <v>1084</v>
      </c>
      <c r="D192" s="770"/>
      <c r="E192" s="770"/>
      <c r="F192" s="771">
        <v>25545</v>
      </c>
      <c r="G192" s="771">
        <v>31045</v>
      </c>
      <c r="H192" s="781">
        <v>36204</v>
      </c>
      <c r="I192" s="772">
        <v>50</v>
      </c>
    </row>
    <row r="193" spans="1:9" ht="12.75">
      <c r="A193" s="869"/>
      <c r="B193" s="764">
        <v>553</v>
      </c>
      <c r="C193" s="773" t="s">
        <v>1111</v>
      </c>
      <c r="D193" s="774"/>
      <c r="E193" s="775"/>
      <c r="F193" s="771">
        <v>7600</v>
      </c>
      <c r="G193" s="771">
        <v>7600</v>
      </c>
      <c r="H193" s="781">
        <v>1596</v>
      </c>
      <c r="I193" s="772"/>
    </row>
    <row r="194" spans="1:9" ht="12.75">
      <c r="A194" s="869"/>
      <c r="B194" s="764">
        <v>558</v>
      </c>
      <c r="C194" s="773" t="s">
        <v>1087</v>
      </c>
      <c r="D194" s="774"/>
      <c r="E194" s="775"/>
      <c r="F194" s="771"/>
      <c r="G194" s="771"/>
      <c r="H194" s="781"/>
      <c r="I194" s="772"/>
    </row>
    <row r="195" spans="1:9" ht="12.75">
      <c r="A195" s="869"/>
      <c r="B195" s="764">
        <v>568</v>
      </c>
      <c r="C195" s="773" t="s">
        <v>1088</v>
      </c>
      <c r="D195" s="774"/>
      <c r="E195" s="775"/>
      <c r="F195" s="772">
        <v>650</v>
      </c>
      <c r="G195" s="772">
        <v>650</v>
      </c>
      <c r="H195" s="781">
        <v>549</v>
      </c>
      <c r="I195" s="772">
        <v>16</v>
      </c>
    </row>
    <row r="196" spans="1:9" ht="12.75">
      <c r="A196" s="820"/>
      <c r="B196" s="346"/>
      <c r="C196" s="821" t="s">
        <v>1061</v>
      </c>
      <c r="D196" s="821"/>
      <c r="E196" s="821"/>
      <c r="F196" s="784">
        <v>248625</v>
      </c>
      <c r="G196" s="784">
        <f>SUM(G183:G195)</f>
        <v>270157</v>
      </c>
      <c r="H196" s="784">
        <v>251741</v>
      </c>
      <c r="I196" s="348">
        <v>96</v>
      </c>
    </row>
    <row r="197" spans="1:9" ht="12.75">
      <c r="A197" s="870"/>
      <c r="B197" s="764">
        <v>602</v>
      </c>
      <c r="C197" s="770" t="s">
        <v>1090</v>
      </c>
      <c r="D197" s="770"/>
      <c r="E197" s="770"/>
      <c r="F197" s="789">
        <v>3320</v>
      </c>
      <c r="G197" s="789">
        <v>3320</v>
      </c>
      <c r="H197" s="871">
        <v>2824</v>
      </c>
      <c r="I197" s="872">
        <v>85</v>
      </c>
    </row>
    <row r="198" spans="1:9" ht="12.75">
      <c r="A198" s="870"/>
      <c r="B198" s="764">
        <v>648</v>
      </c>
      <c r="C198" s="773" t="s">
        <v>1144</v>
      </c>
      <c r="D198" s="774"/>
      <c r="E198" s="775"/>
      <c r="F198" s="789"/>
      <c r="G198" s="789"/>
      <c r="H198" s="873"/>
      <c r="I198" s="872"/>
    </row>
    <row r="199" spans="1:9" ht="12.75">
      <c r="A199" s="870"/>
      <c r="B199" s="764">
        <v>653</v>
      </c>
      <c r="C199" s="773" t="s">
        <v>1145</v>
      </c>
      <c r="D199" s="774"/>
      <c r="E199" s="775"/>
      <c r="F199" s="789">
        <v>7600</v>
      </c>
      <c r="G199" s="789">
        <v>7600</v>
      </c>
      <c r="H199" s="871">
        <v>3641</v>
      </c>
      <c r="I199" s="872">
        <v>48</v>
      </c>
    </row>
    <row r="200" spans="1:9" ht="12.75">
      <c r="A200" s="870"/>
      <c r="B200" s="764">
        <v>658</v>
      </c>
      <c r="C200" s="773" t="s">
        <v>1146</v>
      </c>
      <c r="D200" s="774"/>
      <c r="E200" s="775"/>
      <c r="F200" s="789"/>
      <c r="G200" s="789"/>
      <c r="H200" s="873">
        <v>206</v>
      </c>
      <c r="I200" s="872"/>
    </row>
    <row r="201" spans="1:9" ht="12.75">
      <c r="A201" s="776"/>
      <c r="B201" s="764">
        <v>691</v>
      </c>
      <c r="C201" s="829" t="s">
        <v>1120</v>
      </c>
      <c r="D201" s="819" t="s">
        <v>1115</v>
      </c>
      <c r="E201" s="819"/>
      <c r="F201" s="772">
        <v>212160</v>
      </c>
      <c r="G201" s="772">
        <v>211160</v>
      </c>
      <c r="H201" s="772">
        <v>205383</v>
      </c>
      <c r="I201" s="772">
        <v>97</v>
      </c>
    </row>
    <row r="202" spans="1:9" ht="12.75">
      <c r="A202" s="776"/>
      <c r="B202" s="830">
        <v>692</v>
      </c>
      <c r="C202" s="776"/>
      <c r="D202" s="819" t="s">
        <v>1137</v>
      </c>
      <c r="E202" s="819"/>
      <c r="F202" s="766">
        <v>25545</v>
      </c>
      <c r="G202" s="766">
        <v>31045</v>
      </c>
      <c r="H202" s="772">
        <v>27804</v>
      </c>
      <c r="I202" s="772">
        <v>90</v>
      </c>
    </row>
    <row r="203" spans="1:9" ht="12.75">
      <c r="A203" s="776"/>
      <c r="B203" s="830">
        <v>693</v>
      </c>
      <c r="C203" s="776" t="s">
        <v>1099</v>
      </c>
      <c r="D203" s="818"/>
      <c r="E203" s="775"/>
      <c r="F203" s="766"/>
      <c r="G203" s="766">
        <v>17032</v>
      </c>
      <c r="H203" s="772">
        <v>11883</v>
      </c>
      <c r="I203" s="772">
        <v>70</v>
      </c>
    </row>
    <row r="204" spans="1:9" ht="12.75">
      <c r="A204" s="820"/>
      <c r="B204" s="346"/>
      <c r="C204" s="842" t="s">
        <v>1128</v>
      </c>
      <c r="D204" s="843"/>
      <c r="E204" s="844"/>
      <c r="F204" s="348">
        <v>212160</v>
      </c>
      <c r="G204" s="348">
        <v>211160</v>
      </c>
      <c r="H204" s="348">
        <v>205383</v>
      </c>
      <c r="I204" s="348">
        <v>97</v>
      </c>
    </row>
    <row r="205" spans="1:9" ht="13.5">
      <c r="A205" s="813">
        <v>61</v>
      </c>
      <c r="B205" s="845" t="s">
        <v>653</v>
      </c>
      <c r="C205" s="874"/>
      <c r="D205" s="874"/>
      <c r="E205" s="875"/>
      <c r="F205" s="815"/>
      <c r="G205" s="815"/>
      <c r="H205" s="815"/>
      <c r="I205" s="815"/>
    </row>
    <row r="206" spans="1:9" ht="12.75">
      <c r="A206" s="816"/>
      <c r="B206" s="782"/>
      <c r="C206" s="842" t="s">
        <v>1047</v>
      </c>
      <c r="D206" s="856"/>
      <c r="E206" s="857"/>
      <c r="F206" s="817">
        <v>894435</v>
      </c>
      <c r="G206" s="817">
        <v>920938</v>
      </c>
      <c r="H206" s="817">
        <v>976022</v>
      </c>
      <c r="I206" s="817">
        <v>106</v>
      </c>
    </row>
    <row r="207" spans="1:9" ht="12.75">
      <c r="A207" s="776"/>
      <c r="B207" s="764">
        <v>501</v>
      </c>
      <c r="C207" s="773" t="s">
        <v>1071</v>
      </c>
      <c r="D207" s="774"/>
      <c r="E207" s="775"/>
      <c r="F207" s="771">
        <v>64850</v>
      </c>
      <c r="G207" s="771">
        <v>64850</v>
      </c>
      <c r="H207" s="772">
        <v>73394</v>
      </c>
      <c r="I207" s="772">
        <v>113</v>
      </c>
    </row>
    <row r="208" spans="1:9" ht="12.75">
      <c r="A208" s="776"/>
      <c r="B208" s="764">
        <v>502</v>
      </c>
      <c r="C208" s="773" t="s">
        <v>1106</v>
      </c>
      <c r="D208" s="774"/>
      <c r="E208" s="775"/>
      <c r="F208" s="771">
        <v>6600</v>
      </c>
      <c r="G208" s="771">
        <v>6600</v>
      </c>
      <c r="H208" s="772">
        <v>5411</v>
      </c>
      <c r="I208" s="772">
        <v>82</v>
      </c>
    </row>
    <row r="209" spans="1:9" ht="12.75">
      <c r="A209" s="776"/>
      <c r="B209" s="764">
        <v>511</v>
      </c>
      <c r="C209" s="773" t="s">
        <v>1143</v>
      </c>
      <c r="D209" s="774"/>
      <c r="E209" s="775"/>
      <c r="F209" s="771">
        <v>28000</v>
      </c>
      <c r="G209" s="771">
        <v>28000</v>
      </c>
      <c r="H209" s="772">
        <v>28913</v>
      </c>
      <c r="I209" s="772">
        <v>103</v>
      </c>
    </row>
    <row r="210" spans="1:9" ht="12.75">
      <c r="A210" s="215"/>
      <c r="B210" s="764">
        <v>518</v>
      </c>
      <c r="C210" s="773" t="s">
        <v>1077</v>
      </c>
      <c r="D210" s="774"/>
      <c r="E210" s="775"/>
      <c r="F210" s="772">
        <v>250100</v>
      </c>
      <c r="G210" s="772">
        <v>250100</v>
      </c>
      <c r="H210" s="772">
        <v>274718</v>
      </c>
      <c r="I210" s="772">
        <v>110</v>
      </c>
    </row>
    <row r="211" spans="1:9" ht="12.75">
      <c r="A211" s="215"/>
      <c r="B211" s="764">
        <v>521</v>
      </c>
      <c r="C211" s="773" t="s">
        <v>1108</v>
      </c>
      <c r="D211" s="774"/>
      <c r="E211" s="775"/>
      <c r="F211" s="772">
        <v>122200</v>
      </c>
      <c r="G211" s="772">
        <v>122200</v>
      </c>
      <c r="H211" s="772">
        <v>118300</v>
      </c>
      <c r="I211" s="772">
        <v>97</v>
      </c>
    </row>
    <row r="212" spans="1:9" ht="12.75">
      <c r="A212" s="215"/>
      <c r="B212" s="764">
        <v>524</v>
      </c>
      <c r="C212" s="773" t="s">
        <v>1079</v>
      </c>
      <c r="D212" s="774"/>
      <c r="E212" s="775"/>
      <c r="F212" s="772">
        <v>43015</v>
      </c>
      <c r="G212" s="772">
        <v>43015</v>
      </c>
      <c r="H212" s="772">
        <v>40278</v>
      </c>
      <c r="I212" s="772">
        <v>94</v>
      </c>
    </row>
    <row r="213" spans="1:9" ht="12.75">
      <c r="A213" s="215"/>
      <c r="B213" s="764">
        <v>525</v>
      </c>
      <c r="C213" s="773" t="s">
        <v>1080</v>
      </c>
      <c r="D213" s="774"/>
      <c r="E213" s="775"/>
      <c r="F213" s="772">
        <v>1530</v>
      </c>
      <c r="G213" s="772">
        <v>1530</v>
      </c>
      <c r="H213" s="772">
        <v>1718</v>
      </c>
      <c r="I213" s="772">
        <v>112</v>
      </c>
    </row>
    <row r="214" spans="1:9" ht="12.75">
      <c r="A214" s="215"/>
      <c r="B214" s="764">
        <v>527</v>
      </c>
      <c r="C214" s="773" t="s">
        <v>1081</v>
      </c>
      <c r="D214" s="818"/>
      <c r="E214" s="819"/>
      <c r="F214" s="772">
        <v>10270</v>
      </c>
      <c r="G214" s="772">
        <v>10270</v>
      </c>
      <c r="H214" s="772">
        <v>13067</v>
      </c>
      <c r="I214" s="772">
        <v>127</v>
      </c>
    </row>
    <row r="215" spans="1:9" ht="12.75">
      <c r="A215" s="215"/>
      <c r="B215" s="764">
        <v>546</v>
      </c>
      <c r="C215" s="773" t="s">
        <v>1130</v>
      </c>
      <c r="D215" s="818"/>
      <c r="E215" s="819"/>
      <c r="F215" s="772"/>
      <c r="G215" s="772"/>
      <c r="H215" s="772">
        <v>91</v>
      </c>
      <c r="I215" s="772"/>
    </row>
    <row r="216" spans="1:9" ht="12.75">
      <c r="A216" s="215"/>
      <c r="B216" s="764">
        <v>548</v>
      </c>
      <c r="C216" s="773" t="s">
        <v>1147</v>
      </c>
      <c r="D216" s="818"/>
      <c r="E216" s="819"/>
      <c r="F216" s="772"/>
      <c r="G216" s="772"/>
      <c r="H216" s="772">
        <v>6813</v>
      </c>
      <c r="I216" s="772"/>
    </row>
    <row r="217" spans="1:9" ht="12.75">
      <c r="A217" s="215"/>
      <c r="B217" s="764">
        <v>551</v>
      </c>
      <c r="C217" s="773" t="s">
        <v>1084</v>
      </c>
      <c r="D217" s="818"/>
      <c r="E217" s="819"/>
      <c r="F217" s="772">
        <v>359515</v>
      </c>
      <c r="G217" s="772">
        <v>386018</v>
      </c>
      <c r="H217" s="772">
        <v>407761</v>
      </c>
      <c r="I217" s="772">
        <v>106</v>
      </c>
    </row>
    <row r="218" spans="1:9" ht="12.75">
      <c r="A218" s="215"/>
      <c r="B218" s="764">
        <v>553</v>
      </c>
      <c r="C218" s="773" t="s">
        <v>1148</v>
      </c>
      <c r="D218" s="774"/>
      <c r="E218" s="775"/>
      <c r="F218" s="772">
        <v>3555</v>
      </c>
      <c r="G218" s="772">
        <v>3555</v>
      </c>
      <c r="H218" s="772">
        <v>1558</v>
      </c>
      <c r="I218" s="772">
        <v>44</v>
      </c>
    </row>
    <row r="219" spans="1:9" ht="12.75">
      <c r="A219" s="215"/>
      <c r="B219" s="780">
        <v>558</v>
      </c>
      <c r="C219" s="773" t="s">
        <v>1149</v>
      </c>
      <c r="D219" s="774"/>
      <c r="E219" s="775"/>
      <c r="F219" s="772">
        <v>300</v>
      </c>
      <c r="G219" s="772">
        <v>300</v>
      </c>
      <c r="H219" s="772">
        <v>91</v>
      </c>
      <c r="I219" s="772">
        <v>30</v>
      </c>
    </row>
    <row r="220" spans="1:9" ht="12.75">
      <c r="A220" s="215"/>
      <c r="B220" s="764">
        <v>568</v>
      </c>
      <c r="C220" s="773" t="s">
        <v>1088</v>
      </c>
      <c r="D220" s="774"/>
      <c r="E220" s="775"/>
      <c r="F220" s="772">
        <v>4500</v>
      </c>
      <c r="G220" s="772">
        <v>4500</v>
      </c>
      <c r="H220" s="772">
        <v>3909</v>
      </c>
      <c r="I220" s="772">
        <v>87</v>
      </c>
    </row>
    <row r="221" spans="1:9" ht="12.75">
      <c r="A221" s="820"/>
      <c r="B221" s="346"/>
      <c r="C221" s="850" t="s">
        <v>1061</v>
      </c>
      <c r="D221" s="858"/>
      <c r="E221" s="859"/>
      <c r="F221" s="784">
        <v>894435</v>
      </c>
      <c r="G221" s="784">
        <f>SUM(G207:G220)</f>
        <v>920938</v>
      </c>
      <c r="H221" s="784">
        <v>946921</v>
      </c>
      <c r="I221" s="784">
        <v>103</v>
      </c>
    </row>
    <row r="222" spans="1:9" ht="12.75">
      <c r="A222" s="215"/>
      <c r="B222" s="764">
        <v>602</v>
      </c>
      <c r="C222" s="773" t="s">
        <v>1150</v>
      </c>
      <c r="D222" s="774"/>
      <c r="E222" s="775"/>
      <c r="F222" s="772">
        <v>16000</v>
      </c>
      <c r="G222" s="772">
        <v>16000</v>
      </c>
      <c r="H222" s="772">
        <v>23480</v>
      </c>
      <c r="I222" s="772">
        <v>147</v>
      </c>
    </row>
    <row r="223" spans="1:9" ht="12.75">
      <c r="A223" s="215"/>
      <c r="B223" s="764">
        <v>648</v>
      </c>
      <c r="C223" s="773" t="s">
        <v>1151</v>
      </c>
      <c r="D223" s="774"/>
      <c r="E223" s="775"/>
      <c r="F223" s="772"/>
      <c r="G223" s="772"/>
      <c r="H223" s="772">
        <v>20</v>
      </c>
      <c r="I223" s="772"/>
    </row>
    <row r="224" spans="1:9" ht="12.75">
      <c r="A224" s="215"/>
      <c r="B224" s="780">
        <v>653</v>
      </c>
      <c r="C224" s="773" t="s">
        <v>1119</v>
      </c>
      <c r="D224" s="774"/>
      <c r="E224" s="775"/>
      <c r="F224" s="772">
        <v>3555</v>
      </c>
      <c r="G224" s="772">
        <v>3555</v>
      </c>
      <c r="H224" s="772">
        <v>3775</v>
      </c>
      <c r="I224" s="772">
        <v>106</v>
      </c>
    </row>
    <row r="225" spans="1:9" ht="12.75">
      <c r="A225" s="776"/>
      <c r="B225" s="780">
        <v>658</v>
      </c>
      <c r="C225" s="773" t="s">
        <v>1126</v>
      </c>
      <c r="D225" s="774"/>
      <c r="E225" s="775"/>
      <c r="F225" s="772">
        <v>300</v>
      </c>
      <c r="G225" s="772">
        <v>300</v>
      </c>
      <c r="H225" s="772">
        <v>209</v>
      </c>
      <c r="I225" s="772">
        <v>70</v>
      </c>
    </row>
    <row r="226" spans="1:9" ht="12.75">
      <c r="A226" s="776"/>
      <c r="B226" s="764">
        <v>691</v>
      </c>
      <c r="C226" s="829" t="s">
        <v>1120</v>
      </c>
      <c r="D226" s="818" t="s">
        <v>1115</v>
      </c>
      <c r="E226" s="775"/>
      <c r="F226" s="772">
        <v>515065</v>
      </c>
      <c r="G226" s="772">
        <v>515065</v>
      </c>
      <c r="H226" s="772">
        <v>504863</v>
      </c>
      <c r="I226" s="772">
        <v>98</v>
      </c>
    </row>
    <row r="227" spans="1:9" ht="12.75">
      <c r="A227" s="776"/>
      <c r="B227" s="830">
        <v>692</v>
      </c>
      <c r="C227" s="776"/>
      <c r="D227" s="818" t="s">
        <v>1137</v>
      </c>
      <c r="E227" s="775"/>
      <c r="F227" s="766">
        <v>359515</v>
      </c>
      <c r="G227" s="766">
        <v>386018</v>
      </c>
      <c r="H227" s="772">
        <v>414574</v>
      </c>
      <c r="I227" s="772">
        <v>107</v>
      </c>
    </row>
    <row r="228" spans="1:9" ht="12.75">
      <c r="A228" s="820"/>
      <c r="B228" s="346"/>
      <c r="C228" s="842" t="s">
        <v>1128</v>
      </c>
      <c r="D228" s="843"/>
      <c r="E228" s="844"/>
      <c r="F228" s="348">
        <v>515065</v>
      </c>
      <c r="G228" s="348">
        <v>515065</v>
      </c>
      <c r="H228" s="348">
        <v>504863</v>
      </c>
      <c r="I228" s="348">
        <v>98</v>
      </c>
    </row>
    <row r="229" spans="1:9" ht="13.5">
      <c r="A229" s="813">
        <v>81</v>
      </c>
      <c r="B229" s="814" t="s">
        <v>1152</v>
      </c>
      <c r="C229" s="814"/>
      <c r="D229" s="814"/>
      <c r="E229" s="814"/>
      <c r="F229" s="815"/>
      <c r="G229" s="815"/>
      <c r="H229" s="815"/>
      <c r="I229" s="815"/>
    </row>
    <row r="230" spans="1:9" ht="12.75">
      <c r="A230" s="816"/>
      <c r="B230" s="782"/>
      <c r="C230" s="783" t="s">
        <v>1047</v>
      </c>
      <c r="D230" s="783"/>
      <c r="E230" s="783"/>
      <c r="F230" s="817">
        <v>7764</v>
      </c>
      <c r="G230" s="817">
        <v>7764</v>
      </c>
      <c r="H230" s="817">
        <v>9764</v>
      </c>
      <c r="I230" s="817">
        <v>126</v>
      </c>
    </row>
    <row r="231" spans="1:9" ht="12.75">
      <c r="A231" s="215"/>
      <c r="B231" s="764">
        <v>501</v>
      </c>
      <c r="C231" s="770" t="s">
        <v>1071</v>
      </c>
      <c r="D231" s="770"/>
      <c r="E231" s="770"/>
      <c r="F231" s="772">
        <v>100</v>
      </c>
      <c r="G231" s="772">
        <v>100</v>
      </c>
      <c r="H231" s="772">
        <v>2451</v>
      </c>
      <c r="I231" s="772">
        <v>245</v>
      </c>
    </row>
    <row r="232" spans="1:9" ht="12.75">
      <c r="A232" s="215"/>
      <c r="B232" s="764">
        <v>511</v>
      </c>
      <c r="C232" s="773" t="s">
        <v>1133</v>
      </c>
      <c r="D232" s="774"/>
      <c r="E232" s="775"/>
      <c r="F232" s="772"/>
      <c r="G232" s="772"/>
      <c r="H232" s="772"/>
      <c r="I232" s="772"/>
    </row>
    <row r="233" spans="1:9" ht="12.75">
      <c r="A233" s="215"/>
      <c r="B233" s="764">
        <v>518</v>
      </c>
      <c r="C233" s="770" t="s">
        <v>1077</v>
      </c>
      <c r="D233" s="770"/>
      <c r="E233" s="770"/>
      <c r="F233" s="772">
        <v>100</v>
      </c>
      <c r="G233" s="772">
        <v>100</v>
      </c>
      <c r="H233" s="772">
        <v>30</v>
      </c>
      <c r="I233" s="772">
        <v>30</v>
      </c>
    </row>
    <row r="234" spans="1:9" ht="12.75">
      <c r="A234" s="215"/>
      <c r="B234" s="764">
        <v>521</v>
      </c>
      <c r="C234" s="770" t="s">
        <v>1108</v>
      </c>
      <c r="D234" s="770"/>
      <c r="E234" s="770"/>
      <c r="F234" s="772">
        <v>5000</v>
      </c>
      <c r="G234" s="772">
        <v>5000</v>
      </c>
      <c r="H234" s="772">
        <v>4974</v>
      </c>
      <c r="I234" s="772">
        <v>99</v>
      </c>
    </row>
    <row r="235" spans="1:9" ht="12.75">
      <c r="A235" s="215"/>
      <c r="B235" s="764">
        <v>524</v>
      </c>
      <c r="C235" s="770" t="s">
        <v>1134</v>
      </c>
      <c r="D235" s="770"/>
      <c r="E235" s="770"/>
      <c r="F235" s="772">
        <v>1760</v>
      </c>
      <c r="G235" s="772">
        <v>1760</v>
      </c>
      <c r="H235" s="772">
        <v>1755</v>
      </c>
      <c r="I235" s="772">
        <v>100</v>
      </c>
    </row>
    <row r="236" spans="1:9" ht="12.75">
      <c r="A236" s="215"/>
      <c r="B236" s="764">
        <v>525</v>
      </c>
      <c r="C236" s="773" t="s">
        <v>1109</v>
      </c>
      <c r="D236" s="774"/>
      <c r="E236" s="775"/>
      <c r="F236" s="772">
        <v>84</v>
      </c>
      <c r="G236" s="772">
        <v>84</v>
      </c>
      <c r="H236" s="772">
        <v>84</v>
      </c>
      <c r="I236" s="772">
        <v>100</v>
      </c>
    </row>
    <row r="237" spans="1:9" ht="12.75">
      <c r="A237" s="215"/>
      <c r="B237" s="764">
        <v>527</v>
      </c>
      <c r="C237" s="770" t="s">
        <v>1081</v>
      </c>
      <c r="D237" s="770"/>
      <c r="E237" s="770"/>
      <c r="F237" s="772">
        <v>520</v>
      </c>
      <c r="G237" s="772">
        <v>520</v>
      </c>
      <c r="H237" s="772">
        <v>470</v>
      </c>
      <c r="I237" s="772">
        <v>90</v>
      </c>
    </row>
    <row r="238" spans="1:9" ht="12.75">
      <c r="A238" s="215"/>
      <c r="B238" s="764">
        <v>553</v>
      </c>
      <c r="C238" s="773" t="s">
        <v>1111</v>
      </c>
      <c r="D238" s="774"/>
      <c r="E238" s="775"/>
      <c r="F238" s="772">
        <v>200</v>
      </c>
      <c r="G238" s="772">
        <v>200</v>
      </c>
      <c r="H238" s="772"/>
      <c r="I238" s="772"/>
    </row>
    <row r="239" spans="1:9" ht="12.75">
      <c r="A239" s="215"/>
      <c r="B239" s="764">
        <v>568</v>
      </c>
      <c r="C239" s="770" t="s">
        <v>1088</v>
      </c>
      <c r="D239" s="770"/>
      <c r="E239" s="770"/>
      <c r="F239" s="772"/>
      <c r="G239" s="772"/>
      <c r="H239" s="772"/>
      <c r="I239" s="772"/>
    </row>
    <row r="240" spans="1:9" ht="12.75">
      <c r="A240" s="820"/>
      <c r="B240" s="346"/>
      <c r="C240" s="821" t="s">
        <v>1061</v>
      </c>
      <c r="D240" s="821"/>
      <c r="E240" s="821"/>
      <c r="F240" s="784">
        <v>7764</v>
      </c>
      <c r="G240" s="784">
        <v>7764</v>
      </c>
      <c r="H240" s="784">
        <v>9764</v>
      </c>
      <c r="I240" s="784">
        <v>126</v>
      </c>
    </row>
    <row r="241" spans="1:9" ht="12.75">
      <c r="A241" s="215"/>
      <c r="B241" s="764">
        <v>602</v>
      </c>
      <c r="C241" s="770" t="s">
        <v>1135</v>
      </c>
      <c r="D241" s="770"/>
      <c r="E241" s="770"/>
      <c r="F241" s="772">
        <v>3000</v>
      </c>
      <c r="G241" s="772">
        <v>3000</v>
      </c>
      <c r="H241" s="772">
        <v>2470</v>
      </c>
      <c r="I241" s="772">
        <v>82</v>
      </c>
    </row>
    <row r="242" spans="1:9" ht="12.75">
      <c r="A242" s="776"/>
      <c r="B242" s="764">
        <v>648</v>
      </c>
      <c r="C242" s="773" t="s">
        <v>1151</v>
      </c>
      <c r="D242" s="774"/>
      <c r="E242" s="775"/>
      <c r="F242" s="772"/>
      <c r="G242" s="772"/>
      <c r="H242" s="772">
        <v>58</v>
      </c>
      <c r="I242" s="772"/>
    </row>
    <row r="243" spans="1:9" ht="12.75">
      <c r="A243" s="776"/>
      <c r="B243" s="764">
        <v>653</v>
      </c>
      <c r="C243" s="773" t="s">
        <v>1119</v>
      </c>
      <c r="D243" s="774"/>
      <c r="E243" s="775"/>
      <c r="F243" s="772">
        <v>200</v>
      </c>
      <c r="G243" s="772">
        <v>200</v>
      </c>
      <c r="H243" s="772">
        <v>82</v>
      </c>
      <c r="I243" s="772">
        <v>41</v>
      </c>
    </row>
    <row r="244" spans="1:9" ht="12.75">
      <c r="A244" s="776"/>
      <c r="B244" s="764">
        <v>691</v>
      </c>
      <c r="C244" s="829" t="s">
        <v>1120</v>
      </c>
      <c r="D244" s="819" t="s">
        <v>1115</v>
      </c>
      <c r="E244" s="819"/>
      <c r="F244" s="772">
        <v>4564</v>
      </c>
      <c r="G244" s="772">
        <v>4564</v>
      </c>
      <c r="H244" s="772">
        <v>7154</v>
      </c>
      <c r="I244" s="772">
        <v>157</v>
      </c>
    </row>
    <row r="245" spans="1:9" ht="12.75">
      <c r="A245" s="776"/>
      <c r="B245" s="830">
        <v>692</v>
      </c>
      <c r="C245" s="776"/>
      <c r="D245" s="819" t="s">
        <v>1137</v>
      </c>
      <c r="E245" s="819"/>
      <c r="F245" s="766"/>
      <c r="G245" s="766"/>
      <c r="H245" s="772"/>
      <c r="I245" s="772"/>
    </row>
    <row r="246" spans="1:9" ht="12.75">
      <c r="A246" s="820"/>
      <c r="B246" s="346"/>
      <c r="C246" s="842" t="s">
        <v>1153</v>
      </c>
      <c r="D246" s="843"/>
      <c r="E246" s="844"/>
      <c r="F246" s="348">
        <v>4564</v>
      </c>
      <c r="G246" s="348">
        <v>4564</v>
      </c>
      <c r="H246" s="348">
        <v>7154</v>
      </c>
      <c r="I246" s="348">
        <v>157</v>
      </c>
    </row>
    <row r="247" spans="1:9" ht="13.5">
      <c r="A247" s="813">
        <v>85</v>
      </c>
      <c r="B247" s="814" t="s">
        <v>1154</v>
      </c>
      <c r="C247" s="814"/>
      <c r="D247" s="814"/>
      <c r="E247" s="814"/>
      <c r="F247" s="815"/>
      <c r="G247" s="815"/>
      <c r="H247" s="815"/>
      <c r="I247" s="815"/>
    </row>
    <row r="248" spans="1:9" ht="12.75">
      <c r="A248" s="816"/>
      <c r="B248" s="782"/>
      <c r="C248" s="783" t="s">
        <v>1047</v>
      </c>
      <c r="D248" s="783"/>
      <c r="E248" s="783"/>
      <c r="F248" s="817">
        <v>78522</v>
      </c>
      <c r="G248" s="817">
        <v>78522</v>
      </c>
      <c r="H248" s="817">
        <v>81265</v>
      </c>
      <c r="I248" s="817">
        <v>103</v>
      </c>
    </row>
    <row r="249" spans="1:9" ht="12.75">
      <c r="A249" s="215"/>
      <c r="B249" s="764">
        <v>502</v>
      </c>
      <c r="C249" s="770" t="s">
        <v>1072</v>
      </c>
      <c r="D249" s="770"/>
      <c r="E249" s="770"/>
      <c r="F249" s="772">
        <v>4000</v>
      </c>
      <c r="G249" s="772">
        <v>4000</v>
      </c>
      <c r="H249" s="772">
        <v>5223</v>
      </c>
      <c r="I249" s="772">
        <v>131</v>
      </c>
    </row>
    <row r="250" spans="1:9" ht="12.75" customHeight="1">
      <c r="A250" s="215"/>
      <c r="B250" s="764">
        <v>511</v>
      </c>
      <c r="C250" s="773" t="s">
        <v>1133</v>
      </c>
      <c r="D250" s="774"/>
      <c r="E250" s="775"/>
      <c r="F250" s="772"/>
      <c r="G250" s="772"/>
      <c r="H250" s="772"/>
      <c r="I250" s="772"/>
    </row>
    <row r="251" spans="1:9" ht="12.75" customHeight="1">
      <c r="A251" s="215"/>
      <c r="B251" s="764">
        <v>518</v>
      </c>
      <c r="C251" s="770" t="s">
        <v>1077</v>
      </c>
      <c r="D251" s="770"/>
      <c r="E251" s="770"/>
      <c r="F251" s="772">
        <v>36500</v>
      </c>
      <c r="G251" s="772">
        <v>36500</v>
      </c>
      <c r="H251" s="772">
        <v>38020</v>
      </c>
      <c r="I251" s="772">
        <v>104</v>
      </c>
    </row>
    <row r="252" spans="1:9" ht="12.75" customHeight="1">
      <c r="A252" s="215"/>
      <c r="B252" s="764">
        <v>551</v>
      </c>
      <c r="C252" s="770" t="s">
        <v>1084</v>
      </c>
      <c r="D252" s="770"/>
      <c r="E252" s="770"/>
      <c r="F252" s="772">
        <v>38022</v>
      </c>
      <c r="G252" s="772">
        <v>38022</v>
      </c>
      <c r="H252" s="772">
        <v>38022</v>
      </c>
      <c r="I252" s="772">
        <v>100</v>
      </c>
    </row>
    <row r="253" spans="1:9" ht="12.75" customHeight="1">
      <c r="A253" s="820"/>
      <c r="B253" s="346"/>
      <c r="C253" s="821" t="s">
        <v>1061</v>
      </c>
      <c r="D253" s="821"/>
      <c r="E253" s="821"/>
      <c r="F253" s="348">
        <f>SUM(F249:F252)</f>
        <v>78522</v>
      </c>
      <c r="G253" s="348">
        <f>SUM(G249:G252)</f>
        <v>78522</v>
      </c>
      <c r="H253" s="348">
        <f>SUM(H249:H252)</f>
        <v>81265</v>
      </c>
      <c r="I253" s="348">
        <v>103</v>
      </c>
    </row>
    <row r="254" spans="1:9" ht="12.75" customHeight="1">
      <c r="A254" s="776"/>
      <c r="B254" s="764">
        <v>691</v>
      </c>
      <c r="C254" s="829" t="s">
        <v>1120</v>
      </c>
      <c r="D254" s="819" t="s">
        <v>1115</v>
      </c>
      <c r="E254" s="819"/>
      <c r="F254" s="772">
        <v>40500</v>
      </c>
      <c r="G254" s="772">
        <v>40500</v>
      </c>
      <c r="H254" s="772">
        <v>43243</v>
      </c>
      <c r="I254" s="772">
        <v>107</v>
      </c>
    </row>
    <row r="255" spans="1:9" ht="12.75" customHeight="1">
      <c r="A255" s="776"/>
      <c r="B255" s="830">
        <v>692</v>
      </c>
      <c r="C255" s="776"/>
      <c r="D255" s="818" t="s">
        <v>1137</v>
      </c>
      <c r="E255" s="819"/>
      <c r="F255" s="766">
        <v>38022</v>
      </c>
      <c r="G255" s="766">
        <v>38022</v>
      </c>
      <c r="H255" s="772">
        <v>38022</v>
      </c>
      <c r="I255" s="772">
        <v>100</v>
      </c>
    </row>
    <row r="256" spans="1:9" ht="12.75" customHeight="1">
      <c r="A256" s="782"/>
      <c r="B256" s="346"/>
      <c r="C256" s="783" t="s">
        <v>1117</v>
      </c>
      <c r="D256" s="783"/>
      <c r="E256" s="783"/>
      <c r="F256" s="348">
        <v>40500</v>
      </c>
      <c r="G256" s="348">
        <v>40500</v>
      </c>
      <c r="H256" s="348">
        <v>43243</v>
      </c>
      <c r="I256" s="348">
        <v>107</v>
      </c>
    </row>
    <row r="257" spans="1:9" ht="12.75" customHeight="1">
      <c r="A257" s="810"/>
      <c r="B257" s="801"/>
      <c r="C257" s="876"/>
      <c r="D257" s="877"/>
      <c r="E257" s="877"/>
      <c r="F257" s="804"/>
      <c r="G257" s="804"/>
      <c r="H257" s="804"/>
      <c r="I257" s="804"/>
    </row>
    <row r="258" spans="1:9" ht="12.75" customHeight="1">
      <c r="A258" s="810"/>
      <c r="B258" s="801"/>
      <c r="C258" s="876"/>
      <c r="D258" s="877"/>
      <c r="E258" s="877"/>
      <c r="F258" s="804"/>
      <c r="G258" s="804"/>
      <c r="H258" s="804"/>
      <c r="I258" s="804"/>
    </row>
    <row r="259" spans="1:9" ht="12.75" customHeight="1">
      <c r="A259" s="810"/>
      <c r="B259" s="801"/>
      <c r="C259" s="876"/>
      <c r="D259" s="877"/>
      <c r="E259" s="877"/>
      <c r="F259" s="804"/>
      <c r="G259" s="804"/>
      <c r="H259" s="804"/>
      <c r="I259" s="804"/>
    </row>
    <row r="260" spans="1:9" ht="12.75" customHeight="1">
      <c r="A260" s="810"/>
      <c r="B260" s="801"/>
      <c r="C260" s="876"/>
      <c r="D260" s="877"/>
      <c r="E260" s="877"/>
      <c r="F260" s="804"/>
      <c r="G260" s="804"/>
      <c r="H260" s="804"/>
      <c r="I260" s="804"/>
    </row>
    <row r="261" spans="1:9" ht="12.75" customHeight="1">
      <c r="A261" s="810"/>
      <c r="B261" s="801"/>
      <c r="C261" s="876"/>
      <c r="D261" s="877"/>
      <c r="E261" s="877"/>
      <c r="F261" s="804"/>
      <c r="G261" s="804"/>
      <c r="H261" s="804"/>
      <c r="I261" s="804"/>
    </row>
    <row r="262" spans="1:9" ht="12.75" customHeight="1">
      <c r="A262" s="810"/>
      <c r="B262" s="801"/>
      <c r="C262" s="876"/>
      <c r="D262" s="877"/>
      <c r="E262" s="877"/>
      <c r="F262" s="804"/>
      <c r="G262" s="804"/>
      <c r="H262" s="804"/>
      <c r="I262" s="804"/>
    </row>
    <row r="263" spans="1:9" ht="12.75" customHeight="1">
      <c r="A263" s="810"/>
      <c r="B263" s="801"/>
      <c r="C263" s="876"/>
      <c r="D263" s="877"/>
      <c r="E263" s="877"/>
      <c r="F263" s="804"/>
      <c r="G263" s="804"/>
      <c r="H263" s="804"/>
      <c r="I263" s="804"/>
    </row>
    <row r="264" spans="1:9" ht="12.75" customHeight="1">
      <c r="A264" s="810"/>
      <c r="B264" s="801"/>
      <c r="C264" s="876"/>
      <c r="D264" s="877"/>
      <c r="E264" s="877"/>
      <c r="F264" s="804"/>
      <c r="G264" s="804"/>
      <c r="H264" s="804"/>
      <c r="I264" s="804"/>
    </row>
    <row r="265" spans="1:9" ht="12.75" customHeight="1">
      <c r="A265" s="810"/>
      <c r="B265" s="801"/>
      <c r="C265" s="876"/>
      <c r="D265" s="877"/>
      <c r="E265" s="877"/>
      <c r="F265" s="804"/>
      <c r="G265" s="804"/>
      <c r="H265" s="804"/>
      <c r="I265" s="804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4" ht="13.5" customHeight="1"/>
    <row r="284" ht="13.5" customHeight="1"/>
    <row r="293" ht="12.75">
      <c r="J293" s="878"/>
    </row>
    <row r="294" ht="12.75">
      <c r="J294" s="878"/>
    </row>
    <row r="311" ht="12.75" customHeight="1"/>
    <row r="313" ht="13.5" customHeight="1"/>
    <row r="337" spans="2:7" ht="12.75">
      <c r="B337" s="879"/>
      <c r="C337" s="880"/>
      <c r="D337" s="880"/>
      <c r="E337" s="881"/>
      <c r="F337" s="881"/>
      <c r="G337" s="881"/>
    </row>
    <row r="338" spans="2:7" ht="12.75">
      <c r="B338" s="879"/>
      <c r="C338" s="880"/>
      <c r="D338" s="880"/>
      <c r="E338" s="881"/>
      <c r="F338" s="881"/>
      <c r="G338" s="881"/>
    </row>
    <row r="339" spans="2:7" ht="12.75">
      <c r="B339" s="879"/>
      <c r="C339" s="880"/>
      <c r="D339" s="880"/>
      <c r="E339" s="881"/>
      <c r="F339" s="881"/>
      <c r="G339" s="881"/>
    </row>
    <row r="340" spans="2:6" ht="15">
      <c r="B340" s="882"/>
      <c r="C340" s="882"/>
      <c r="D340" s="882"/>
      <c r="E340" s="883"/>
      <c r="F340" s="883"/>
    </row>
    <row r="341" spans="2:7" ht="12.75">
      <c r="B341" s="879"/>
      <c r="C341" s="880"/>
      <c r="D341" s="880"/>
      <c r="E341" s="881"/>
      <c r="F341" s="881"/>
      <c r="G341" s="881"/>
    </row>
    <row r="342" spans="2:7" ht="12.75">
      <c r="B342" s="879"/>
      <c r="C342" s="880"/>
      <c r="D342" s="880"/>
      <c r="E342" s="881"/>
      <c r="F342" s="881"/>
      <c r="G342" s="881"/>
    </row>
    <row r="343" spans="2:7" ht="12.75">
      <c r="B343" s="879"/>
      <c r="C343" s="880"/>
      <c r="D343" s="880"/>
      <c r="E343" s="881"/>
      <c r="F343" s="881"/>
      <c r="G343" s="881"/>
    </row>
    <row r="344" spans="2:7" ht="12.75">
      <c r="B344" s="879"/>
      <c r="C344" s="880"/>
      <c r="D344" s="880"/>
      <c r="E344" s="881"/>
      <c r="F344" s="881"/>
      <c r="G344" s="881"/>
    </row>
    <row r="345" spans="2:7" ht="12.75">
      <c r="B345" s="879"/>
      <c r="C345" s="880"/>
      <c r="D345" s="880"/>
      <c r="E345" s="881"/>
      <c r="F345" s="881"/>
      <c r="G345" s="881"/>
    </row>
    <row r="346" spans="2:7" ht="12.75">
      <c r="B346" s="879"/>
      <c r="C346" s="880"/>
      <c r="D346" s="880"/>
      <c r="E346" s="881"/>
      <c r="F346" s="881"/>
      <c r="G346" s="881"/>
    </row>
    <row r="347" spans="2:7" ht="12.75">
      <c r="B347" s="879"/>
      <c r="C347" s="880"/>
      <c r="D347" s="880"/>
      <c r="E347" s="881"/>
      <c r="F347" s="881"/>
      <c r="G347" s="881"/>
    </row>
    <row r="348" spans="2:7" ht="12.75">
      <c r="B348" s="879"/>
      <c r="C348" s="880"/>
      <c r="D348" s="880"/>
      <c r="E348" s="881"/>
      <c r="F348" s="881"/>
      <c r="G348" s="881"/>
    </row>
    <row r="349" spans="2:7" ht="12.75">
      <c r="B349" s="879"/>
      <c r="C349" s="880"/>
      <c r="D349" s="880"/>
      <c r="E349" s="881"/>
      <c r="F349" s="881"/>
      <c r="G349" s="881"/>
    </row>
    <row r="350" spans="2:7" ht="12.75">
      <c r="B350" s="879"/>
      <c r="C350" s="880"/>
      <c r="D350" s="880"/>
      <c r="E350" s="881"/>
      <c r="F350" s="881"/>
      <c r="G350" s="881"/>
    </row>
    <row r="351" spans="2:7" ht="12.75">
      <c r="B351" s="879"/>
      <c r="C351" s="880"/>
      <c r="D351" s="880"/>
      <c r="E351" s="881"/>
      <c r="F351" s="881"/>
      <c r="G351" s="881"/>
    </row>
    <row r="352" spans="2:7" ht="12.75">
      <c r="B352" s="879"/>
      <c r="C352" s="880"/>
      <c r="D352" s="880"/>
      <c r="E352" s="881"/>
      <c r="F352" s="881"/>
      <c r="G352" s="881"/>
    </row>
    <row r="353" spans="2:7" ht="12.75">
      <c r="B353" s="879"/>
      <c r="C353" s="880"/>
      <c r="D353" s="880"/>
      <c r="E353" s="881"/>
      <c r="F353" s="881"/>
      <c r="G353" s="881"/>
    </row>
    <row r="354" spans="2:7" ht="12.75">
      <c r="B354" s="879"/>
      <c r="C354" s="880"/>
      <c r="D354" s="880"/>
      <c r="E354" s="881"/>
      <c r="F354" s="881"/>
      <c r="G354" s="881"/>
    </row>
    <row r="446" ht="12.75" customHeight="1"/>
    <row r="447" ht="12.75" customHeight="1"/>
    <row r="448" ht="12.75" customHeight="1"/>
    <row r="490" ht="12.75" customHeight="1"/>
    <row r="491" ht="12.75" customHeight="1"/>
    <row r="522" ht="15" customHeight="1"/>
    <row r="523" ht="15" customHeight="1"/>
    <row r="569" ht="15" customHeight="1"/>
    <row r="570" ht="15" customHeight="1"/>
    <row r="591" ht="12.75" customHeight="1"/>
    <row r="592" ht="12.75" customHeight="1"/>
    <row r="616" ht="12.75" customHeight="1"/>
    <row r="617" ht="12.75" customHeight="1"/>
    <row r="641" ht="12.75" customHeight="1"/>
    <row r="642" ht="12.75" customHeight="1"/>
    <row r="664" ht="12.75" customHeight="1"/>
    <row r="665" ht="12.75" customHeight="1"/>
  </sheetData>
  <mergeCells count="108">
    <mergeCell ref="A2:A3"/>
    <mergeCell ref="B2:B3"/>
    <mergeCell ref="C2:E3"/>
    <mergeCell ref="F2:G2"/>
    <mergeCell ref="H2:H3"/>
    <mergeCell ref="I2:I3"/>
    <mergeCell ref="J2:J3"/>
    <mergeCell ref="K2:K3"/>
    <mergeCell ref="A4:E4"/>
    <mergeCell ref="C6:E6"/>
    <mergeCell ref="C7:E7"/>
    <mergeCell ref="C9:E9"/>
    <mergeCell ref="C10:E10"/>
    <mergeCell ref="C11:E11"/>
    <mergeCell ref="C12:E12"/>
    <mergeCell ref="C13:E13"/>
    <mergeCell ref="C14:E14"/>
    <mergeCell ref="C15:E15"/>
    <mergeCell ref="C16:E16"/>
    <mergeCell ref="C20:E20"/>
    <mergeCell ref="C22:E22"/>
    <mergeCell ref="C23:E23"/>
    <mergeCell ref="C26:E26"/>
    <mergeCell ref="C28:E28"/>
    <mergeCell ref="C34:E34"/>
    <mergeCell ref="C35:E35"/>
    <mergeCell ref="C36:E36"/>
    <mergeCell ref="C37:E37"/>
    <mergeCell ref="A38:E38"/>
    <mergeCell ref="A39:E39"/>
    <mergeCell ref="A40:E40"/>
    <mergeCell ref="A41:E41"/>
    <mergeCell ref="A43:A44"/>
    <mergeCell ref="B43:B44"/>
    <mergeCell ref="C43:E44"/>
    <mergeCell ref="H43:H44"/>
    <mergeCell ref="I43:I44"/>
    <mergeCell ref="A45:E45"/>
    <mergeCell ref="B46:E46"/>
    <mergeCell ref="C47:E47"/>
    <mergeCell ref="C48:E48"/>
    <mergeCell ref="C54:E54"/>
    <mergeCell ref="C62:E62"/>
    <mergeCell ref="C64:E64"/>
    <mergeCell ref="D69:E69"/>
    <mergeCell ref="D70:E70"/>
    <mergeCell ref="B72:E72"/>
    <mergeCell ref="C73:E73"/>
    <mergeCell ref="C74:E74"/>
    <mergeCell ref="C76:E76"/>
    <mergeCell ref="C81:E81"/>
    <mergeCell ref="D84:E84"/>
    <mergeCell ref="D85:E85"/>
    <mergeCell ref="B87:E87"/>
    <mergeCell ref="C88:E88"/>
    <mergeCell ref="C90:E90"/>
    <mergeCell ref="D91:E91"/>
    <mergeCell ref="D92:E92"/>
    <mergeCell ref="B94:E94"/>
    <mergeCell ref="C95:E95"/>
    <mergeCell ref="C96:E96"/>
    <mergeCell ref="C99:E99"/>
    <mergeCell ref="C105:E105"/>
    <mergeCell ref="C106:E106"/>
    <mergeCell ref="D109:E109"/>
    <mergeCell ref="D110:E110"/>
    <mergeCell ref="C160:E160"/>
    <mergeCell ref="C161:E161"/>
    <mergeCell ref="C165:E165"/>
    <mergeCell ref="C171:E171"/>
    <mergeCell ref="C172:E172"/>
    <mergeCell ref="C173:E173"/>
    <mergeCell ref="D176:E176"/>
    <mergeCell ref="D177:E177"/>
    <mergeCell ref="B181:E181"/>
    <mergeCell ref="C182:E182"/>
    <mergeCell ref="C183:E183"/>
    <mergeCell ref="C184:E184"/>
    <mergeCell ref="C185:E185"/>
    <mergeCell ref="C186:E186"/>
    <mergeCell ref="C187:E187"/>
    <mergeCell ref="C188:E188"/>
    <mergeCell ref="C190:E190"/>
    <mergeCell ref="C192:E192"/>
    <mergeCell ref="C196:E196"/>
    <mergeCell ref="C197:E197"/>
    <mergeCell ref="D201:E201"/>
    <mergeCell ref="D202:E202"/>
    <mergeCell ref="B229:E229"/>
    <mergeCell ref="C230:E230"/>
    <mergeCell ref="C231:E231"/>
    <mergeCell ref="C233:E233"/>
    <mergeCell ref="C234:E234"/>
    <mergeCell ref="C235:E235"/>
    <mergeCell ref="C237:E237"/>
    <mergeCell ref="C239:E239"/>
    <mergeCell ref="C240:E240"/>
    <mergeCell ref="C241:E241"/>
    <mergeCell ref="D244:E244"/>
    <mergeCell ref="D245:E245"/>
    <mergeCell ref="B247:E247"/>
    <mergeCell ref="C248:E248"/>
    <mergeCell ref="C249:E249"/>
    <mergeCell ref="C251:E251"/>
    <mergeCell ref="C252:E252"/>
    <mergeCell ref="C253:E253"/>
    <mergeCell ref="D254:E254"/>
    <mergeCell ref="C256:E256"/>
  </mergeCells>
  <printOptions horizontalCentered="1"/>
  <pageMargins left="0.7875" right="0.7875" top="0.7875" bottom="1.011111111111111" header="0.5118055555555556" footer="0.7875"/>
  <pageSetup horizontalDpi="300" verticalDpi="300" orientation="landscape" paperSize="9" scale="94"/>
  <headerFooter alignWithMargins="0">
    <oddFooter>&amp;C&amp;"Times New Roman,Normálne"&amp;9 153</oddFooter>
  </headerFooter>
  <rowBreaks count="1" manualBreakCount="1">
    <brk id="41" max="255" man="1"/>
  </rowBreaks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0"/>
  <sheetViews>
    <sheetView workbookViewId="0" topLeftCell="A1">
      <selection activeCell="G34" sqref="G34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15.7109375" style="0" customWidth="1"/>
    <col min="4" max="4" width="14.28125" style="0" customWidth="1"/>
    <col min="5" max="5" width="18.7109375" style="0" customWidth="1"/>
    <col min="6" max="7" width="13.57421875" style="0" customWidth="1"/>
    <col min="8" max="8" width="12.7109375" style="0" customWidth="1"/>
    <col min="9" max="9" width="13.140625" style="0" customWidth="1"/>
  </cols>
  <sheetData>
    <row r="1" spans="1:10" ht="14.25" customHeight="1">
      <c r="A1" s="884" t="s">
        <v>1019</v>
      </c>
      <c r="B1" s="884"/>
      <c r="C1" s="884"/>
      <c r="D1" s="884"/>
      <c r="E1" s="884"/>
      <c r="F1" s="884"/>
      <c r="G1" s="884"/>
      <c r="H1" s="884"/>
      <c r="I1" s="884"/>
      <c r="J1" s="885"/>
    </row>
    <row r="2" spans="1:9" ht="12" customHeight="1">
      <c r="A2" s="886" t="s">
        <v>274</v>
      </c>
      <c r="B2" s="887" t="s">
        <v>1022</v>
      </c>
      <c r="C2" s="888"/>
      <c r="D2" s="888"/>
      <c r="E2" s="889"/>
      <c r="F2" s="688">
        <v>2010</v>
      </c>
      <c r="G2" s="688"/>
      <c r="H2" s="890" t="s">
        <v>1155</v>
      </c>
      <c r="I2" s="891" t="s">
        <v>1156</v>
      </c>
    </row>
    <row r="3" spans="1:9" ht="12" customHeight="1">
      <c r="A3" s="886"/>
      <c r="B3" s="887"/>
      <c r="C3" s="888"/>
      <c r="D3" s="888"/>
      <c r="E3" s="687"/>
      <c r="F3" s="691" t="s">
        <v>1157</v>
      </c>
      <c r="G3" s="693" t="s">
        <v>1158</v>
      </c>
      <c r="H3" s="892" t="s">
        <v>1159</v>
      </c>
      <c r="I3" s="693"/>
    </row>
    <row r="4" spans="1:10" ht="14.25" customHeight="1">
      <c r="A4" s="893" t="s">
        <v>1160</v>
      </c>
      <c r="B4" s="893"/>
      <c r="C4" s="893"/>
      <c r="D4" s="894"/>
      <c r="E4" s="895"/>
      <c r="F4" s="896"/>
      <c r="G4" s="897"/>
      <c r="H4" s="895"/>
      <c r="I4" s="898"/>
      <c r="J4" s="899"/>
    </row>
    <row r="5" spans="1:9" ht="12" customHeight="1">
      <c r="A5" s="756"/>
      <c r="B5" s="900"/>
      <c r="C5" s="901" t="s">
        <v>1024</v>
      </c>
      <c r="D5" s="902"/>
      <c r="E5" s="903"/>
      <c r="F5" s="761"/>
      <c r="G5" s="761"/>
      <c r="H5" s="904"/>
      <c r="I5" s="760"/>
    </row>
    <row r="6" spans="1:9" ht="12" customHeight="1">
      <c r="A6" s="363"/>
      <c r="B6" s="764">
        <v>501</v>
      </c>
      <c r="C6" s="765" t="s">
        <v>1071</v>
      </c>
      <c r="D6" s="765"/>
      <c r="E6" s="765"/>
      <c r="F6" s="767">
        <v>65260</v>
      </c>
      <c r="G6" s="399">
        <v>56868</v>
      </c>
      <c r="H6" s="772">
        <v>51996</v>
      </c>
      <c r="I6" s="905">
        <f aca="true" t="shared" si="0" ref="I6:I18">(H6/G6)*100</f>
        <v>91.4327917282127</v>
      </c>
    </row>
    <row r="7" spans="1:9" ht="12" customHeight="1">
      <c r="A7" s="363"/>
      <c r="B7" s="764">
        <v>502</v>
      </c>
      <c r="C7" s="770" t="s">
        <v>1072</v>
      </c>
      <c r="D7" s="770"/>
      <c r="E7" s="770"/>
      <c r="F7" s="772">
        <v>426747</v>
      </c>
      <c r="G7" s="772">
        <v>414479</v>
      </c>
      <c r="H7" s="772">
        <v>393280</v>
      </c>
      <c r="I7" s="905">
        <f t="shared" si="0"/>
        <v>94.88538623187182</v>
      </c>
    </row>
    <row r="8" spans="1:9" ht="12" customHeight="1">
      <c r="A8" s="363"/>
      <c r="B8" s="780">
        <v>504</v>
      </c>
      <c r="C8" s="770" t="s">
        <v>1161</v>
      </c>
      <c r="D8" s="770"/>
      <c r="E8" s="770"/>
      <c r="F8" s="772">
        <v>996</v>
      </c>
      <c r="G8" s="772">
        <v>996</v>
      </c>
      <c r="H8" s="772">
        <v>1215</v>
      </c>
      <c r="I8" s="905">
        <f t="shared" si="0"/>
        <v>121.98795180722892</v>
      </c>
    </row>
    <row r="9" spans="1:9" ht="12" customHeight="1">
      <c r="A9" s="363"/>
      <c r="B9" s="764">
        <v>511</v>
      </c>
      <c r="C9" s="770" t="s">
        <v>1162</v>
      </c>
      <c r="D9" s="770"/>
      <c r="E9" s="770"/>
      <c r="F9" s="772">
        <v>66888</v>
      </c>
      <c r="G9" s="772">
        <v>66888</v>
      </c>
      <c r="H9" s="772">
        <v>79741</v>
      </c>
      <c r="I9" s="905">
        <f t="shared" si="0"/>
        <v>119.21570386317426</v>
      </c>
    </row>
    <row r="10" spans="1:9" ht="12" customHeight="1">
      <c r="A10" s="363"/>
      <c r="B10" s="764">
        <v>512</v>
      </c>
      <c r="C10" s="770" t="s">
        <v>1075</v>
      </c>
      <c r="D10" s="770"/>
      <c r="E10" s="770"/>
      <c r="F10" s="772">
        <v>166</v>
      </c>
      <c r="G10" s="359">
        <v>166</v>
      </c>
      <c r="H10" s="772">
        <v>38</v>
      </c>
      <c r="I10" s="905">
        <f t="shared" si="0"/>
        <v>22.89156626506024</v>
      </c>
    </row>
    <row r="11" spans="1:9" ht="12" customHeight="1">
      <c r="A11" s="906"/>
      <c r="B11" s="764">
        <v>513</v>
      </c>
      <c r="C11" s="770" t="s">
        <v>1076</v>
      </c>
      <c r="D11" s="770"/>
      <c r="E11" s="770"/>
      <c r="F11" s="772">
        <v>166</v>
      </c>
      <c r="G11" s="359">
        <v>166</v>
      </c>
      <c r="H11" s="772">
        <v>166</v>
      </c>
      <c r="I11" s="905">
        <f t="shared" si="0"/>
        <v>100</v>
      </c>
    </row>
    <row r="12" spans="1:9" ht="12" customHeight="1">
      <c r="A12" s="363"/>
      <c r="B12" s="764">
        <v>518</v>
      </c>
      <c r="C12" s="770" t="s">
        <v>1077</v>
      </c>
      <c r="D12" s="770"/>
      <c r="E12" s="770"/>
      <c r="F12" s="772">
        <v>37936</v>
      </c>
      <c r="G12" s="772">
        <v>37936</v>
      </c>
      <c r="H12" s="772">
        <v>45351</v>
      </c>
      <c r="I12" s="905">
        <f t="shared" si="0"/>
        <v>119.54607760438634</v>
      </c>
    </row>
    <row r="13" spans="1:9" ht="12" customHeight="1">
      <c r="A13" s="363"/>
      <c r="B13" s="764">
        <v>521001</v>
      </c>
      <c r="C13" s="770" t="s">
        <v>1108</v>
      </c>
      <c r="D13" s="770"/>
      <c r="E13" s="770"/>
      <c r="F13" s="772">
        <v>303108</v>
      </c>
      <c r="G13" s="772">
        <v>303108</v>
      </c>
      <c r="H13" s="772">
        <v>303024</v>
      </c>
      <c r="I13" s="905">
        <f t="shared" si="0"/>
        <v>99.97228710558613</v>
      </c>
    </row>
    <row r="14" spans="1:9" ht="12" customHeight="1">
      <c r="A14" s="363"/>
      <c r="B14" s="764">
        <v>521002</v>
      </c>
      <c r="C14" s="770" t="s">
        <v>1163</v>
      </c>
      <c r="D14" s="770"/>
      <c r="E14" s="770"/>
      <c r="F14" s="772">
        <v>1560</v>
      </c>
      <c r="G14" s="772">
        <v>1560</v>
      </c>
      <c r="H14" s="772">
        <v>2484</v>
      </c>
      <c r="I14" s="905">
        <f t="shared" si="0"/>
        <v>159.23076923076923</v>
      </c>
    </row>
    <row r="15" spans="1:9" ht="12" customHeight="1">
      <c r="A15" s="363"/>
      <c r="B15" s="764">
        <v>524</v>
      </c>
      <c r="C15" s="770" t="s">
        <v>1079</v>
      </c>
      <c r="D15" s="770"/>
      <c r="E15" s="770"/>
      <c r="F15" s="772">
        <v>106694</v>
      </c>
      <c r="G15" s="772">
        <v>106694</v>
      </c>
      <c r="H15" s="772">
        <v>103967</v>
      </c>
      <c r="I15" s="905">
        <f t="shared" si="0"/>
        <v>97.44409245130934</v>
      </c>
    </row>
    <row r="16" spans="1:9" ht="12" customHeight="1">
      <c r="A16" s="363"/>
      <c r="B16" s="764">
        <v>525</v>
      </c>
      <c r="C16" s="770" t="s">
        <v>1080</v>
      </c>
      <c r="D16" s="770"/>
      <c r="E16" s="770"/>
      <c r="F16" s="772">
        <v>5541</v>
      </c>
      <c r="G16" s="772">
        <v>5541</v>
      </c>
      <c r="H16" s="772">
        <v>5408</v>
      </c>
      <c r="I16" s="905">
        <f t="shared" si="0"/>
        <v>97.59971124345786</v>
      </c>
    </row>
    <row r="17" spans="1:9" ht="12" customHeight="1">
      <c r="A17" s="363"/>
      <c r="B17" s="764">
        <v>527</v>
      </c>
      <c r="C17" s="770" t="s">
        <v>1081</v>
      </c>
      <c r="D17" s="770"/>
      <c r="E17" s="770"/>
      <c r="F17" s="772">
        <v>22723</v>
      </c>
      <c r="G17" s="772">
        <v>22723</v>
      </c>
      <c r="H17" s="772">
        <v>33321</v>
      </c>
      <c r="I17" s="905">
        <f t="shared" si="0"/>
        <v>146.63996831404305</v>
      </c>
    </row>
    <row r="18" spans="1:9" ht="12" customHeight="1">
      <c r="A18" s="363"/>
      <c r="B18" s="764">
        <v>538</v>
      </c>
      <c r="C18" s="770" t="s">
        <v>1164</v>
      </c>
      <c r="D18" s="770"/>
      <c r="E18" s="770"/>
      <c r="F18" s="772">
        <v>25</v>
      </c>
      <c r="G18" s="772">
        <v>25</v>
      </c>
      <c r="H18" s="772">
        <v>7</v>
      </c>
      <c r="I18" s="905">
        <f t="shared" si="0"/>
        <v>28.000000000000004</v>
      </c>
    </row>
    <row r="19" spans="1:9" ht="12" customHeight="1">
      <c r="A19" s="363"/>
      <c r="B19" s="764">
        <v>545</v>
      </c>
      <c r="C19" s="773" t="s">
        <v>1165</v>
      </c>
      <c r="D19" s="774"/>
      <c r="E19" s="775"/>
      <c r="F19" s="772">
        <v>0</v>
      </c>
      <c r="G19" s="772">
        <v>0</v>
      </c>
      <c r="H19" s="772">
        <v>168</v>
      </c>
      <c r="I19" s="905">
        <v>0</v>
      </c>
    </row>
    <row r="20" spans="1:9" ht="12" customHeight="1">
      <c r="A20" s="363"/>
      <c r="B20" s="764">
        <v>551</v>
      </c>
      <c r="C20" s="770" t="s">
        <v>1084</v>
      </c>
      <c r="D20" s="770"/>
      <c r="E20" s="770"/>
      <c r="F20" s="781">
        <v>216471</v>
      </c>
      <c r="G20" s="781">
        <v>216471</v>
      </c>
      <c r="H20" s="772">
        <v>219049</v>
      </c>
      <c r="I20" s="905">
        <f>(H20/G20)*100</f>
        <v>101.19092164770338</v>
      </c>
    </row>
    <row r="21" spans="1:9" ht="12" customHeight="1">
      <c r="A21" s="363"/>
      <c r="B21" s="780" t="s">
        <v>1040</v>
      </c>
      <c r="C21" s="770" t="s">
        <v>1086</v>
      </c>
      <c r="D21" s="770"/>
      <c r="E21" s="770"/>
      <c r="F21" s="772">
        <v>9950</v>
      </c>
      <c r="G21" s="772">
        <v>9950</v>
      </c>
      <c r="H21" s="772">
        <v>10045</v>
      </c>
      <c r="I21" s="905">
        <v>0</v>
      </c>
    </row>
    <row r="22" spans="1:9" ht="12" customHeight="1">
      <c r="A22" s="363"/>
      <c r="B22" s="764">
        <v>568</v>
      </c>
      <c r="C22" s="770" t="s">
        <v>1088</v>
      </c>
      <c r="D22" s="770"/>
      <c r="E22" s="770"/>
      <c r="F22" s="772">
        <v>14597</v>
      </c>
      <c r="G22" s="772">
        <v>14597</v>
      </c>
      <c r="H22" s="772">
        <v>12579</v>
      </c>
      <c r="I22" s="905">
        <f>(H22/G22)*100</f>
        <v>86.17524148797699</v>
      </c>
    </row>
    <row r="23" spans="1:9" ht="12" customHeight="1">
      <c r="A23" s="363"/>
      <c r="B23" s="764">
        <v>591</v>
      </c>
      <c r="C23" s="773" t="s">
        <v>1166</v>
      </c>
      <c r="D23" s="774"/>
      <c r="E23" s="775"/>
      <c r="F23" s="772">
        <v>0</v>
      </c>
      <c r="G23" s="772">
        <v>0</v>
      </c>
      <c r="H23" s="772">
        <v>735</v>
      </c>
      <c r="I23" s="905">
        <v>0</v>
      </c>
    </row>
    <row r="24" spans="1:9" ht="12" customHeight="1">
      <c r="A24" s="427"/>
      <c r="B24" s="427"/>
      <c r="C24" s="783" t="s">
        <v>1047</v>
      </c>
      <c r="D24" s="783"/>
      <c r="E24" s="783"/>
      <c r="F24" s="784">
        <f>SUM(F6:F22)</f>
        <v>1278828</v>
      </c>
      <c r="G24" s="784">
        <f>SUM(G6:G22)</f>
        <v>1258168</v>
      </c>
      <c r="H24" s="784">
        <f>SUM(H6:H23)</f>
        <v>1262574</v>
      </c>
      <c r="I24" s="907">
        <f>(H24/G24)*100</f>
        <v>100.35019170730777</v>
      </c>
    </row>
    <row r="25" spans="1:9" ht="12" customHeight="1">
      <c r="A25" s="756"/>
      <c r="B25" s="757"/>
      <c r="C25" s="758" t="s">
        <v>1048</v>
      </c>
      <c r="D25" s="759"/>
      <c r="E25" s="760"/>
      <c r="F25" s="908"/>
      <c r="G25" s="908"/>
      <c r="H25" s="904"/>
      <c r="I25" s="904"/>
    </row>
    <row r="26" spans="1:9" ht="12" customHeight="1">
      <c r="A26" s="363"/>
      <c r="B26" s="351">
        <v>602001</v>
      </c>
      <c r="C26" s="909" t="s">
        <v>1135</v>
      </c>
      <c r="D26" s="909"/>
      <c r="E26" s="909"/>
      <c r="F26" s="772">
        <v>196901</v>
      </c>
      <c r="G26" s="772">
        <v>196901</v>
      </c>
      <c r="H26" s="772">
        <v>220696</v>
      </c>
      <c r="I26" s="905">
        <f aca="true" t="shared" si="1" ref="I26:I38">(H26/G26)*100</f>
        <v>112.08475325163407</v>
      </c>
    </row>
    <row r="27" spans="1:9" ht="12" customHeight="1">
      <c r="A27" s="363"/>
      <c r="B27" s="351">
        <v>602011</v>
      </c>
      <c r="C27" s="909" t="s">
        <v>1150</v>
      </c>
      <c r="D27" s="909"/>
      <c r="E27" s="909"/>
      <c r="F27" s="772">
        <v>4560</v>
      </c>
      <c r="G27" s="772">
        <v>4560</v>
      </c>
      <c r="H27" s="772">
        <v>4870</v>
      </c>
      <c r="I27" s="905">
        <f t="shared" si="1"/>
        <v>106.79824561403508</v>
      </c>
    </row>
    <row r="28" spans="1:9" ht="12" customHeight="1">
      <c r="A28" s="363"/>
      <c r="B28" s="351">
        <v>602002</v>
      </c>
      <c r="C28" s="909" t="s">
        <v>1167</v>
      </c>
      <c r="D28" s="909"/>
      <c r="E28" s="909"/>
      <c r="F28" s="772">
        <v>52876</v>
      </c>
      <c r="G28" s="772">
        <v>52876</v>
      </c>
      <c r="H28" s="772">
        <v>42848</v>
      </c>
      <c r="I28" s="905">
        <f t="shared" si="1"/>
        <v>81.03487404493532</v>
      </c>
    </row>
    <row r="29" spans="1:9" ht="12" customHeight="1">
      <c r="A29" s="363"/>
      <c r="B29" s="351">
        <v>602012</v>
      </c>
      <c r="C29" s="909" t="s">
        <v>1168</v>
      </c>
      <c r="D29" s="909"/>
      <c r="E29" s="909"/>
      <c r="F29" s="772">
        <v>650</v>
      </c>
      <c r="G29" s="772">
        <v>650</v>
      </c>
      <c r="H29" s="772">
        <v>645</v>
      </c>
      <c r="I29" s="905">
        <f t="shared" si="1"/>
        <v>99.23076923076923</v>
      </c>
    </row>
    <row r="30" spans="1:9" ht="12" customHeight="1">
      <c r="A30" s="363"/>
      <c r="B30" s="351">
        <v>604</v>
      </c>
      <c r="C30" s="909" t="s">
        <v>1169</v>
      </c>
      <c r="D30" s="909"/>
      <c r="E30" s="909"/>
      <c r="F30" s="772">
        <v>1440</v>
      </c>
      <c r="G30" s="772">
        <v>1440</v>
      </c>
      <c r="H30" s="772">
        <v>1578</v>
      </c>
      <c r="I30" s="905">
        <f t="shared" si="1"/>
        <v>109.58333333333334</v>
      </c>
    </row>
    <row r="31" spans="1:9" ht="12" customHeight="1">
      <c r="A31" s="363"/>
      <c r="B31" s="351">
        <v>662</v>
      </c>
      <c r="C31" s="909" t="s">
        <v>1097</v>
      </c>
      <c r="D31" s="909"/>
      <c r="E31" s="909"/>
      <c r="F31" s="772">
        <v>100</v>
      </c>
      <c r="G31" s="772">
        <v>100</v>
      </c>
      <c r="H31" s="772">
        <v>38</v>
      </c>
      <c r="I31" s="905">
        <f t="shared" si="1"/>
        <v>38</v>
      </c>
    </row>
    <row r="32" spans="1:9" ht="12" customHeight="1">
      <c r="A32" s="363"/>
      <c r="B32" s="351">
        <v>668</v>
      </c>
      <c r="C32" s="909" t="s">
        <v>1170</v>
      </c>
      <c r="D32" s="909"/>
      <c r="E32" s="909"/>
      <c r="F32" s="772">
        <v>664</v>
      </c>
      <c r="G32" s="772">
        <v>664</v>
      </c>
      <c r="H32" s="772">
        <v>777</v>
      </c>
      <c r="I32" s="905">
        <f t="shared" si="1"/>
        <v>117.01807228915662</v>
      </c>
    </row>
    <row r="33" spans="1:9" ht="12" customHeight="1">
      <c r="A33" s="363"/>
      <c r="B33" s="910" t="s">
        <v>1054</v>
      </c>
      <c r="C33" s="909" t="s">
        <v>1171</v>
      </c>
      <c r="D33" s="909"/>
      <c r="E33" s="909"/>
      <c r="F33" s="772">
        <v>9950</v>
      </c>
      <c r="G33" s="772">
        <v>9950</v>
      </c>
      <c r="H33" s="772">
        <v>8840</v>
      </c>
      <c r="I33" s="905">
        <f t="shared" si="1"/>
        <v>88.84422110552764</v>
      </c>
    </row>
    <row r="34" spans="1:9" ht="12" customHeight="1">
      <c r="A34" s="363"/>
      <c r="B34" s="910">
        <v>692</v>
      </c>
      <c r="C34" s="829" t="s">
        <v>1172</v>
      </c>
      <c r="D34" s="911"/>
      <c r="E34" s="514"/>
      <c r="F34" s="772">
        <v>216471</v>
      </c>
      <c r="G34" s="772">
        <v>216471</v>
      </c>
      <c r="H34" s="772">
        <v>219049</v>
      </c>
      <c r="I34" s="905">
        <f t="shared" si="1"/>
        <v>101.19092164770338</v>
      </c>
    </row>
    <row r="35" spans="1:9" ht="13.5" customHeight="1">
      <c r="A35" s="427"/>
      <c r="B35" s="427"/>
      <c r="C35" s="842" t="s">
        <v>1061</v>
      </c>
      <c r="D35" s="843"/>
      <c r="E35" s="912"/>
      <c r="F35" s="348">
        <f>SUM(F26:F34)</f>
        <v>483612</v>
      </c>
      <c r="G35" s="348">
        <f>SUM(G26:G34)</f>
        <v>483612</v>
      </c>
      <c r="H35" s="348">
        <f>SUM(H26:H34)</f>
        <v>499341</v>
      </c>
      <c r="I35" s="913">
        <f t="shared" si="1"/>
        <v>103.25240068484653</v>
      </c>
    </row>
    <row r="36" spans="1:9" ht="13.5" customHeight="1">
      <c r="A36" s="914"/>
      <c r="B36" s="915"/>
      <c r="C36" s="916" t="s">
        <v>1173</v>
      </c>
      <c r="D36" s="917" t="s">
        <v>1174</v>
      </c>
      <c r="E36" s="918"/>
      <c r="F36" s="919">
        <f>SUM(F24-F35)</f>
        <v>795216</v>
      </c>
      <c r="G36" s="920">
        <f>SUM(G24-G35)</f>
        <v>774556</v>
      </c>
      <c r="H36" s="920">
        <v>718641</v>
      </c>
      <c r="I36" s="921">
        <f t="shared" si="1"/>
        <v>92.78102551655401</v>
      </c>
    </row>
    <row r="37" spans="1:9" ht="14.25" customHeight="1">
      <c r="A37" s="922"/>
      <c r="B37" s="923"/>
      <c r="C37" s="924"/>
      <c r="D37" s="917" t="s">
        <v>1175</v>
      </c>
      <c r="E37" s="918"/>
      <c r="F37" s="925">
        <v>0</v>
      </c>
      <c r="G37" s="926">
        <v>20660</v>
      </c>
      <c r="H37" s="927">
        <v>20660</v>
      </c>
      <c r="I37" s="921">
        <f t="shared" si="1"/>
        <v>100</v>
      </c>
    </row>
    <row r="38" spans="1:9" ht="13.5" customHeight="1">
      <c r="A38" s="928"/>
      <c r="B38" s="929"/>
      <c r="C38" s="930"/>
      <c r="D38" s="931" t="s">
        <v>1176</v>
      </c>
      <c r="E38" s="932"/>
      <c r="F38" s="933">
        <f>SUM(F36:F37)</f>
        <v>795216</v>
      </c>
      <c r="G38" s="934">
        <f>SUM(G36:G37)</f>
        <v>795216</v>
      </c>
      <c r="H38" s="935">
        <f>SUM(H36:H37)</f>
        <v>739301</v>
      </c>
      <c r="I38" s="936">
        <f t="shared" si="1"/>
        <v>92.9685770910042</v>
      </c>
    </row>
    <row r="39" spans="1:9" ht="12" customHeight="1">
      <c r="A39" s="922"/>
      <c r="B39" s="922"/>
      <c r="C39" s="937" t="s">
        <v>1065</v>
      </c>
      <c r="D39" s="937"/>
      <c r="E39" s="937"/>
      <c r="F39" s="938"/>
      <c r="G39" s="922"/>
      <c r="H39" s="919">
        <f>SUM(H35+H36)-H24</f>
        <v>-44592</v>
      </c>
      <c r="I39" s="939"/>
    </row>
    <row r="40" spans="1:9" ht="12" customHeight="1">
      <c r="A40" s="940"/>
      <c r="B40" s="940"/>
      <c r="C40" s="941"/>
      <c r="D40" s="941"/>
      <c r="E40" s="941"/>
      <c r="F40" s="942"/>
      <c r="G40" s="940"/>
      <c r="H40" s="943"/>
      <c r="I40" s="944"/>
    </row>
    <row r="41" spans="1:9" ht="12" customHeight="1">
      <c r="A41" s="940"/>
      <c r="B41" s="940"/>
      <c r="C41" s="941"/>
      <c r="D41" s="941"/>
      <c r="E41" s="941"/>
      <c r="F41" s="942"/>
      <c r="G41" s="940"/>
      <c r="H41" s="943"/>
      <c r="I41" s="944"/>
    </row>
    <row r="42" spans="1:9" ht="12" customHeight="1">
      <c r="A42" s="945" t="s">
        <v>274</v>
      </c>
      <c r="B42" s="380" t="s">
        <v>1022</v>
      </c>
      <c r="C42" s="92"/>
      <c r="D42" s="946"/>
      <c r="E42" s="947"/>
      <c r="F42" s="948">
        <v>2010</v>
      </c>
      <c r="G42" s="948"/>
      <c r="H42" s="891" t="s">
        <v>1155</v>
      </c>
      <c r="I42" s="891" t="s">
        <v>1156</v>
      </c>
    </row>
    <row r="43" spans="1:9" ht="12" customHeight="1">
      <c r="A43" s="945"/>
      <c r="B43" s="380"/>
      <c r="C43" s="949"/>
      <c r="D43" s="950"/>
      <c r="E43" s="951"/>
      <c r="F43" s="626" t="s">
        <v>1157</v>
      </c>
      <c r="G43" s="626" t="s">
        <v>1158</v>
      </c>
      <c r="H43" s="952" t="s">
        <v>1159</v>
      </c>
      <c r="I43" s="953"/>
    </row>
    <row r="44" spans="1:9" ht="12" customHeight="1">
      <c r="A44" s="954" t="s">
        <v>1160</v>
      </c>
      <c r="B44" s="954"/>
      <c r="C44" s="954"/>
      <c r="D44" s="954"/>
      <c r="E44" s="954"/>
      <c r="F44" s="954"/>
      <c r="G44" s="954"/>
      <c r="H44" s="954"/>
      <c r="I44" s="954"/>
    </row>
    <row r="45" spans="1:9" ht="12" customHeight="1">
      <c r="A45" s="837" t="s">
        <v>1177</v>
      </c>
      <c r="B45" s="955" t="s">
        <v>1178</v>
      </c>
      <c r="C45" s="955"/>
      <c r="D45" s="955"/>
      <c r="E45" s="955"/>
      <c r="F45" s="838"/>
      <c r="G45" s="838"/>
      <c r="H45" s="763"/>
      <c r="I45" s="763"/>
    </row>
    <row r="46" spans="1:9" ht="12" customHeight="1">
      <c r="A46" s="816"/>
      <c r="B46" s="782"/>
      <c r="C46" s="783" t="s">
        <v>1047</v>
      </c>
      <c r="D46" s="783"/>
      <c r="E46" s="783"/>
      <c r="F46" s="817">
        <f>SUM(F47:F50)</f>
        <v>549</v>
      </c>
      <c r="G46" s="817">
        <f>SUM(G47:G50)</f>
        <v>549</v>
      </c>
      <c r="H46" s="817">
        <f>SUM(H47:H50)</f>
        <v>676</v>
      </c>
      <c r="I46" s="907">
        <f aca="true" t="shared" si="2" ref="I46:I53">(H46/G46)*100</f>
        <v>123.13296903460838</v>
      </c>
    </row>
    <row r="47" spans="1:9" ht="12" customHeight="1">
      <c r="A47" s="776"/>
      <c r="B47" s="764">
        <v>501</v>
      </c>
      <c r="C47" s="770" t="s">
        <v>1071</v>
      </c>
      <c r="D47" s="770"/>
      <c r="E47" s="770"/>
      <c r="F47" s="778">
        <v>100</v>
      </c>
      <c r="G47" s="767">
        <v>100</v>
      </c>
      <c r="H47" s="772">
        <v>0</v>
      </c>
      <c r="I47" s="905">
        <f t="shared" si="2"/>
        <v>0</v>
      </c>
    </row>
    <row r="48" spans="1:9" ht="12" customHeight="1">
      <c r="A48" s="776"/>
      <c r="B48" s="764">
        <v>521001</v>
      </c>
      <c r="C48" s="773" t="s">
        <v>1108</v>
      </c>
      <c r="D48" s="818"/>
      <c r="E48" s="819"/>
      <c r="F48" s="778">
        <v>268</v>
      </c>
      <c r="G48" s="772">
        <v>268</v>
      </c>
      <c r="H48" s="772">
        <v>440</v>
      </c>
      <c r="I48" s="905">
        <f t="shared" si="2"/>
        <v>164.17910447761196</v>
      </c>
    </row>
    <row r="49" spans="1:9" ht="12" customHeight="1">
      <c r="A49" s="776"/>
      <c r="B49" s="764">
        <v>521002</v>
      </c>
      <c r="C49" s="773" t="s">
        <v>1163</v>
      </c>
      <c r="D49" s="818"/>
      <c r="E49" s="819"/>
      <c r="F49" s="778">
        <v>80</v>
      </c>
      <c r="G49" s="772">
        <v>80</v>
      </c>
      <c r="H49" s="772">
        <v>80</v>
      </c>
      <c r="I49" s="905">
        <f t="shared" si="2"/>
        <v>100</v>
      </c>
    </row>
    <row r="50" spans="1:9" ht="12" customHeight="1">
      <c r="A50" s="776"/>
      <c r="B50" s="764">
        <v>524</v>
      </c>
      <c r="C50" s="770" t="s">
        <v>1079</v>
      </c>
      <c r="D50" s="770"/>
      <c r="E50" s="770"/>
      <c r="F50" s="778">
        <v>101</v>
      </c>
      <c r="G50" s="772">
        <v>101</v>
      </c>
      <c r="H50" s="772">
        <v>156</v>
      </c>
      <c r="I50" s="905">
        <f t="shared" si="2"/>
        <v>154.45544554455446</v>
      </c>
    </row>
    <row r="51" spans="1:9" ht="12" customHeight="1">
      <c r="A51" s="820"/>
      <c r="B51" s="346"/>
      <c r="C51" s="821" t="s">
        <v>1061</v>
      </c>
      <c r="D51" s="821"/>
      <c r="E51" s="821"/>
      <c r="F51" s="784">
        <f>SUM(F52:F52)</f>
        <v>232</v>
      </c>
      <c r="G51" s="784">
        <f>SUM(G52:G52)</f>
        <v>232</v>
      </c>
      <c r="H51" s="784">
        <f>SUM(H52:H52)</f>
        <v>179</v>
      </c>
      <c r="I51" s="907">
        <f t="shared" si="2"/>
        <v>77.15517241379311</v>
      </c>
    </row>
    <row r="52" spans="1:9" ht="12" customHeight="1">
      <c r="A52" s="776"/>
      <c r="B52" s="764">
        <v>602001</v>
      </c>
      <c r="C52" s="770" t="s">
        <v>1135</v>
      </c>
      <c r="D52" s="770"/>
      <c r="E52" s="770"/>
      <c r="F52" s="778">
        <v>232</v>
      </c>
      <c r="G52" s="769">
        <v>232</v>
      </c>
      <c r="H52" s="772">
        <v>179</v>
      </c>
      <c r="I52" s="905">
        <f t="shared" si="2"/>
        <v>77.15517241379311</v>
      </c>
    </row>
    <row r="53" spans="1:9" ht="12" customHeight="1">
      <c r="A53" s="776"/>
      <c r="B53" s="764"/>
      <c r="C53" s="829" t="s">
        <v>1127</v>
      </c>
      <c r="D53" s="818" t="s">
        <v>1115</v>
      </c>
      <c r="E53" s="819"/>
      <c r="F53" s="772">
        <f>SUM(F46-F51)</f>
        <v>317</v>
      </c>
      <c r="G53" s="772">
        <f>SUM(G46-G51)</f>
        <v>317</v>
      </c>
      <c r="H53" s="772">
        <f>SUM(H46-H51)</f>
        <v>497</v>
      </c>
      <c r="I53" s="905">
        <f t="shared" si="2"/>
        <v>156.78233438485805</v>
      </c>
    </row>
    <row r="54" spans="1:9" ht="12" customHeight="1">
      <c r="A54" s="776"/>
      <c r="B54" s="830"/>
      <c r="C54" s="776"/>
      <c r="D54" s="818" t="s">
        <v>1137</v>
      </c>
      <c r="E54" s="819"/>
      <c r="F54" s="778">
        <v>0</v>
      </c>
      <c r="G54" s="772">
        <v>0</v>
      </c>
      <c r="H54" s="772">
        <v>0</v>
      </c>
      <c r="I54" s="905">
        <v>0</v>
      </c>
    </row>
    <row r="55" spans="1:9" ht="12" customHeight="1">
      <c r="A55" s="820"/>
      <c r="B55" s="346"/>
      <c r="C55" s="842" t="s">
        <v>1179</v>
      </c>
      <c r="D55" s="843"/>
      <c r="E55" s="844"/>
      <c r="F55" s="348">
        <f>SUM(F53:F54)</f>
        <v>317</v>
      </c>
      <c r="G55" s="348">
        <f>SUM(G53:G54)</f>
        <v>317</v>
      </c>
      <c r="H55" s="348">
        <f>SUM(H53:H54)</f>
        <v>497</v>
      </c>
      <c r="I55" s="907">
        <f>(H55/G55)*100</f>
        <v>156.78233438485805</v>
      </c>
    </row>
    <row r="56" spans="1:9" ht="12" customHeight="1">
      <c r="A56" s="813" t="s">
        <v>1180</v>
      </c>
      <c r="B56" s="814" t="s">
        <v>847</v>
      </c>
      <c r="C56" s="814"/>
      <c r="D56" s="814"/>
      <c r="E56" s="814"/>
      <c r="F56" s="815"/>
      <c r="G56" s="815"/>
      <c r="H56" s="956"/>
      <c r="I56" s="957"/>
    </row>
    <row r="57" spans="1:9" ht="12" customHeight="1">
      <c r="A57" s="816"/>
      <c r="B57" s="782"/>
      <c r="C57" s="783" t="s">
        <v>1047</v>
      </c>
      <c r="D57" s="783"/>
      <c r="E57" s="783"/>
      <c r="F57" s="817">
        <f>SUM(F58:F66)</f>
        <v>8937</v>
      </c>
      <c r="G57" s="817">
        <f>SUM(G58:G66)</f>
        <v>8937</v>
      </c>
      <c r="H57" s="817">
        <f>SUM(H58:H66)</f>
        <v>8252</v>
      </c>
      <c r="I57" s="907">
        <f aca="true" t="shared" si="3" ref="I57:I70">(H57/G57)*100</f>
        <v>92.33523553765247</v>
      </c>
    </row>
    <row r="58" spans="1:9" ht="12" customHeight="1">
      <c r="A58" s="776"/>
      <c r="B58" s="764">
        <v>501</v>
      </c>
      <c r="C58" s="770" t="s">
        <v>1071</v>
      </c>
      <c r="D58" s="770"/>
      <c r="E58" s="770"/>
      <c r="F58" s="772">
        <v>664</v>
      </c>
      <c r="G58" s="772">
        <v>664</v>
      </c>
      <c r="H58" s="772">
        <v>488</v>
      </c>
      <c r="I58" s="905">
        <f t="shared" si="3"/>
        <v>73.49397590361446</v>
      </c>
    </row>
    <row r="59" spans="1:9" ht="12" customHeight="1">
      <c r="A59" s="776"/>
      <c r="B59" s="764">
        <v>502</v>
      </c>
      <c r="C59" s="773" t="s">
        <v>1072</v>
      </c>
      <c r="D59" s="818"/>
      <c r="E59" s="819"/>
      <c r="F59" s="772">
        <v>664</v>
      </c>
      <c r="G59" s="772">
        <v>664</v>
      </c>
      <c r="H59" s="772">
        <v>624</v>
      </c>
      <c r="I59" s="905">
        <f t="shared" si="3"/>
        <v>93.97590361445783</v>
      </c>
    </row>
    <row r="60" spans="1:9" ht="12" customHeight="1">
      <c r="A60" s="776"/>
      <c r="B60" s="764">
        <v>511</v>
      </c>
      <c r="C60" s="773" t="s">
        <v>1143</v>
      </c>
      <c r="D60" s="818"/>
      <c r="E60" s="819"/>
      <c r="F60" s="772">
        <v>100</v>
      </c>
      <c r="G60" s="772">
        <v>100</v>
      </c>
      <c r="H60" s="772">
        <v>0</v>
      </c>
      <c r="I60" s="905">
        <f t="shared" si="3"/>
        <v>0</v>
      </c>
    </row>
    <row r="61" spans="1:9" ht="12" customHeight="1">
      <c r="A61" s="776"/>
      <c r="B61" s="764">
        <v>518</v>
      </c>
      <c r="C61" s="773" t="s">
        <v>1077</v>
      </c>
      <c r="D61" s="818"/>
      <c r="E61" s="819"/>
      <c r="F61" s="772">
        <v>564</v>
      </c>
      <c r="G61" s="772">
        <v>564</v>
      </c>
      <c r="H61" s="772">
        <v>263</v>
      </c>
      <c r="I61" s="905">
        <f t="shared" si="3"/>
        <v>46.63120567375886</v>
      </c>
    </row>
    <row r="62" spans="1:9" ht="12" customHeight="1">
      <c r="A62" s="776"/>
      <c r="B62" s="764">
        <v>521001</v>
      </c>
      <c r="C62" s="773" t="s">
        <v>1108</v>
      </c>
      <c r="D62" s="818"/>
      <c r="E62" s="819"/>
      <c r="F62" s="772">
        <v>3826</v>
      </c>
      <c r="G62" s="772">
        <v>3826</v>
      </c>
      <c r="H62" s="772">
        <v>3771</v>
      </c>
      <c r="I62" s="905">
        <f t="shared" si="3"/>
        <v>98.56246732880292</v>
      </c>
    </row>
    <row r="63" spans="1:9" ht="12" customHeight="1">
      <c r="A63" s="776"/>
      <c r="B63" s="764">
        <v>521002</v>
      </c>
      <c r="C63" s="770" t="s">
        <v>1163</v>
      </c>
      <c r="D63" s="770"/>
      <c r="E63" s="770"/>
      <c r="F63" s="772">
        <v>100</v>
      </c>
      <c r="G63" s="772">
        <v>100</v>
      </c>
      <c r="H63" s="772">
        <v>100</v>
      </c>
      <c r="I63" s="905">
        <f t="shared" si="3"/>
        <v>100</v>
      </c>
    </row>
    <row r="64" spans="1:9" ht="12" customHeight="1">
      <c r="A64" s="776"/>
      <c r="B64" s="764">
        <v>524</v>
      </c>
      <c r="C64" s="770" t="s">
        <v>1079</v>
      </c>
      <c r="D64" s="770"/>
      <c r="E64" s="770"/>
      <c r="F64" s="772">
        <v>1343</v>
      </c>
      <c r="G64" s="772">
        <v>1343</v>
      </c>
      <c r="H64" s="772">
        <v>1336</v>
      </c>
      <c r="I64" s="905">
        <f t="shared" si="3"/>
        <v>99.47877885331347</v>
      </c>
    </row>
    <row r="65" spans="1:9" ht="12" customHeight="1">
      <c r="A65" s="869"/>
      <c r="B65" s="764">
        <v>527</v>
      </c>
      <c r="C65" s="773" t="s">
        <v>1081</v>
      </c>
      <c r="D65" s="818"/>
      <c r="E65" s="819"/>
      <c r="F65" s="772">
        <v>320</v>
      </c>
      <c r="G65" s="772">
        <v>320</v>
      </c>
      <c r="H65" s="772">
        <v>314</v>
      </c>
      <c r="I65" s="905">
        <f t="shared" si="3"/>
        <v>98.125</v>
      </c>
    </row>
    <row r="66" spans="1:9" ht="12" customHeight="1">
      <c r="A66" s="869"/>
      <c r="B66" s="764">
        <v>551</v>
      </c>
      <c r="C66" s="773" t="s">
        <v>1084</v>
      </c>
      <c r="D66" s="818"/>
      <c r="E66" s="819"/>
      <c r="F66" s="772">
        <v>1356</v>
      </c>
      <c r="G66" s="772">
        <v>1356</v>
      </c>
      <c r="H66" s="772">
        <v>1356</v>
      </c>
      <c r="I66" s="905">
        <f t="shared" si="3"/>
        <v>100</v>
      </c>
    </row>
    <row r="67" spans="1:9" ht="12" customHeight="1">
      <c r="A67" s="820"/>
      <c r="B67" s="346"/>
      <c r="C67" s="821" t="s">
        <v>1061</v>
      </c>
      <c r="D67" s="821"/>
      <c r="E67" s="821"/>
      <c r="F67" s="784">
        <f>SUM(F68:F69)</f>
        <v>1806</v>
      </c>
      <c r="G67" s="784">
        <f>SUM(G68:G69)</f>
        <v>1806</v>
      </c>
      <c r="H67" s="784">
        <f>SUM(H68:H69)</f>
        <v>1758</v>
      </c>
      <c r="I67" s="907">
        <f t="shared" si="3"/>
        <v>97.34219269102991</v>
      </c>
    </row>
    <row r="68" spans="1:9" ht="12" customHeight="1">
      <c r="A68" s="870"/>
      <c r="B68" s="764">
        <v>602001</v>
      </c>
      <c r="C68" s="770" t="s">
        <v>1135</v>
      </c>
      <c r="D68" s="770"/>
      <c r="E68" s="770"/>
      <c r="F68" s="772">
        <v>450</v>
      </c>
      <c r="G68" s="871">
        <v>450</v>
      </c>
      <c r="H68" s="772">
        <v>402</v>
      </c>
      <c r="I68" s="905">
        <f t="shared" si="3"/>
        <v>89.33333333333333</v>
      </c>
    </row>
    <row r="69" spans="1:9" ht="12" customHeight="1">
      <c r="A69" s="215"/>
      <c r="B69" s="780">
        <v>692</v>
      </c>
      <c r="C69" s="773" t="s">
        <v>1172</v>
      </c>
      <c r="D69" s="818"/>
      <c r="E69" s="819"/>
      <c r="F69" s="772">
        <v>1356</v>
      </c>
      <c r="G69" s="772">
        <v>1356</v>
      </c>
      <c r="H69" s="772">
        <v>1356</v>
      </c>
      <c r="I69" s="905">
        <f t="shared" si="3"/>
        <v>100</v>
      </c>
    </row>
    <row r="70" spans="1:9" ht="12" customHeight="1">
      <c r="A70" s="776"/>
      <c r="B70" s="764"/>
      <c r="C70" s="829" t="s">
        <v>1127</v>
      </c>
      <c r="D70" s="818" t="s">
        <v>1115</v>
      </c>
      <c r="E70" s="819"/>
      <c r="F70" s="772">
        <f>SUM(F57-F67)</f>
        <v>7131</v>
      </c>
      <c r="G70" s="772">
        <f>SUM(G57-G67)</f>
        <v>7131</v>
      </c>
      <c r="H70" s="772">
        <f>SUM(H57-H67)</f>
        <v>6494</v>
      </c>
      <c r="I70" s="905">
        <f t="shared" si="3"/>
        <v>91.0671715046978</v>
      </c>
    </row>
    <row r="71" spans="1:9" ht="12" customHeight="1">
      <c r="A71" s="776"/>
      <c r="B71" s="830"/>
      <c r="C71" s="776"/>
      <c r="D71" s="818" t="s">
        <v>1137</v>
      </c>
      <c r="E71" s="819"/>
      <c r="F71" s="772">
        <v>0</v>
      </c>
      <c r="G71" s="772">
        <v>0</v>
      </c>
      <c r="H71" s="772">
        <v>0</v>
      </c>
      <c r="I71" s="905">
        <v>0</v>
      </c>
    </row>
    <row r="72" spans="1:9" ht="12" customHeight="1">
      <c r="A72" s="820"/>
      <c r="B72" s="346"/>
      <c r="C72" s="842" t="s">
        <v>1179</v>
      </c>
      <c r="D72" s="843"/>
      <c r="E72" s="844"/>
      <c r="F72" s="348">
        <f>SUM(F70:F71)</f>
        <v>7131</v>
      </c>
      <c r="G72" s="348">
        <f>SUM(G70:G71)</f>
        <v>7131</v>
      </c>
      <c r="H72" s="348">
        <f>SUM(H70:H71)</f>
        <v>6494</v>
      </c>
      <c r="I72" s="907">
        <f>(H72/G72)*100</f>
        <v>91.0671715046978</v>
      </c>
    </row>
    <row r="73" spans="1:9" ht="12" customHeight="1">
      <c r="A73" s="813" t="s">
        <v>1181</v>
      </c>
      <c r="B73" s="814" t="s">
        <v>849</v>
      </c>
      <c r="C73" s="814"/>
      <c r="D73" s="814"/>
      <c r="E73" s="814"/>
      <c r="F73" s="815"/>
      <c r="G73" s="815"/>
      <c r="H73" s="956"/>
      <c r="I73" s="957">
        <v>0</v>
      </c>
    </row>
    <row r="74" spans="1:9" ht="12" customHeight="1">
      <c r="A74" s="816"/>
      <c r="B74" s="782"/>
      <c r="C74" s="783" t="s">
        <v>1047</v>
      </c>
      <c r="D74" s="783"/>
      <c r="E74" s="783"/>
      <c r="F74" s="817">
        <f>SUM(F75:F88)</f>
        <v>76003</v>
      </c>
      <c r="G74" s="817">
        <f>SUM(G75:G88)</f>
        <v>76003</v>
      </c>
      <c r="H74" s="817">
        <f>SUM(H75:H89)</f>
        <v>88205</v>
      </c>
      <c r="I74" s="907">
        <f aca="true" t="shared" si="4" ref="I74:I84">(H74/G74)*100</f>
        <v>116.05462942252281</v>
      </c>
    </row>
    <row r="75" spans="1:9" ht="12" customHeight="1">
      <c r="A75" s="776"/>
      <c r="B75" s="764">
        <v>501</v>
      </c>
      <c r="C75" s="770" t="s">
        <v>1071</v>
      </c>
      <c r="D75" s="770"/>
      <c r="E75" s="770"/>
      <c r="F75" s="772">
        <v>1000</v>
      </c>
      <c r="G75" s="772">
        <v>1000</v>
      </c>
      <c r="H75" s="772">
        <v>1447</v>
      </c>
      <c r="I75" s="905">
        <f t="shared" si="4"/>
        <v>144.70000000000002</v>
      </c>
    </row>
    <row r="76" spans="1:9" ht="12" customHeight="1">
      <c r="A76" s="776"/>
      <c r="B76" s="764">
        <v>511</v>
      </c>
      <c r="C76" s="773" t="s">
        <v>1143</v>
      </c>
      <c r="D76" s="818"/>
      <c r="E76" s="819"/>
      <c r="F76" s="772">
        <v>100</v>
      </c>
      <c r="G76" s="772">
        <v>100</v>
      </c>
      <c r="H76" s="772">
        <v>195</v>
      </c>
      <c r="I76" s="905">
        <f t="shared" si="4"/>
        <v>195</v>
      </c>
    </row>
    <row r="77" spans="1:9" ht="12" customHeight="1">
      <c r="A77" s="215"/>
      <c r="B77" s="764">
        <v>512</v>
      </c>
      <c r="C77" s="773" t="s">
        <v>1075</v>
      </c>
      <c r="D77" s="818"/>
      <c r="E77" s="819"/>
      <c r="F77" s="772">
        <v>166</v>
      </c>
      <c r="G77" s="772">
        <v>166</v>
      </c>
      <c r="H77" s="772">
        <v>38</v>
      </c>
      <c r="I77" s="905">
        <f t="shared" si="4"/>
        <v>22.89156626506024</v>
      </c>
    </row>
    <row r="78" spans="1:9" ht="12" customHeight="1">
      <c r="A78" s="215"/>
      <c r="B78" s="764">
        <v>513</v>
      </c>
      <c r="C78" s="773" t="s">
        <v>1076</v>
      </c>
      <c r="D78" s="818"/>
      <c r="E78" s="819"/>
      <c r="F78" s="772">
        <v>166</v>
      </c>
      <c r="G78" s="772">
        <v>166</v>
      </c>
      <c r="H78" s="772">
        <v>166</v>
      </c>
      <c r="I78" s="905">
        <f t="shared" si="4"/>
        <v>100</v>
      </c>
    </row>
    <row r="79" spans="1:9" ht="12" customHeight="1">
      <c r="A79" s="215"/>
      <c r="B79" s="764">
        <v>518</v>
      </c>
      <c r="C79" s="773" t="s">
        <v>1077</v>
      </c>
      <c r="D79" s="818"/>
      <c r="E79" s="819"/>
      <c r="F79" s="772">
        <v>3952</v>
      </c>
      <c r="G79" s="772">
        <v>3952</v>
      </c>
      <c r="H79" s="772">
        <v>3423</v>
      </c>
      <c r="I79" s="905">
        <f t="shared" si="4"/>
        <v>86.61437246963563</v>
      </c>
    </row>
    <row r="80" spans="1:9" ht="12" customHeight="1">
      <c r="A80" s="215"/>
      <c r="B80" s="764">
        <v>521001</v>
      </c>
      <c r="C80" s="773" t="s">
        <v>1108</v>
      </c>
      <c r="D80" s="818"/>
      <c r="E80" s="819"/>
      <c r="F80" s="772">
        <v>31414</v>
      </c>
      <c r="G80" s="772">
        <v>31414</v>
      </c>
      <c r="H80" s="772">
        <v>32073</v>
      </c>
      <c r="I80" s="905">
        <f t="shared" si="4"/>
        <v>102.09779079391355</v>
      </c>
    </row>
    <row r="81" spans="1:9" ht="12" customHeight="1">
      <c r="A81" s="215"/>
      <c r="B81" s="764">
        <v>524</v>
      </c>
      <c r="C81" s="770" t="s">
        <v>1079</v>
      </c>
      <c r="D81" s="770"/>
      <c r="E81" s="770"/>
      <c r="F81" s="772">
        <v>11097</v>
      </c>
      <c r="G81" s="772">
        <v>11097</v>
      </c>
      <c r="H81" s="772">
        <v>10755</v>
      </c>
      <c r="I81" s="905">
        <f t="shared" si="4"/>
        <v>96.91808596918085</v>
      </c>
    </row>
    <row r="82" spans="1:9" ht="12" customHeight="1">
      <c r="A82" s="215"/>
      <c r="B82" s="764">
        <v>525</v>
      </c>
      <c r="C82" s="773" t="s">
        <v>1080</v>
      </c>
      <c r="D82" s="818"/>
      <c r="E82" s="819"/>
      <c r="F82" s="772">
        <v>408</v>
      </c>
      <c r="G82" s="772">
        <v>408</v>
      </c>
      <c r="H82" s="772">
        <v>306</v>
      </c>
      <c r="I82" s="905">
        <f t="shared" si="4"/>
        <v>75</v>
      </c>
    </row>
    <row r="83" spans="1:9" ht="12" customHeight="1">
      <c r="A83" s="215"/>
      <c r="B83" s="764">
        <v>527</v>
      </c>
      <c r="C83" s="773" t="s">
        <v>1081</v>
      </c>
      <c r="D83" s="818"/>
      <c r="E83" s="819"/>
      <c r="F83" s="772">
        <v>4647</v>
      </c>
      <c r="G83" s="772">
        <v>4647</v>
      </c>
      <c r="H83" s="772">
        <v>15039</v>
      </c>
      <c r="I83" s="905">
        <f t="shared" si="4"/>
        <v>323.6281471917366</v>
      </c>
    </row>
    <row r="84" spans="1:9" ht="12" customHeight="1">
      <c r="A84" s="215"/>
      <c r="B84" s="764">
        <v>538</v>
      </c>
      <c r="C84" s="773" t="s">
        <v>1164</v>
      </c>
      <c r="D84" s="818"/>
      <c r="E84" s="819"/>
      <c r="F84" s="772">
        <v>25</v>
      </c>
      <c r="G84" s="772">
        <v>25</v>
      </c>
      <c r="H84" s="772">
        <v>7</v>
      </c>
      <c r="I84" s="905">
        <f t="shared" si="4"/>
        <v>28.000000000000004</v>
      </c>
    </row>
    <row r="85" spans="1:9" ht="12" customHeight="1">
      <c r="A85" s="215"/>
      <c r="B85" s="764">
        <v>545</v>
      </c>
      <c r="C85" s="773" t="s">
        <v>1165</v>
      </c>
      <c r="D85" s="774"/>
      <c r="E85" s="775"/>
      <c r="F85" s="772">
        <v>0</v>
      </c>
      <c r="G85" s="772">
        <v>0</v>
      </c>
      <c r="H85" s="772">
        <v>168</v>
      </c>
      <c r="I85" s="905">
        <v>0</v>
      </c>
    </row>
    <row r="86" spans="1:9" ht="12" customHeight="1">
      <c r="A86" s="215"/>
      <c r="B86" s="764">
        <v>568</v>
      </c>
      <c r="C86" s="773" t="s">
        <v>1088</v>
      </c>
      <c r="D86" s="818"/>
      <c r="E86" s="819"/>
      <c r="F86" s="772">
        <v>12179</v>
      </c>
      <c r="G86" s="772">
        <v>12179</v>
      </c>
      <c r="H86" s="772">
        <v>11052</v>
      </c>
      <c r="I86" s="905">
        <f>(H86/G86)*100</f>
        <v>90.74636669677312</v>
      </c>
    </row>
    <row r="87" spans="1:9" ht="12" customHeight="1">
      <c r="A87" s="215"/>
      <c r="B87" s="780" t="s">
        <v>1040</v>
      </c>
      <c r="C87" s="773" t="s">
        <v>1086</v>
      </c>
      <c r="D87" s="818"/>
      <c r="E87" s="819"/>
      <c r="F87" s="772">
        <v>9950</v>
      </c>
      <c r="G87" s="772">
        <v>9950</v>
      </c>
      <c r="H87" s="772">
        <v>10045</v>
      </c>
      <c r="I87" s="905">
        <f>(H87/G87)*100</f>
        <v>100.95477386934672</v>
      </c>
    </row>
    <row r="88" spans="1:9" ht="12" customHeight="1">
      <c r="A88" s="215"/>
      <c r="B88" s="764">
        <v>551</v>
      </c>
      <c r="C88" s="773" t="s">
        <v>1084</v>
      </c>
      <c r="D88" s="818"/>
      <c r="E88" s="819"/>
      <c r="F88" s="772">
        <v>899</v>
      </c>
      <c r="G88" s="772">
        <v>899</v>
      </c>
      <c r="H88" s="772">
        <v>2756</v>
      </c>
      <c r="I88" s="905">
        <f>(H88/G88)*100</f>
        <v>306.5628476084538</v>
      </c>
    </row>
    <row r="89" spans="1:9" ht="12" customHeight="1">
      <c r="A89" s="776"/>
      <c r="B89" s="764">
        <v>591</v>
      </c>
      <c r="C89" s="773" t="s">
        <v>1166</v>
      </c>
      <c r="D89" s="818"/>
      <c r="E89" s="819"/>
      <c r="F89" s="772">
        <v>0</v>
      </c>
      <c r="G89" s="772">
        <v>0</v>
      </c>
      <c r="H89" s="772">
        <v>735</v>
      </c>
      <c r="I89" s="905">
        <v>0</v>
      </c>
    </row>
    <row r="90" spans="1:9" ht="12" customHeight="1">
      <c r="A90" s="820"/>
      <c r="B90" s="346"/>
      <c r="C90" s="821" t="s">
        <v>1061</v>
      </c>
      <c r="D90" s="821"/>
      <c r="E90" s="821"/>
      <c r="F90" s="784">
        <f>SUM(F91:F95)</f>
        <v>11869</v>
      </c>
      <c r="G90" s="784">
        <f>SUM(G91:G95)</f>
        <v>11869</v>
      </c>
      <c r="H90" s="784">
        <f>SUM(H91:H95)</f>
        <v>12668</v>
      </c>
      <c r="I90" s="907">
        <f aca="true" t="shared" si="5" ref="I90:I98">(H90/G90)*100</f>
        <v>106.73182239447299</v>
      </c>
    </row>
    <row r="91" spans="1:9" ht="12" customHeight="1">
      <c r="A91" s="215"/>
      <c r="B91" s="764">
        <v>602011</v>
      </c>
      <c r="C91" s="818" t="s">
        <v>1150</v>
      </c>
      <c r="D91" s="818"/>
      <c r="E91" s="819"/>
      <c r="F91" s="772">
        <v>256</v>
      </c>
      <c r="G91" s="772">
        <v>256</v>
      </c>
      <c r="H91" s="772">
        <v>257</v>
      </c>
      <c r="I91" s="905">
        <f t="shared" si="5"/>
        <v>100.390625</v>
      </c>
    </row>
    <row r="92" spans="1:9" ht="12" customHeight="1">
      <c r="A92" s="215"/>
      <c r="B92" s="764">
        <v>662</v>
      </c>
      <c r="C92" s="818" t="s">
        <v>1097</v>
      </c>
      <c r="D92" s="818"/>
      <c r="E92" s="819"/>
      <c r="F92" s="772">
        <v>100</v>
      </c>
      <c r="G92" s="772">
        <v>100</v>
      </c>
      <c r="H92" s="772">
        <v>38</v>
      </c>
      <c r="I92" s="905">
        <f t="shared" si="5"/>
        <v>38</v>
      </c>
    </row>
    <row r="93" spans="1:9" ht="12" customHeight="1">
      <c r="A93" s="215"/>
      <c r="B93" s="764">
        <v>668</v>
      </c>
      <c r="C93" s="818" t="s">
        <v>1170</v>
      </c>
      <c r="D93" s="818"/>
      <c r="E93" s="819"/>
      <c r="F93" s="772">
        <v>664</v>
      </c>
      <c r="G93" s="772">
        <v>664</v>
      </c>
      <c r="H93" s="772">
        <v>777</v>
      </c>
      <c r="I93" s="905">
        <f t="shared" si="5"/>
        <v>117.01807228915662</v>
      </c>
    </row>
    <row r="94" spans="1:9" ht="12" customHeight="1">
      <c r="A94" s="215"/>
      <c r="B94" s="780" t="s">
        <v>1054</v>
      </c>
      <c r="C94" s="818" t="s">
        <v>1171</v>
      </c>
      <c r="D94" s="818"/>
      <c r="E94" s="819"/>
      <c r="F94" s="772">
        <v>9950</v>
      </c>
      <c r="G94" s="772">
        <v>9950</v>
      </c>
      <c r="H94" s="772">
        <v>8840</v>
      </c>
      <c r="I94" s="905">
        <f t="shared" si="5"/>
        <v>88.84422110552764</v>
      </c>
    </row>
    <row r="95" spans="1:9" ht="12" customHeight="1">
      <c r="A95" s="215"/>
      <c r="B95" s="780">
        <v>692</v>
      </c>
      <c r="C95" s="773" t="s">
        <v>1172</v>
      </c>
      <c r="D95" s="818"/>
      <c r="E95" s="819"/>
      <c r="F95" s="772">
        <v>899</v>
      </c>
      <c r="G95" s="772">
        <v>899</v>
      </c>
      <c r="H95" s="772">
        <v>2756</v>
      </c>
      <c r="I95" s="905">
        <f t="shared" si="5"/>
        <v>306.5628476084538</v>
      </c>
    </row>
    <row r="96" spans="1:9" ht="12" customHeight="1">
      <c r="A96" s="776"/>
      <c r="B96" s="764"/>
      <c r="C96" s="829" t="s">
        <v>1127</v>
      </c>
      <c r="D96" s="818" t="s">
        <v>1115</v>
      </c>
      <c r="E96" s="819"/>
      <c r="F96" s="772">
        <f>SUM(F74-F90)</f>
        <v>64134</v>
      </c>
      <c r="G96" s="772">
        <f>SUM(G74-G90)</f>
        <v>64134</v>
      </c>
      <c r="H96" s="772">
        <f>SUM(H74-H90)</f>
        <v>75537</v>
      </c>
      <c r="I96" s="905">
        <f t="shared" si="5"/>
        <v>117.77996070726915</v>
      </c>
    </row>
    <row r="97" spans="1:9" ht="12" customHeight="1">
      <c r="A97" s="776"/>
      <c r="B97" s="830"/>
      <c r="C97" s="776"/>
      <c r="D97" s="818" t="s">
        <v>1137</v>
      </c>
      <c r="E97" s="819"/>
      <c r="F97" s="766">
        <v>0</v>
      </c>
      <c r="G97" s="772">
        <v>9901</v>
      </c>
      <c r="H97" s="772">
        <v>9901</v>
      </c>
      <c r="I97" s="905">
        <f t="shared" si="5"/>
        <v>100</v>
      </c>
    </row>
    <row r="98" spans="1:9" ht="12" customHeight="1">
      <c r="A98" s="820"/>
      <c r="B98" s="346"/>
      <c r="C98" s="842" t="s">
        <v>1179</v>
      </c>
      <c r="D98" s="843"/>
      <c r="E98" s="844"/>
      <c r="F98" s="348">
        <f>SUM(F96:F97)</f>
        <v>64134</v>
      </c>
      <c r="G98" s="348">
        <f>SUM(G96:G97)</f>
        <v>74035</v>
      </c>
      <c r="H98" s="348">
        <f>SUM(H96:H97)</f>
        <v>85438</v>
      </c>
      <c r="I98" s="907">
        <f t="shared" si="5"/>
        <v>115.40217464712637</v>
      </c>
    </row>
    <row r="99" spans="1:9" ht="12" customHeight="1">
      <c r="A99" s="813" t="s">
        <v>1182</v>
      </c>
      <c r="B99" s="814" t="s">
        <v>1183</v>
      </c>
      <c r="C99" s="814"/>
      <c r="D99" s="814"/>
      <c r="E99" s="814"/>
      <c r="F99" s="815"/>
      <c r="G99" s="815"/>
      <c r="H99" s="956"/>
      <c r="I99" s="957">
        <v>0</v>
      </c>
    </row>
    <row r="100" spans="1:9" ht="12" customHeight="1">
      <c r="A100" s="816"/>
      <c r="B100" s="782"/>
      <c r="C100" s="783" t="s">
        <v>1047</v>
      </c>
      <c r="D100" s="783"/>
      <c r="E100" s="783"/>
      <c r="F100" s="817">
        <f>SUM(F101:F106)</f>
        <v>37772</v>
      </c>
      <c r="G100" s="817">
        <f>SUM(G101:G106)</f>
        <v>37672</v>
      </c>
      <c r="H100" s="817">
        <f>SUM(H101:H106)</f>
        <v>38106</v>
      </c>
      <c r="I100" s="907">
        <f aca="true" t="shared" si="6" ref="I100:I110">(H100/G100)*100</f>
        <v>101.15204926736037</v>
      </c>
    </row>
    <row r="101" spans="1:9" ht="12" customHeight="1">
      <c r="A101" s="215"/>
      <c r="B101" s="764">
        <v>501</v>
      </c>
      <c r="C101" s="770" t="s">
        <v>1071</v>
      </c>
      <c r="D101" s="770"/>
      <c r="E101" s="770"/>
      <c r="F101" s="772">
        <v>1000</v>
      </c>
      <c r="G101" s="772">
        <v>900</v>
      </c>
      <c r="H101" s="772">
        <v>545</v>
      </c>
      <c r="I101" s="905">
        <f t="shared" si="6"/>
        <v>60.55555555555555</v>
      </c>
    </row>
    <row r="102" spans="1:9" ht="12" customHeight="1">
      <c r="A102" s="215"/>
      <c r="B102" s="764">
        <v>518</v>
      </c>
      <c r="C102" s="773" t="s">
        <v>1077</v>
      </c>
      <c r="D102" s="818"/>
      <c r="E102" s="819"/>
      <c r="F102" s="772">
        <v>66</v>
      </c>
      <c r="G102" s="772">
        <v>66</v>
      </c>
      <c r="H102" s="772">
        <v>832</v>
      </c>
      <c r="I102" s="905">
        <f t="shared" si="6"/>
        <v>1260.6060606060605</v>
      </c>
    </row>
    <row r="103" spans="1:9" ht="12" customHeight="1">
      <c r="A103" s="215"/>
      <c r="B103" s="764">
        <v>521001</v>
      </c>
      <c r="C103" s="773" t="s">
        <v>1108</v>
      </c>
      <c r="D103" s="818"/>
      <c r="E103" s="819"/>
      <c r="F103" s="772">
        <v>15301</v>
      </c>
      <c r="G103" s="772">
        <v>15301</v>
      </c>
      <c r="H103" s="772">
        <v>15016</v>
      </c>
      <c r="I103" s="905">
        <f t="shared" si="6"/>
        <v>98.13737664204953</v>
      </c>
    </row>
    <row r="104" spans="1:9" ht="12" customHeight="1">
      <c r="A104" s="215"/>
      <c r="B104" s="764">
        <v>524</v>
      </c>
      <c r="C104" s="770" t="s">
        <v>1079</v>
      </c>
      <c r="D104" s="770"/>
      <c r="E104" s="770"/>
      <c r="F104" s="772">
        <v>5407</v>
      </c>
      <c r="G104" s="772">
        <v>5407</v>
      </c>
      <c r="H104" s="772">
        <v>5305</v>
      </c>
      <c r="I104" s="905">
        <f t="shared" si="6"/>
        <v>98.11355650083226</v>
      </c>
    </row>
    <row r="105" spans="1:9" ht="12" customHeight="1">
      <c r="A105" s="215"/>
      <c r="B105" s="764">
        <v>527</v>
      </c>
      <c r="C105" s="773" t="s">
        <v>1081</v>
      </c>
      <c r="D105" s="818"/>
      <c r="E105" s="819"/>
      <c r="F105" s="772">
        <v>1053</v>
      </c>
      <c r="G105" s="772">
        <v>1053</v>
      </c>
      <c r="H105" s="772">
        <v>1028</v>
      </c>
      <c r="I105" s="905">
        <f t="shared" si="6"/>
        <v>97.62583095916429</v>
      </c>
    </row>
    <row r="106" spans="1:9" ht="12" customHeight="1">
      <c r="A106" s="215"/>
      <c r="B106" s="764">
        <v>551</v>
      </c>
      <c r="C106" s="773" t="s">
        <v>1084</v>
      </c>
      <c r="D106" s="818"/>
      <c r="E106" s="819"/>
      <c r="F106" s="772">
        <v>14945</v>
      </c>
      <c r="G106" s="772">
        <v>14945</v>
      </c>
      <c r="H106" s="772">
        <v>15380</v>
      </c>
      <c r="I106" s="905">
        <f t="shared" si="6"/>
        <v>102.91067246570759</v>
      </c>
    </row>
    <row r="107" spans="1:9" ht="12" customHeight="1">
      <c r="A107" s="820"/>
      <c r="B107" s="346"/>
      <c r="C107" s="821" t="s">
        <v>1061</v>
      </c>
      <c r="D107" s="821"/>
      <c r="E107" s="821"/>
      <c r="F107" s="784">
        <f>SUM(F108:F109)</f>
        <v>15245</v>
      </c>
      <c r="G107" s="784">
        <f>SUM(G108:G109)</f>
        <v>15245</v>
      </c>
      <c r="H107" s="784">
        <f>SUM(H108:H109)</f>
        <v>16824</v>
      </c>
      <c r="I107" s="907">
        <f t="shared" si="6"/>
        <v>110.35749426041326</v>
      </c>
    </row>
    <row r="108" spans="1:9" ht="12" customHeight="1">
      <c r="A108" s="215"/>
      <c r="B108" s="764">
        <v>602001</v>
      </c>
      <c r="C108" s="770" t="s">
        <v>1135</v>
      </c>
      <c r="D108" s="770"/>
      <c r="E108" s="770"/>
      <c r="F108" s="772">
        <v>300</v>
      </c>
      <c r="G108" s="772">
        <v>300</v>
      </c>
      <c r="H108" s="772">
        <v>1444</v>
      </c>
      <c r="I108" s="905">
        <f t="shared" si="6"/>
        <v>481.33333333333337</v>
      </c>
    </row>
    <row r="109" spans="1:9" ht="12" customHeight="1">
      <c r="A109" s="776"/>
      <c r="B109" s="780">
        <v>692</v>
      </c>
      <c r="C109" s="773" t="s">
        <v>1172</v>
      </c>
      <c r="D109" s="818"/>
      <c r="E109" s="819"/>
      <c r="F109" s="772">
        <v>14945</v>
      </c>
      <c r="G109" s="772">
        <v>14945</v>
      </c>
      <c r="H109" s="772">
        <v>15380</v>
      </c>
      <c r="I109" s="905">
        <f t="shared" si="6"/>
        <v>102.91067246570759</v>
      </c>
    </row>
    <row r="110" spans="1:9" ht="12" customHeight="1">
      <c r="A110" s="776"/>
      <c r="B110" s="764"/>
      <c r="C110" s="829" t="s">
        <v>1127</v>
      </c>
      <c r="D110" s="818" t="s">
        <v>1115</v>
      </c>
      <c r="E110" s="819"/>
      <c r="F110" s="772">
        <f>SUM(F100-F107)</f>
        <v>22527</v>
      </c>
      <c r="G110" s="772">
        <f>SUM(G100-G107)</f>
        <v>22427</v>
      </c>
      <c r="H110" s="772">
        <f>SUM(H100-H107)</f>
        <v>21282</v>
      </c>
      <c r="I110" s="905">
        <f t="shared" si="6"/>
        <v>94.89454675168324</v>
      </c>
    </row>
    <row r="111" spans="1:9" ht="12" customHeight="1">
      <c r="A111" s="776"/>
      <c r="B111" s="830"/>
      <c r="C111" s="776"/>
      <c r="D111" s="818" t="s">
        <v>1137</v>
      </c>
      <c r="E111" s="819"/>
      <c r="F111" s="766">
        <v>0</v>
      </c>
      <c r="G111" s="772">
        <v>7818</v>
      </c>
      <c r="H111" s="772">
        <v>7818</v>
      </c>
      <c r="I111" s="905">
        <v>0</v>
      </c>
    </row>
    <row r="112" spans="1:9" ht="12" customHeight="1">
      <c r="A112" s="820"/>
      <c r="B112" s="346"/>
      <c r="C112" s="842" t="s">
        <v>1179</v>
      </c>
      <c r="D112" s="843"/>
      <c r="E112" s="844"/>
      <c r="F112" s="348">
        <f>SUM(F110:F111)</f>
        <v>22527</v>
      </c>
      <c r="G112" s="348">
        <f>SUM(G110:G111)</f>
        <v>30245</v>
      </c>
      <c r="H112" s="348">
        <f>SUM(H110:H111)</f>
        <v>29100</v>
      </c>
      <c r="I112" s="907">
        <f>(H112/G112)*100</f>
        <v>96.21425028930402</v>
      </c>
    </row>
    <row r="113" spans="1:9" ht="12" customHeight="1">
      <c r="A113" s="813" t="s">
        <v>1184</v>
      </c>
      <c r="B113" s="814" t="s">
        <v>854</v>
      </c>
      <c r="C113" s="814"/>
      <c r="D113" s="814"/>
      <c r="E113" s="814"/>
      <c r="F113" s="815"/>
      <c r="G113" s="815"/>
      <c r="H113" s="956"/>
      <c r="I113" s="957">
        <v>0</v>
      </c>
    </row>
    <row r="114" spans="1:9" ht="12" customHeight="1">
      <c r="A114" s="816"/>
      <c r="B114" s="782"/>
      <c r="C114" s="783" t="s">
        <v>1047</v>
      </c>
      <c r="D114" s="783"/>
      <c r="E114" s="783"/>
      <c r="F114" s="817">
        <f>SUM(F115:F125)</f>
        <v>432233</v>
      </c>
      <c r="G114" s="817">
        <f>SUM(G115:G125)</f>
        <v>419332</v>
      </c>
      <c r="H114" s="817">
        <f>SUM(H115:H125)</f>
        <v>454778</v>
      </c>
      <c r="I114" s="907">
        <f aca="true" t="shared" si="7" ref="I114:I134">(H114/G114)*100</f>
        <v>108.45296805395247</v>
      </c>
    </row>
    <row r="115" spans="1:9" ht="12" customHeight="1">
      <c r="A115" s="215"/>
      <c r="B115" s="764">
        <v>501</v>
      </c>
      <c r="C115" s="770" t="s">
        <v>1071</v>
      </c>
      <c r="D115" s="770"/>
      <c r="E115" s="770"/>
      <c r="F115" s="772">
        <v>28841</v>
      </c>
      <c r="G115" s="772">
        <v>24299</v>
      </c>
      <c r="H115" s="772">
        <v>23878</v>
      </c>
      <c r="I115" s="905">
        <f t="shared" si="7"/>
        <v>98.26741841228034</v>
      </c>
    </row>
    <row r="116" spans="1:9" ht="12" customHeight="1">
      <c r="A116" s="215"/>
      <c r="B116" s="764">
        <v>502</v>
      </c>
      <c r="C116" s="773" t="s">
        <v>1072</v>
      </c>
      <c r="D116" s="818"/>
      <c r="E116" s="819"/>
      <c r="F116" s="772">
        <v>176334</v>
      </c>
      <c r="G116" s="772">
        <v>167975</v>
      </c>
      <c r="H116" s="772">
        <v>155537</v>
      </c>
      <c r="I116" s="905">
        <f t="shared" si="7"/>
        <v>92.59532668551867</v>
      </c>
    </row>
    <row r="117" spans="1:9" ht="12" customHeight="1">
      <c r="A117" s="215"/>
      <c r="B117" s="764">
        <v>511</v>
      </c>
      <c r="C117" s="773" t="s">
        <v>1162</v>
      </c>
      <c r="D117" s="818"/>
      <c r="E117" s="819"/>
      <c r="F117" s="772">
        <v>27801</v>
      </c>
      <c r="G117" s="772">
        <v>27801</v>
      </c>
      <c r="H117" s="772">
        <v>68285</v>
      </c>
      <c r="I117" s="905">
        <f t="shared" si="7"/>
        <v>245.62066112729758</v>
      </c>
    </row>
    <row r="118" spans="1:9" ht="12" customHeight="1">
      <c r="A118" s="215"/>
      <c r="B118" s="764">
        <v>518</v>
      </c>
      <c r="C118" s="773" t="s">
        <v>1077</v>
      </c>
      <c r="D118" s="818"/>
      <c r="E118" s="819"/>
      <c r="F118" s="772">
        <v>8781</v>
      </c>
      <c r="G118" s="772">
        <v>8781</v>
      </c>
      <c r="H118" s="772">
        <v>16472</v>
      </c>
      <c r="I118" s="905">
        <f t="shared" si="7"/>
        <v>187.58683521239038</v>
      </c>
    </row>
    <row r="119" spans="1:9" ht="12" customHeight="1">
      <c r="A119" s="215"/>
      <c r="B119" s="764">
        <v>521001</v>
      </c>
      <c r="C119" s="773" t="s">
        <v>1108</v>
      </c>
      <c r="D119" s="818"/>
      <c r="E119" s="819"/>
      <c r="F119" s="772">
        <v>119490</v>
      </c>
      <c r="G119" s="772">
        <v>119490</v>
      </c>
      <c r="H119" s="772">
        <v>120478</v>
      </c>
      <c r="I119" s="905">
        <f t="shared" si="7"/>
        <v>100.82684743493179</v>
      </c>
    </row>
    <row r="120" spans="1:9" ht="12" customHeight="1">
      <c r="A120" s="215"/>
      <c r="B120" s="764">
        <v>521002</v>
      </c>
      <c r="C120" s="773" t="s">
        <v>1163</v>
      </c>
      <c r="D120" s="818"/>
      <c r="E120" s="819"/>
      <c r="F120" s="772">
        <v>1160</v>
      </c>
      <c r="G120" s="772">
        <v>1160</v>
      </c>
      <c r="H120" s="772">
        <v>1857</v>
      </c>
      <c r="I120" s="905">
        <f t="shared" si="7"/>
        <v>160.08620689655174</v>
      </c>
    </row>
    <row r="121" spans="1:9" ht="12" customHeight="1">
      <c r="A121" s="215"/>
      <c r="B121" s="764">
        <v>524</v>
      </c>
      <c r="C121" s="770" t="s">
        <v>1079</v>
      </c>
      <c r="D121" s="770"/>
      <c r="E121" s="770"/>
      <c r="F121" s="772">
        <v>42038</v>
      </c>
      <c r="G121" s="772">
        <v>42038</v>
      </c>
      <c r="H121" s="772">
        <v>40657</v>
      </c>
      <c r="I121" s="905">
        <f t="shared" si="7"/>
        <v>96.71487701603311</v>
      </c>
    </row>
    <row r="122" spans="1:9" ht="12" customHeight="1">
      <c r="A122" s="215"/>
      <c r="B122" s="764">
        <v>525</v>
      </c>
      <c r="C122" s="773" t="s">
        <v>1080</v>
      </c>
      <c r="D122" s="818"/>
      <c r="E122" s="819"/>
      <c r="F122" s="772">
        <v>2726</v>
      </c>
      <c r="G122" s="772">
        <v>2726</v>
      </c>
      <c r="H122" s="772">
        <v>2398</v>
      </c>
      <c r="I122" s="905">
        <f t="shared" si="7"/>
        <v>87.9677182685253</v>
      </c>
    </row>
    <row r="123" spans="1:9" ht="12" customHeight="1">
      <c r="A123" s="215"/>
      <c r="B123" s="764">
        <v>527</v>
      </c>
      <c r="C123" s="773" t="s">
        <v>1081</v>
      </c>
      <c r="D123" s="818"/>
      <c r="E123" s="819"/>
      <c r="F123" s="772">
        <v>8190</v>
      </c>
      <c r="G123" s="772">
        <v>8190</v>
      </c>
      <c r="H123" s="772">
        <v>8068</v>
      </c>
      <c r="I123" s="905">
        <f t="shared" si="7"/>
        <v>98.51037851037852</v>
      </c>
    </row>
    <row r="124" spans="1:9" ht="12" customHeight="1">
      <c r="A124" s="215"/>
      <c r="B124" s="764">
        <v>568</v>
      </c>
      <c r="C124" s="773" t="s">
        <v>1088</v>
      </c>
      <c r="D124" s="818"/>
      <c r="E124" s="819"/>
      <c r="F124" s="772">
        <v>266</v>
      </c>
      <c r="G124" s="772">
        <v>266</v>
      </c>
      <c r="H124" s="772">
        <v>256</v>
      </c>
      <c r="I124" s="905">
        <f t="shared" si="7"/>
        <v>96.2406015037594</v>
      </c>
    </row>
    <row r="125" spans="1:9" ht="12" customHeight="1">
      <c r="A125" s="215"/>
      <c r="B125" s="764">
        <v>551</v>
      </c>
      <c r="C125" s="773" t="s">
        <v>1084</v>
      </c>
      <c r="D125" s="818"/>
      <c r="E125" s="819"/>
      <c r="F125" s="772">
        <v>16606</v>
      </c>
      <c r="G125" s="772">
        <v>16606</v>
      </c>
      <c r="H125" s="772">
        <v>16892</v>
      </c>
      <c r="I125" s="905">
        <f t="shared" si="7"/>
        <v>101.72226905937613</v>
      </c>
    </row>
    <row r="126" spans="1:9" ht="12" customHeight="1">
      <c r="A126" s="820"/>
      <c r="B126" s="346"/>
      <c r="C126" s="821" t="s">
        <v>1061</v>
      </c>
      <c r="D126" s="821"/>
      <c r="E126" s="821"/>
      <c r="F126" s="784">
        <f>SUM(F127:F131)</f>
        <v>147607</v>
      </c>
      <c r="G126" s="784">
        <f>SUM(G127:G131)</f>
        <v>147607</v>
      </c>
      <c r="H126" s="784">
        <f>SUM(H127:H131)</f>
        <v>143064</v>
      </c>
      <c r="I126" s="907">
        <f t="shared" si="7"/>
        <v>96.92223268544174</v>
      </c>
    </row>
    <row r="127" spans="1:9" ht="12" customHeight="1">
      <c r="A127" s="215"/>
      <c r="B127" s="764">
        <v>602001</v>
      </c>
      <c r="C127" s="770" t="s">
        <v>1135</v>
      </c>
      <c r="D127" s="770"/>
      <c r="E127" s="770"/>
      <c r="F127" s="772">
        <v>122769</v>
      </c>
      <c r="G127" s="772">
        <v>122769</v>
      </c>
      <c r="H127" s="772">
        <v>117359</v>
      </c>
      <c r="I127" s="905">
        <f t="shared" si="7"/>
        <v>95.5933501128135</v>
      </c>
    </row>
    <row r="128" spans="1:9" ht="12" customHeight="1">
      <c r="A128" s="215"/>
      <c r="B128" s="764">
        <v>602011</v>
      </c>
      <c r="C128" s="818" t="s">
        <v>1150</v>
      </c>
      <c r="D128" s="818"/>
      <c r="E128" s="819"/>
      <c r="F128" s="772">
        <v>1757</v>
      </c>
      <c r="G128" s="772">
        <v>1757</v>
      </c>
      <c r="H128" s="772">
        <v>2415</v>
      </c>
      <c r="I128" s="905">
        <f t="shared" si="7"/>
        <v>137.45019920318725</v>
      </c>
    </row>
    <row r="129" spans="1:9" ht="12" customHeight="1">
      <c r="A129" s="215"/>
      <c r="B129" s="764">
        <v>602002</v>
      </c>
      <c r="C129" s="773" t="s">
        <v>1167</v>
      </c>
      <c r="D129" s="818"/>
      <c r="E129" s="819"/>
      <c r="F129" s="772">
        <v>5825</v>
      </c>
      <c r="G129" s="772">
        <v>5825</v>
      </c>
      <c r="H129" s="772">
        <v>5778</v>
      </c>
      <c r="I129" s="905">
        <f t="shared" si="7"/>
        <v>99.1931330472103</v>
      </c>
    </row>
    <row r="130" spans="1:9" ht="12" customHeight="1">
      <c r="A130" s="215"/>
      <c r="B130" s="764">
        <v>602012</v>
      </c>
      <c r="C130" s="773" t="s">
        <v>1168</v>
      </c>
      <c r="D130" s="818"/>
      <c r="E130" s="819"/>
      <c r="F130" s="772">
        <v>650</v>
      </c>
      <c r="G130" s="772">
        <v>650</v>
      </c>
      <c r="H130" s="772">
        <v>620</v>
      </c>
      <c r="I130" s="905">
        <f t="shared" si="7"/>
        <v>95.38461538461539</v>
      </c>
    </row>
    <row r="131" spans="1:9" ht="12" customHeight="1">
      <c r="A131" s="215"/>
      <c r="B131" s="780">
        <v>692</v>
      </c>
      <c r="C131" s="773" t="s">
        <v>1172</v>
      </c>
      <c r="D131" s="818"/>
      <c r="E131" s="819"/>
      <c r="F131" s="772">
        <v>16606</v>
      </c>
      <c r="G131" s="772">
        <v>16606</v>
      </c>
      <c r="H131" s="772">
        <v>16892</v>
      </c>
      <c r="I131" s="905">
        <f t="shared" si="7"/>
        <v>101.72226905937613</v>
      </c>
    </row>
    <row r="132" spans="1:9" ht="12" customHeight="1">
      <c r="A132" s="776"/>
      <c r="B132" s="764"/>
      <c r="C132" s="829" t="s">
        <v>1127</v>
      </c>
      <c r="D132" s="818" t="s">
        <v>1115</v>
      </c>
      <c r="E132" s="819"/>
      <c r="F132" s="772">
        <f>SUM(F114-F126)</f>
        <v>284626</v>
      </c>
      <c r="G132" s="772">
        <f>SUM(G114-G126)</f>
        <v>271725</v>
      </c>
      <c r="H132" s="772">
        <f>SUM(H114-H126)</f>
        <v>311714</v>
      </c>
      <c r="I132" s="905">
        <f t="shared" si="7"/>
        <v>114.716717269298</v>
      </c>
    </row>
    <row r="133" spans="1:9" ht="12" customHeight="1">
      <c r="A133" s="776"/>
      <c r="B133" s="830"/>
      <c r="C133" s="776"/>
      <c r="D133" s="818" t="s">
        <v>1137</v>
      </c>
      <c r="E133" s="819"/>
      <c r="F133" s="766">
        <v>0</v>
      </c>
      <c r="G133" s="772">
        <v>2941</v>
      </c>
      <c r="H133" s="772">
        <v>2941</v>
      </c>
      <c r="I133" s="905">
        <f t="shared" si="7"/>
        <v>100</v>
      </c>
    </row>
    <row r="134" spans="1:9" ht="12" customHeight="1">
      <c r="A134" s="820"/>
      <c r="B134" s="346"/>
      <c r="C134" s="842" t="s">
        <v>1179</v>
      </c>
      <c r="D134" s="843"/>
      <c r="E134" s="844"/>
      <c r="F134" s="348">
        <f>SUM(F132:F133)</f>
        <v>284626</v>
      </c>
      <c r="G134" s="348">
        <f>SUM(G132:G133)</f>
        <v>274666</v>
      </c>
      <c r="H134" s="348">
        <f>SUM(H132:H133)</f>
        <v>314655</v>
      </c>
      <c r="I134" s="907">
        <f t="shared" si="7"/>
        <v>114.5591372794594</v>
      </c>
    </row>
    <row r="135" spans="1:9" ht="12" customHeight="1">
      <c r="A135" s="813" t="s">
        <v>1185</v>
      </c>
      <c r="B135" s="814" t="s">
        <v>856</v>
      </c>
      <c r="C135" s="814"/>
      <c r="D135" s="814"/>
      <c r="E135" s="814"/>
      <c r="F135" s="815"/>
      <c r="G135" s="815"/>
      <c r="H135" s="956"/>
      <c r="I135" s="957"/>
    </row>
    <row r="136" spans="1:9" ht="12" customHeight="1">
      <c r="A136" s="816"/>
      <c r="B136" s="782"/>
      <c r="C136" s="783" t="s">
        <v>1047</v>
      </c>
      <c r="D136" s="783"/>
      <c r="E136" s="783"/>
      <c r="F136" s="817">
        <f>SUM(F137:F147)</f>
        <v>419630</v>
      </c>
      <c r="G136" s="817">
        <f>SUM(G137:G147)</f>
        <v>413021</v>
      </c>
      <c r="H136" s="817">
        <f>SUM(H137:H147)</f>
        <v>419473</v>
      </c>
      <c r="I136" s="907">
        <f aca="true" t="shared" si="8" ref="I136:I153">(H136/G136)*100</f>
        <v>101.56214817164259</v>
      </c>
    </row>
    <row r="137" spans="1:9" ht="12" customHeight="1">
      <c r="A137" s="958"/>
      <c r="B137" s="764">
        <v>501</v>
      </c>
      <c r="C137" s="770" t="s">
        <v>1071</v>
      </c>
      <c r="D137" s="770"/>
      <c r="E137" s="770"/>
      <c r="F137" s="772">
        <v>16566</v>
      </c>
      <c r="G137" s="359">
        <v>13866</v>
      </c>
      <c r="H137" s="772">
        <v>15767</v>
      </c>
      <c r="I137" s="905">
        <f t="shared" si="8"/>
        <v>113.70979374008365</v>
      </c>
    </row>
    <row r="138" spans="1:9" ht="12" customHeight="1">
      <c r="A138" s="958"/>
      <c r="B138" s="764">
        <v>502</v>
      </c>
      <c r="C138" s="773" t="s">
        <v>1072</v>
      </c>
      <c r="D138" s="818"/>
      <c r="E138" s="819"/>
      <c r="F138" s="772">
        <v>157003</v>
      </c>
      <c r="G138" s="359">
        <v>153094</v>
      </c>
      <c r="H138" s="772">
        <v>148440</v>
      </c>
      <c r="I138" s="905">
        <f t="shared" si="8"/>
        <v>96.96003762394346</v>
      </c>
    </row>
    <row r="139" spans="1:9" ht="12" customHeight="1">
      <c r="A139" s="958"/>
      <c r="B139" s="764">
        <v>511</v>
      </c>
      <c r="C139" s="773" t="s">
        <v>1162</v>
      </c>
      <c r="D139" s="818"/>
      <c r="E139" s="819"/>
      <c r="F139" s="772">
        <v>6544</v>
      </c>
      <c r="G139" s="359">
        <v>6544</v>
      </c>
      <c r="H139" s="772">
        <v>9854</v>
      </c>
      <c r="I139" s="905">
        <f t="shared" si="8"/>
        <v>150.58068459657702</v>
      </c>
    </row>
    <row r="140" spans="1:9" ht="12" customHeight="1">
      <c r="A140" s="958"/>
      <c r="B140" s="764">
        <v>518</v>
      </c>
      <c r="C140" s="773" t="s">
        <v>1077</v>
      </c>
      <c r="D140" s="818"/>
      <c r="E140" s="819"/>
      <c r="F140" s="772">
        <v>4803</v>
      </c>
      <c r="G140" s="359">
        <v>4803</v>
      </c>
      <c r="H140" s="772">
        <v>15694</v>
      </c>
      <c r="I140" s="905">
        <f t="shared" si="8"/>
        <v>326.754112013325</v>
      </c>
    </row>
    <row r="141" spans="1:9" ht="12" customHeight="1">
      <c r="A141" s="958"/>
      <c r="B141" s="764">
        <v>521001</v>
      </c>
      <c r="C141" s="773" t="s">
        <v>1108</v>
      </c>
      <c r="D141" s="818"/>
      <c r="E141" s="819"/>
      <c r="F141" s="772">
        <v>78922</v>
      </c>
      <c r="G141" s="359">
        <v>78922</v>
      </c>
      <c r="H141" s="772">
        <v>74883</v>
      </c>
      <c r="I141" s="905">
        <f t="shared" si="8"/>
        <v>94.88228884214794</v>
      </c>
    </row>
    <row r="142" spans="1:9" ht="12" customHeight="1">
      <c r="A142" s="958"/>
      <c r="B142" s="764">
        <v>521002</v>
      </c>
      <c r="C142" s="773" t="s">
        <v>1163</v>
      </c>
      <c r="D142" s="818"/>
      <c r="E142" s="819"/>
      <c r="F142" s="772">
        <v>220</v>
      </c>
      <c r="G142" s="359">
        <v>220</v>
      </c>
      <c r="H142" s="772">
        <v>447</v>
      </c>
      <c r="I142" s="905">
        <f t="shared" si="8"/>
        <v>203.1818181818182</v>
      </c>
    </row>
    <row r="143" spans="1:9" ht="12" customHeight="1">
      <c r="A143" s="958"/>
      <c r="B143" s="764">
        <v>524</v>
      </c>
      <c r="C143" s="770" t="s">
        <v>1079</v>
      </c>
      <c r="D143" s="770"/>
      <c r="E143" s="770"/>
      <c r="F143" s="772">
        <v>27761</v>
      </c>
      <c r="G143" s="359">
        <v>27761</v>
      </c>
      <c r="H143" s="772">
        <v>26067</v>
      </c>
      <c r="I143" s="905">
        <f t="shared" si="8"/>
        <v>93.89791434026152</v>
      </c>
    </row>
    <row r="144" spans="1:9" ht="12" customHeight="1">
      <c r="A144" s="958"/>
      <c r="B144" s="764">
        <v>525</v>
      </c>
      <c r="C144" s="773" t="s">
        <v>1080</v>
      </c>
      <c r="D144" s="818"/>
      <c r="E144" s="819"/>
      <c r="F144" s="772">
        <v>1795</v>
      </c>
      <c r="G144" s="359">
        <v>1795</v>
      </c>
      <c r="H144" s="772">
        <v>2009</v>
      </c>
      <c r="I144" s="905">
        <f t="shared" si="8"/>
        <v>111.92200557103065</v>
      </c>
    </row>
    <row r="145" spans="1:9" ht="12" customHeight="1">
      <c r="A145" s="958"/>
      <c r="B145" s="764">
        <v>527</v>
      </c>
      <c r="C145" s="773" t="s">
        <v>1081</v>
      </c>
      <c r="D145" s="818"/>
      <c r="E145" s="819"/>
      <c r="F145" s="772">
        <v>4443</v>
      </c>
      <c r="G145" s="359">
        <v>4443</v>
      </c>
      <c r="H145" s="772">
        <v>4736</v>
      </c>
      <c r="I145" s="905">
        <f t="shared" si="8"/>
        <v>106.59464325905918</v>
      </c>
    </row>
    <row r="146" spans="1:9" ht="12" customHeight="1">
      <c r="A146" s="958"/>
      <c r="B146" s="764">
        <v>568</v>
      </c>
      <c r="C146" s="773" t="s">
        <v>1088</v>
      </c>
      <c r="D146" s="818"/>
      <c r="E146" s="819"/>
      <c r="F146" s="772">
        <v>365</v>
      </c>
      <c r="G146" s="359">
        <v>365</v>
      </c>
      <c r="H146" s="772">
        <v>368</v>
      </c>
      <c r="I146" s="905">
        <f t="shared" si="8"/>
        <v>100.82191780821918</v>
      </c>
    </row>
    <row r="147" spans="1:9" ht="12" customHeight="1">
      <c r="A147" s="958"/>
      <c r="B147" s="764">
        <v>551</v>
      </c>
      <c r="C147" s="773" t="s">
        <v>1084</v>
      </c>
      <c r="D147" s="818"/>
      <c r="E147" s="819"/>
      <c r="F147" s="772">
        <v>121208</v>
      </c>
      <c r="G147" s="359">
        <v>121208</v>
      </c>
      <c r="H147" s="772">
        <v>121208</v>
      </c>
      <c r="I147" s="905">
        <f t="shared" si="8"/>
        <v>100</v>
      </c>
    </row>
    <row r="148" spans="1:9" ht="12" customHeight="1">
      <c r="A148" s="820"/>
      <c r="B148" s="346"/>
      <c r="C148" s="821" t="s">
        <v>1061</v>
      </c>
      <c r="D148" s="821"/>
      <c r="E148" s="821"/>
      <c r="F148" s="784">
        <f>SUM(F149:F152)</f>
        <v>207056</v>
      </c>
      <c r="G148" s="784">
        <f>SUM(G149:G152)</f>
        <v>207056</v>
      </c>
      <c r="H148" s="784">
        <f>SUM(H149:H152)</f>
        <v>229999</v>
      </c>
      <c r="I148" s="907">
        <f t="shared" si="8"/>
        <v>111.0805772351441</v>
      </c>
    </row>
    <row r="149" spans="1:9" ht="12" customHeight="1">
      <c r="A149" s="958"/>
      <c r="B149" s="764">
        <v>602001</v>
      </c>
      <c r="C149" s="770" t="s">
        <v>1135</v>
      </c>
      <c r="D149" s="770"/>
      <c r="E149" s="770"/>
      <c r="F149" s="772">
        <v>61522</v>
      </c>
      <c r="G149" s="359">
        <v>61522</v>
      </c>
      <c r="H149" s="772">
        <v>85055</v>
      </c>
      <c r="I149" s="905">
        <f t="shared" si="8"/>
        <v>138.2513572380612</v>
      </c>
    </row>
    <row r="150" spans="1:9" ht="12" customHeight="1">
      <c r="A150" s="958"/>
      <c r="B150" s="764">
        <v>602011</v>
      </c>
      <c r="C150" s="818" t="s">
        <v>1150</v>
      </c>
      <c r="D150" s="818"/>
      <c r="E150" s="819"/>
      <c r="F150" s="772">
        <v>2268</v>
      </c>
      <c r="G150" s="359">
        <v>2268</v>
      </c>
      <c r="H150" s="772">
        <v>1869</v>
      </c>
      <c r="I150" s="905">
        <f t="shared" si="8"/>
        <v>82.4074074074074</v>
      </c>
    </row>
    <row r="151" spans="1:9" ht="12" customHeight="1">
      <c r="A151" s="958"/>
      <c r="B151" s="764">
        <v>602002</v>
      </c>
      <c r="C151" s="773" t="s">
        <v>1167</v>
      </c>
      <c r="D151" s="818"/>
      <c r="E151" s="819"/>
      <c r="F151" s="772">
        <v>22058</v>
      </c>
      <c r="G151" s="359">
        <v>22058</v>
      </c>
      <c r="H151" s="772">
        <v>21867</v>
      </c>
      <c r="I151" s="905">
        <f t="shared" si="8"/>
        <v>99.13410100643758</v>
      </c>
    </row>
    <row r="152" spans="1:9" ht="12" customHeight="1">
      <c r="A152" s="958"/>
      <c r="B152" s="780">
        <v>692</v>
      </c>
      <c r="C152" s="773" t="s">
        <v>1172</v>
      </c>
      <c r="D152" s="818"/>
      <c r="E152" s="819"/>
      <c r="F152" s="772">
        <v>121208</v>
      </c>
      <c r="G152" s="359">
        <v>121208</v>
      </c>
      <c r="H152" s="772">
        <v>121208</v>
      </c>
      <c r="I152" s="905">
        <f t="shared" si="8"/>
        <v>100</v>
      </c>
    </row>
    <row r="153" spans="1:9" ht="12" customHeight="1">
      <c r="A153" s="776"/>
      <c r="B153" s="764"/>
      <c r="C153" s="829" t="s">
        <v>1127</v>
      </c>
      <c r="D153" s="818" t="s">
        <v>1115</v>
      </c>
      <c r="E153" s="819"/>
      <c r="F153" s="772">
        <f>SUM(F136-F148)</f>
        <v>212574</v>
      </c>
      <c r="G153" s="772">
        <f>SUM(G136-G148)</f>
        <v>205965</v>
      </c>
      <c r="H153" s="772">
        <f>SUM(H136-H148)</f>
        <v>189474</v>
      </c>
      <c r="I153" s="905">
        <f t="shared" si="8"/>
        <v>91.99329983249581</v>
      </c>
    </row>
    <row r="154" spans="1:9" ht="12" customHeight="1">
      <c r="A154" s="776"/>
      <c r="B154" s="830"/>
      <c r="C154" s="776"/>
      <c r="D154" s="818" t="s">
        <v>1137</v>
      </c>
      <c r="E154" s="819"/>
      <c r="F154" s="766">
        <v>0</v>
      </c>
      <c r="G154" s="772">
        <v>0</v>
      </c>
      <c r="H154" s="772">
        <v>0</v>
      </c>
      <c r="I154" s="905">
        <v>0</v>
      </c>
    </row>
    <row r="155" spans="1:9" ht="12" customHeight="1">
      <c r="A155" s="820"/>
      <c r="B155" s="346"/>
      <c r="C155" s="842" t="s">
        <v>1179</v>
      </c>
      <c r="D155" s="843"/>
      <c r="E155" s="844"/>
      <c r="F155" s="348">
        <f>SUM(F153:F154)</f>
        <v>212574</v>
      </c>
      <c r="G155" s="348">
        <f>SUM(G153:G154)</f>
        <v>205965</v>
      </c>
      <c r="H155" s="348">
        <f>SUM(H153:H154)</f>
        <v>189474</v>
      </c>
      <c r="I155" s="907">
        <f>(H155/G155)*100</f>
        <v>91.99329983249581</v>
      </c>
    </row>
    <row r="156" spans="1:9" ht="12" customHeight="1">
      <c r="A156" s="813" t="s">
        <v>1186</v>
      </c>
      <c r="B156" s="814" t="s">
        <v>858</v>
      </c>
      <c r="C156" s="814"/>
      <c r="D156" s="814"/>
      <c r="E156" s="814"/>
      <c r="F156" s="815"/>
      <c r="G156" s="815"/>
      <c r="H156" s="956"/>
      <c r="I156" s="957"/>
    </row>
    <row r="157" spans="1:9" ht="12" customHeight="1">
      <c r="A157" s="816"/>
      <c r="B157" s="782"/>
      <c r="C157" s="783" t="s">
        <v>1047</v>
      </c>
      <c r="D157" s="783"/>
      <c r="E157" s="783"/>
      <c r="F157" s="817">
        <f>SUM(F158:F165)</f>
        <v>10682</v>
      </c>
      <c r="G157" s="817">
        <f>SUM(G158:G165)</f>
        <v>10632</v>
      </c>
      <c r="H157" s="817">
        <f>SUM(H158:H165)</f>
        <v>9889</v>
      </c>
      <c r="I157" s="907">
        <f aca="true" t="shared" si="9" ref="I157:I169">(H157/G157)*100</f>
        <v>93.01166290443943</v>
      </c>
    </row>
    <row r="158" spans="1:9" ht="12" customHeight="1">
      <c r="A158" s="958"/>
      <c r="B158" s="764">
        <v>501</v>
      </c>
      <c r="C158" s="770" t="s">
        <v>1071</v>
      </c>
      <c r="D158" s="770"/>
      <c r="E158" s="770"/>
      <c r="F158" s="772">
        <v>160</v>
      </c>
      <c r="G158" s="359">
        <v>110</v>
      </c>
      <c r="H158" s="772">
        <v>26</v>
      </c>
      <c r="I158" s="905">
        <f t="shared" si="9"/>
        <v>23.636363636363637</v>
      </c>
    </row>
    <row r="159" spans="1:9" ht="12" customHeight="1">
      <c r="A159" s="958"/>
      <c r="B159" s="780">
        <v>504</v>
      </c>
      <c r="C159" s="773" t="s">
        <v>1161</v>
      </c>
      <c r="D159" s="818"/>
      <c r="E159" s="819"/>
      <c r="F159" s="772">
        <v>996</v>
      </c>
      <c r="G159" s="359">
        <v>996</v>
      </c>
      <c r="H159" s="772">
        <v>1215</v>
      </c>
      <c r="I159" s="905">
        <f t="shared" si="9"/>
        <v>121.98795180722892</v>
      </c>
    </row>
    <row r="160" spans="1:9" ht="12" customHeight="1">
      <c r="A160" s="958"/>
      <c r="B160" s="764">
        <v>518</v>
      </c>
      <c r="C160" s="773" t="s">
        <v>1077</v>
      </c>
      <c r="D160" s="818"/>
      <c r="E160" s="819"/>
      <c r="F160" s="772">
        <v>100</v>
      </c>
      <c r="G160" s="359">
        <v>100</v>
      </c>
      <c r="H160" s="772">
        <v>119</v>
      </c>
      <c r="I160" s="905">
        <f t="shared" si="9"/>
        <v>119</v>
      </c>
    </row>
    <row r="161" spans="1:9" ht="12" customHeight="1">
      <c r="A161" s="958"/>
      <c r="B161" s="764">
        <v>521001</v>
      </c>
      <c r="C161" s="773" t="s">
        <v>1108</v>
      </c>
      <c r="D161" s="818"/>
      <c r="E161" s="819"/>
      <c r="F161" s="772">
        <v>5828</v>
      </c>
      <c r="G161" s="359">
        <v>5828</v>
      </c>
      <c r="H161" s="772">
        <v>5204</v>
      </c>
      <c r="I161" s="905">
        <f t="shared" si="9"/>
        <v>89.29306794783803</v>
      </c>
    </row>
    <row r="162" spans="1:9" ht="12" customHeight="1">
      <c r="A162" s="958"/>
      <c r="B162" s="764">
        <v>524</v>
      </c>
      <c r="C162" s="770" t="s">
        <v>1079</v>
      </c>
      <c r="D162" s="770"/>
      <c r="E162" s="770"/>
      <c r="F162" s="772">
        <v>2051</v>
      </c>
      <c r="G162" s="359">
        <v>2051</v>
      </c>
      <c r="H162" s="772">
        <v>1794</v>
      </c>
      <c r="I162" s="905">
        <f t="shared" si="9"/>
        <v>87.46952705997074</v>
      </c>
    </row>
    <row r="163" spans="1:9" ht="12" customHeight="1">
      <c r="A163" s="958"/>
      <c r="B163" s="764">
        <v>525</v>
      </c>
      <c r="C163" s="773" t="s">
        <v>1080</v>
      </c>
      <c r="D163" s="818"/>
      <c r="E163" s="819"/>
      <c r="F163" s="772">
        <v>204</v>
      </c>
      <c r="G163" s="359">
        <v>204</v>
      </c>
      <c r="H163" s="772">
        <v>187</v>
      </c>
      <c r="I163" s="905">
        <f t="shared" si="9"/>
        <v>91.66666666666666</v>
      </c>
    </row>
    <row r="164" spans="1:9" ht="12" customHeight="1">
      <c r="A164" s="958"/>
      <c r="B164" s="764">
        <v>527</v>
      </c>
      <c r="C164" s="773" t="s">
        <v>1081</v>
      </c>
      <c r="D164" s="818"/>
      <c r="E164" s="819"/>
      <c r="F164" s="772">
        <v>419</v>
      </c>
      <c r="G164" s="359">
        <v>419</v>
      </c>
      <c r="H164" s="772">
        <v>420</v>
      </c>
      <c r="I164" s="905">
        <f t="shared" si="9"/>
        <v>100.23866348448686</v>
      </c>
    </row>
    <row r="165" spans="1:9" ht="12" customHeight="1">
      <c r="A165" s="958"/>
      <c r="B165" s="764">
        <v>551</v>
      </c>
      <c r="C165" s="773" t="s">
        <v>1084</v>
      </c>
      <c r="D165" s="818"/>
      <c r="E165" s="819"/>
      <c r="F165" s="772">
        <v>924</v>
      </c>
      <c r="G165" s="359">
        <v>924</v>
      </c>
      <c r="H165" s="772">
        <v>924</v>
      </c>
      <c r="I165" s="905">
        <f t="shared" si="9"/>
        <v>100</v>
      </c>
    </row>
    <row r="166" spans="1:9" ht="12" customHeight="1">
      <c r="A166" s="820"/>
      <c r="B166" s="346"/>
      <c r="C166" s="821" t="s">
        <v>1061</v>
      </c>
      <c r="D166" s="821"/>
      <c r="E166" s="821"/>
      <c r="F166" s="784">
        <f>SUM(F167:F168)</f>
        <v>2364</v>
      </c>
      <c r="G166" s="784">
        <f>SUM(G167:G168)</f>
        <v>2364</v>
      </c>
      <c r="H166" s="784">
        <f>SUM(H167:H168)</f>
        <v>2502</v>
      </c>
      <c r="I166" s="907">
        <f t="shared" si="9"/>
        <v>105.83756345177665</v>
      </c>
    </row>
    <row r="167" spans="1:9" ht="12" customHeight="1">
      <c r="A167" s="958"/>
      <c r="B167" s="764">
        <v>604</v>
      </c>
      <c r="C167" s="773" t="s">
        <v>1169</v>
      </c>
      <c r="D167" s="818"/>
      <c r="E167" s="819"/>
      <c r="F167" s="772">
        <v>1440</v>
      </c>
      <c r="G167" s="359">
        <v>1440</v>
      </c>
      <c r="H167" s="772">
        <v>1578</v>
      </c>
      <c r="I167" s="905">
        <f t="shared" si="9"/>
        <v>109.58333333333334</v>
      </c>
    </row>
    <row r="168" spans="1:9" ht="12" customHeight="1">
      <c r="A168" s="958"/>
      <c r="B168" s="780">
        <v>692</v>
      </c>
      <c r="C168" s="773" t="s">
        <v>1059</v>
      </c>
      <c r="D168" s="818"/>
      <c r="E168" s="819"/>
      <c r="F168" s="772">
        <v>924</v>
      </c>
      <c r="G168" s="359">
        <v>924</v>
      </c>
      <c r="H168" s="772">
        <v>924</v>
      </c>
      <c r="I168" s="905">
        <f t="shared" si="9"/>
        <v>100</v>
      </c>
    </row>
    <row r="169" spans="1:9" ht="12" customHeight="1">
      <c r="A169" s="776"/>
      <c r="B169" s="764"/>
      <c r="C169" s="829" t="s">
        <v>1127</v>
      </c>
      <c r="D169" s="818" t="s">
        <v>1115</v>
      </c>
      <c r="E169" s="819"/>
      <c r="F169" s="772">
        <f>SUM(F157-F166)</f>
        <v>8318</v>
      </c>
      <c r="G169" s="772">
        <f>SUM(G157-G166)</f>
        <v>8268</v>
      </c>
      <c r="H169" s="772">
        <f>SUM(H157-H166)</f>
        <v>7387</v>
      </c>
      <c r="I169" s="905">
        <f t="shared" si="9"/>
        <v>89.34446057087567</v>
      </c>
    </row>
    <row r="170" spans="1:9" ht="12" customHeight="1">
      <c r="A170" s="776"/>
      <c r="B170" s="830"/>
      <c r="C170" s="776"/>
      <c r="D170" s="818" t="s">
        <v>1137</v>
      </c>
      <c r="E170" s="819"/>
      <c r="F170" s="766">
        <v>0</v>
      </c>
      <c r="G170" s="772">
        <v>0</v>
      </c>
      <c r="H170" s="772">
        <v>0</v>
      </c>
      <c r="I170" s="905">
        <v>0</v>
      </c>
    </row>
    <row r="171" spans="1:9" ht="12" customHeight="1">
      <c r="A171" s="820"/>
      <c r="B171" s="346"/>
      <c r="C171" s="842" t="s">
        <v>1179</v>
      </c>
      <c r="D171" s="843"/>
      <c r="E171" s="844"/>
      <c r="F171" s="348">
        <f>SUM(F169:F170)</f>
        <v>8318</v>
      </c>
      <c r="G171" s="348">
        <f>SUM(G169:G170)</f>
        <v>8268</v>
      </c>
      <c r="H171" s="348">
        <f>SUM(H169:H170)</f>
        <v>7387</v>
      </c>
      <c r="I171" s="907">
        <f>(H171/G171)*100</f>
        <v>89.34446057087567</v>
      </c>
    </row>
    <row r="172" spans="1:9" ht="12" customHeight="1">
      <c r="A172" s="813" t="s">
        <v>1187</v>
      </c>
      <c r="B172" s="814" t="s">
        <v>860</v>
      </c>
      <c r="C172" s="814"/>
      <c r="D172" s="814"/>
      <c r="E172" s="814"/>
      <c r="F172" s="815"/>
      <c r="G172" s="815"/>
      <c r="H172" s="956"/>
      <c r="I172" s="957"/>
    </row>
    <row r="173" spans="1:9" ht="12" customHeight="1">
      <c r="A173" s="816"/>
      <c r="B173" s="782"/>
      <c r="C173" s="783" t="s">
        <v>1047</v>
      </c>
      <c r="D173" s="783"/>
      <c r="E173" s="783"/>
      <c r="F173" s="817">
        <f>SUM(F174:F183)</f>
        <v>141190</v>
      </c>
      <c r="G173" s="817">
        <f>SUM(G174:G183)</f>
        <v>140190</v>
      </c>
      <c r="H173" s="817">
        <f>SUM(H174:H183)</f>
        <v>144304</v>
      </c>
      <c r="I173" s="907">
        <f aca="true" t="shared" si="10" ref="I173:I189">(H173/G173)*100</f>
        <v>102.93458877238034</v>
      </c>
    </row>
    <row r="174" spans="1:9" ht="12" customHeight="1">
      <c r="A174" s="958"/>
      <c r="B174" s="764">
        <v>501</v>
      </c>
      <c r="C174" s="770" t="s">
        <v>1071</v>
      </c>
      <c r="D174" s="770"/>
      <c r="E174" s="770"/>
      <c r="F174" s="772">
        <v>4125</v>
      </c>
      <c r="G174" s="359">
        <v>3125</v>
      </c>
      <c r="H174" s="772">
        <v>2487</v>
      </c>
      <c r="I174" s="905">
        <f t="shared" si="10"/>
        <v>79.584</v>
      </c>
    </row>
    <row r="175" spans="1:9" ht="12" customHeight="1">
      <c r="A175" s="958"/>
      <c r="B175" s="764">
        <v>502</v>
      </c>
      <c r="C175" s="773" t="s">
        <v>1072</v>
      </c>
      <c r="D175" s="818"/>
      <c r="E175" s="819"/>
      <c r="F175" s="772">
        <v>38872</v>
      </c>
      <c r="G175" s="359">
        <v>38872</v>
      </c>
      <c r="H175" s="772">
        <v>39088</v>
      </c>
      <c r="I175" s="905">
        <f t="shared" si="10"/>
        <v>100.55566989092407</v>
      </c>
    </row>
    <row r="176" spans="1:9" ht="12" customHeight="1">
      <c r="A176" s="958"/>
      <c r="B176" s="764">
        <v>511</v>
      </c>
      <c r="C176" s="773" t="s">
        <v>1162</v>
      </c>
      <c r="D176" s="818"/>
      <c r="E176" s="819"/>
      <c r="F176" s="772">
        <v>523</v>
      </c>
      <c r="G176" s="359">
        <v>523</v>
      </c>
      <c r="H176" s="772">
        <v>902</v>
      </c>
      <c r="I176" s="905">
        <f t="shared" si="10"/>
        <v>172.46653919694072</v>
      </c>
    </row>
    <row r="177" spans="1:9" ht="12" customHeight="1">
      <c r="A177" s="958"/>
      <c r="B177" s="764">
        <v>518</v>
      </c>
      <c r="C177" s="773" t="s">
        <v>1077</v>
      </c>
      <c r="D177" s="818"/>
      <c r="E177" s="819"/>
      <c r="F177" s="772">
        <v>4252</v>
      </c>
      <c r="G177" s="359">
        <v>4252</v>
      </c>
      <c r="H177" s="772">
        <v>5490</v>
      </c>
      <c r="I177" s="905">
        <f t="shared" si="10"/>
        <v>129.11571025399812</v>
      </c>
    </row>
    <row r="178" spans="1:9" ht="12" customHeight="1">
      <c r="A178" s="958"/>
      <c r="B178" s="764">
        <v>521001</v>
      </c>
      <c r="C178" s="773" t="s">
        <v>1108</v>
      </c>
      <c r="D178" s="818"/>
      <c r="E178" s="819"/>
      <c r="F178" s="772">
        <v>26653</v>
      </c>
      <c r="G178" s="359">
        <v>26653</v>
      </c>
      <c r="H178" s="772">
        <v>28731</v>
      </c>
      <c r="I178" s="905">
        <f t="shared" si="10"/>
        <v>107.79649570404833</v>
      </c>
    </row>
    <row r="179" spans="1:9" ht="12" customHeight="1">
      <c r="A179" s="958"/>
      <c r="B179" s="764">
        <v>524</v>
      </c>
      <c r="C179" s="770" t="s">
        <v>1079</v>
      </c>
      <c r="D179" s="770"/>
      <c r="E179" s="770"/>
      <c r="F179" s="772">
        <v>9382</v>
      </c>
      <c r="G179" s="359">
        <v>9382</v>
      </c>
      <c r="H179" s="772">
        <v>10036</v>
      </c>
      <c r="I179" s="905">
        <f t="shared" si="10"/>
        <v>106.97079513962908</v>
      </c>
    </row>
    <row r="180" spans="1:9" ht="12" customHeight="1">
      <c r="A180" s="958"/>
      <c r="B180" s="764">
        <v>525</v>
      </c>
      <c r="C180" s="773" t="s">
        <v>1080</v>
      </c>
      <c r="D180" s="818"/>
      <c r="E180" s="819"/>
      <c r="F180" s="772">
        <v>408</v>
      </c>
      <c r="G180" s="359">
        <v>408</v>
      </c>
      <c r="H180" s="772">
        <v>508</v>
      </c>
      <c r="I180" s="905">
        <f t="shared" si="10"/>
        <v>124.50980392156863</v>
      </c>
    </row>
    <row r="181" spans="1:9" ht="12" customHeight="1">
      <c r="A181" s="958"/>
      <c r="B181" s="764">
        <v>527</v>
      </c>
      <c r="C181" s="773" t="s">
        <v>1081</v>
      </c>
      <c r="D181" s="818"/>
      <c r="E181" s="819"/>
      <c r="F181" s="772">
        <v>1951</v>
      </c>
      <c r="G181" s="359">
        <v>1951</v>
      </c>
      <c r="H181" s="772">
        <v>2035</v>
      </c>
      <c r="I181" s="905">
        <f t="shared" si="10"/>
        <v>104.3054843669913</v>
      </c>
    </row>
    <row r="182" spans="1:9" ht="12" customHeight="1">
      <c r="A182" s="958"/>
      <c r="B182" s="764">
        <v>568</v>
      </c>
      <c r="C182" s="773" t="s">
        <v>1088</v>
      </c>
      <c r="D182" s="818"/>
      <c r="E182" s="819"/>
      <c r="F182" s="772">
        <v>365</v>
      </c>
      <c r="G182" s="359">
        <v>365</v>
      </c>
      <c r="H182" s="772">
        <v>368</v>
      </c>
      <c r="I182" s="905">
        <f t="shared" si="10"/>
        <v>100.82191780821918</v>
      </c>
    </row>
    <row r="183" spans="1:9" ht="12" customHeight="1">
      <c r="A183" s="958"/>
      <c r="B183" s="764">
        <v>551</v>
      </c>
      <c r="C183" s="773" t="s">
        <v>1084</v>
      </c>
      <c r="D183" s="818"/>
      <c r="E183" s="819"/>
      <c r="F183" s="772">
        <v>54659</v>
      </c>
      <c r="G183" s="359">
        <v>54659</v>
      </c>
      <c r="H183" s="772">
        <v>54659</v>
      </c>
      <c r="I183" s="905">
        <f t="shared" si="10"/>
        <v>100</v>
      </c>
    </row>
    <row r="184" spans="1:9" ht="12" customHeight="1">
      <c r="A184" s="820"/>
      <c r="B184" s="346"/>
      <c r="C184" s="821" t="s">
        <v>1061</v>
      </c>
      <c r="D184" s="821"/>
      <c r="E184" s="821"/>
      <c r="F184" s="784">
        <f>SUM(F185:F188)</f>
        <v>68817</v>
      </c>
      <c r="G184" s="784">
        <f>SUM(G185:G188)</f>
        <v>68817</v>
      </c>
      <c r="H184" s="784">
        <f>SUM(H185:H188)</f>
        <v>70416</v>
      </c>
      <c r="I184" s="907">
        <f t="shared" si="10"/>
        <v>102.32355377305026</v>
      </c>
    </row>
    <row r="185" spans="1:9" ht="12" customHeight="1">
      <c r="A185" s="958"/>
      <c r="B185" s="764">
        <v>602001</v>
      </c>
      <c r="C185" s="770" t="s">
        <v>1135</v>
      </c>
      <c r="D185" s="770"/>
      <c r="E185" s="770"/>
      <c r="F185" s="772">
        <v>10732</v>
      </c>
      <c r="G185" s="359">
        <v>10732</v>
      </c>
      <c r="H185" s="772">
        <v>12321</v>
      </c>
      <c r="I185" s="905">
        <f t="shared" si="10"/>
        <v>114.80618710398807</v>
      </c>
    </row>
    <row r="186" spans="1:9" ht="12" customHeight="1">
      <c r="A186" s="958"/>
      <c r="B186" s="764">
        <v>602011</v>
      </c>
      <c r="C186" s="818" t="s">
        <v>1150</v>
      </c>
      <c r="D186" s="818"/>
      <c r="E186" s="819"/>
      <c r="F186" s="772">
        <v>279</v>
      </c>
      <c r="G186" s="359">
        <v>279</v>
      </c>
      <c r="H186" s="772">
        <v>289</v>
      </c>
      <c r="I186" s="905">
        <f t="shared" si="10"/>
        <v>103.58422939068099</v>
      </c>
    </row>
    <row r="187" spans="1:9" ht="12" customHeight="1">
      <c r="A187" s="958"/>
      <c r="B187" s="764">
        <v>602002</v>
      </c>
      <c r="C187" s="773" t="s">
        <v>1167</v>
      </c>
      <c r="D187" s="818"/>
      <c r="E187" s="819"/>
      <c r="F187" s="772">
        <v>3147</v>
      </c>
      <c r="G187" s="359">
        <v>3147</v>
      </c>
      <c r="H187" s="772">
        <v>3147</v>
      </c>
      <c r="I187" s="905">
        <f t="shared" si="10"/>
        <v>100</v>
      </c>
    </row>
    <row r="188" spans="1:9" ht="12" customHeight="1">
      <c r="A188" s="958"/>
      <c r="B188" s="780">
        <v>692</v>
      </c>
      <c r="C188" s="773" t="s">
        <v>1172</v>
      </c>
      <c r="D188" s="818"/>
      <c r="E188" s="819"/>
      <c r="F188" s="772">
        <v>54659</v>
      </c>
      <c r="G188" s="359">
        <v>54659</v>
      </c>
      <c r="H188" s="772">
        <v>54659</v>
      </c>
      <c r="I188" s="905">
        <f t="shared" si="10"/>
        <v>100</v>
      </c>
    </row>
    <row r="189" spans="1:9" ht="12" customHeight="1">
      <c r="A189" s="776"/>
      <c r="B189" s="764"/>
      <c r="C189" s="829" t="s">
        <v>1127</v>
      </c>
      <c r="D189" s="818" t="s">
        <v>1115</v>
      </c>
      <c r="E189" s="819"/>
      <c r="F189" s="772">
        <f>SUM(F173-F184)</f>
        <v>72373</v>
      </c>
      <c r="G189" s="772">
        <f>SUM(G173-G184)</f>
        <v>71373</v>
      </c>
      <c r="H189" s="772">
        <f>SUM(H173-H184)</f>
        <v>73888</v>
      </c>
      <c r="I189" s="905">
        <f t="shared" si="10"/>
        <v>103.52374147086434</v>
      </c>
    </row>
    <row r="190" spans="1:9" ht="12" customHeight="1">
      <c r="A190" s="776"/>
      <c r="B190" s="830"/>
      <c r="C190" s="776"/>
      <c r="D190" s="818" t="s">
        <v>1137</v>
      </c>
      <c r="E190" s="819"/>
      <c r="F190" s="771">
        <v>0</v>
      </c>
      <c r="G190" s="772">
        <v>0</v>
      </c>
      <c r="H190" s="772">
        <v>0</v>
      </c>
      <c r="I190" s="905">
        <v>0</v>
      </c>
    </row>
    <row r="191" spans="1:9" ht="11.25" customHeight="1">
      <c r="A191" s="820"/>
      <c r="B191" s="346"/>
      <c r="C191" s="842" t="s">
        <v>1179</v>
      </c>
      <c r="D191" s="843"/>
      <c r="E191" s="844"/>
      <c r="F191" s="348">
        <f>SUM(F189:F190)</f>
        <v>72373</v>
      </c>
      <c r="G191" s="348">
        <f>SUM(G189:G190)</f>
        <v>71373</v>
      </c>
      <c r="H191" s="348">
        <f>SUM(H189:H190)</f>
        <v>73888</v>
      </c>
      <c r="I191" s="907">
        <f>(H191/G191)*100</f>
        <v>103.52374147086434</v>
      </c>
    </row>
    <row r="192" spans="1:9" ht="13.5">
      <c r="A192" s="813" t="s">
        <v>1188</v>
      </c>
      <c r="B192" s="814" t="s">
        <v>861</v>
      </c>
      <c r="C192" s="814"/>
      <c r="D192" s="814"/>
      <c r="E192" s="814"/>
      <c r="F192" s="815"/>
      <c r="G192" s="815"/>
      <c r="H192" s="956"/>
      <c r="I192" s="957"/>
    </row>
    <row r="193" spans="1:9" ht="12.75">
      <c r="A193" s="816"/>
      <c r="B193" s="782"/>
      <c r="C193" s="783" t="s">
        <v>1047</v>
      </c>
      <c r="D193" s="783"/>
      <c r="E193" s="783"/>
      <c r="F193" s="817">
        <f>SUM(F194:F202)</f>
        <v>151832</v>
      </c>
      <c r="G193" s="817">
        <f>SUM(G194:G202)</f>
        <v>151832</v>
      </c>
      <c r="H193" s="817">
        <f>SUM(H194:H202)</f>
        <v>98891</v>
      </c>
      <c r="I193" s="907">
        <f aca="true" t="shared" si="11" ref="I193:I204">(H193/G193)*100</f>
        <v>65.13185626218451</v>
      </c>
    </row>
    <row r="194" spans="1:9" ht="12.75">
      <c r="A194" s="958"/>
      <c r="B194" s="764">
        <v>501</v>
      </c>
      <c r="C194" s="770" t="s">
        <v>1071</v>
      </c>
      <c r="D194" s="770"/>
      <c r="E194" s="770"/>
      <c r="F194" s="772">
        <v>12804</v>
      </c>
      <c r="G194" s="359">
        <v>12804</v>
      </c>
      <c r="H194" s="772">
        <v>7358</v>
      </c>
      <c r="I194" s="905">
        <f t="shared" si="11"/>
        <v>57.46641674476726</v>
      </c>
    </row>
    <row r="195" spans="1:9" ht="12.75">
      <c r="A195" s="958"/>
      <c r="B195" s="764">
        <v>502</v>
      </c>
      <c r="C195" s="773" t="s">
        <v>1072</v>
      </c>
      <c r="D195" s="818"/>
      <c r="E195" s="819"/>
      <c r="F195" s="772">
        <v>53874</v>
      </c>
      <c r="G195" s="359">
        <v>53874</v>
      </c>
      <c r="H195" s="772">
        <v>49591</v>
      </c>
      <c r="I195" s="905">
        <f t="shared" si="11"/>
        <v>92.04996844488993</v>
      </c>
    </row>
    <row r="196" spans="1:9" ht="12.75">
      <c r="A196" s="958"/>
      <c r="B196" s="764">
        <v>511</v>
      </c>
      <c r="C196" s="773" t="s">
        <v>1162</v>
      </c>
      <c r="D196" s="818"/>
      <c r="E196" s="819"/>
      <c r="F196" s="772">
        <v>31820</v>
      </c>
      <c r="G196" s="359">
        <v>31820</v>
      </c>
      <c r="H196" s="772">
        <v>505</v>
      </c>
      <c r="I196" s="905">
        <f t="shared" si="11"/>
        <v>1.5870521684475174</v>
      </c>
    </row>
    <row r="197" spans="1:9" ht="12.75">
      <c r="A197" s="958"/>
      <c r="B197" s="764">
        <v>518</v>
      </c>
      <c r="C197" s="773" t="s">
        <v>1077</v>
      </c>
      <c r="D197" s="818"/>
      <c r="E197" s="819"/>
      <c r="F197" s="772">
        <v>15418</v>
      </c>
      <c r="G197" s="359">
        <v>15418</v>
      </c>
      <c r="H197" s="772">
        <v>3058</v>
      </c>
      <c r="I197" s="905">
        <f t="shared" si="11"/>
        <v>19.833960306135687</v>
      </c>
    </row>
    <row r="198" spans="1:9" ht="12.75">
      <c r="A198" s="958"/>
      <c r="B198" s="764">
        <v>521001</v>
      </c>
      <c r="C198" s="773" t="s">
        <v>1108</v>
      </c>
      <c r="D198" s="818"/>
      <c r="E198" s="819"/>
      <c r="F198" s="772">
        <v>21406</v>
      </c>
      <c r="G198" s="359">
        <v>21406</v>
      </c>
      <c r="H198" s="772">
        <v>22428</v>
      </c>
      <c r="I198" s="905">
        <f t="shared" si="11"/>
        <v>104.77436232831916</v>
      </c>
    </row>
    <row r="199" spans="1:9" ht="12.75">
      <c r="A199" s="958"/>
      <c r="B199" s="764">
        <v>524</v>
      </c>
      <c r="C199" s="770" t="s">
        <v>1079</v>
      </c>
      <c r="D199" s="770"/>
      <c r="E199" s="770"/>
      <c r="F199" s="772">
        <v>7514</v>
      </c>
      <c r="G199" s="359">
        <v>7514</v>
      </c>
      <c r="H199" s="772">
        <v>7861</v>
      </c>
      <c r="I199" s="905">
        <f t="shared" si="11"/>
        <v>104.61804631354805</v>
      </c>
    </row>
    <row r="200" spans="1:9" ht="12.75">
      <c r="A200" s="958"/>
      <c r="B200" s="764">
        <v>527</v>
      </c>
      <c r="C200" s="773" t="s">
        <v>1081</v>
      </c>
      <c r="D200" s="818"/>
      <c r="E200" s="819"/>
      <c r="F200" s="772">
        <v>1700</v>
      </c>
      <c r="G200" s="359">
        <v>1700</v>
      </c>
      <c r="H200" s="772">
        <v>1681</v>
      </c>
      <c r="I200" s="905">
        <f t="shared" si="11"/>
        <v>98.88235294117646</v>
      </c>
    </row>
    <row r="201" spans="1:9" ht="12.75">
      <c r="A201" s="958"/>
      <c r="B201" s="764">
        <v>551</v>
      </c>
      <c r="C201" s="773" t="s">
        <v>1084</v>
      </c>
      <c r="D201" s="818"/>
      <c r="E201" s="819"/>
      <c r="F201" s="772">
        <v>5874</v>
      </c>
      <c r="G201" s="359">
        <v>5874</v>
      </c>
      <c r="H201" s="772">
        <v>5874</v>
      </c>
      <c r="I201" s="905">
        <f t="shared" si="11"/>
        <v>100</v>
      </c>
    </row>
    <row r="202" spans="1:9" ht="12.75">
      <c r="A202" s="958"/>
      <c r="B202" s="764">
        <v>568</v>
      </c>
      <c r="C202" s="773" t="s">
        <v>1088</v>
      </c>
      <c r="D202" s="818"/>
      <c r="E202" s="819"/>
      <c r="F202" s="772">
        <v>1422</v>
      </c>
      <c r="G202" s="359">
        <v>1422</v>
      </c>
      <c r="H202" s="772">
        <v>535</v>
      </c>
      <c r="I202" s="905">
        <f t="shared" si="11"/>
        <v>37.62306610407876</v>
      </c>
    </row>
    <row r="203" spans="1:9" ht="12.75">
      <c r="A203" s="820"/>
      <c r="B203" s="346"/>
      <c r="C203" s="821" t="s">
        <v>1061</v>
      </c>
      <c r="D203" s="821"/>
      <c r="E203" s="821"/>
      <c r="F203" s="784">
        <f>SUM(F204:F208)</f>
        <v>28616</v>
      </c>
      <c r="G203" s="784">
        <f>SUM(G204:G208)</f>
        <v>28616</v>
      </c>
      <c r="H203" s="784">
        <f>SUM(H204:H208)</f>
        <v>21931</v>
      </c>
      <c r="I203" s="907">
        <f t="shared" si="11"/>
        <v>76.63894324853229</v>
      </c>
    </row>
    <row r="204" spans="1:9" ht="12.75">
      <c r="A204" s="215"/>
      <c r="B204" s="764">
        <v>602001</v>
      </c>
      <c r="C204" s="770" t="s">
        <v>1135</v>
      </c>
      <c r="D204" s="770"/>
      <c r="E204" s="770"/>
      <c r="F204" s="772">
        <v>896</v>
      </c>
      <c r="G204" s="789">
        <v>896</v>
      </c>
      <c r="H204" s="772">
        <v>3936</v>
      </c>
      <c r="I204" s="905">
        <f t="shared" si="11"/>
        <v>439.28571428571433</v>
      </c>
    </row>
    <row r="205" spans="1:9" ht="12.75">
      <c r="A205" s="215"/>
      <c r="B205" s="764">
        <v>602011</v>
      </c>
      <c r="C205" s="818" t="s">
        <v>1150</v>
      </c>
      <c r="D205" s="818"/>
      <c r="E205" s="819"/>
      <c r="F205" s="772">
        <v>0</v>
      </c>
      <c r="G205" s="789">
        <v>0</v>
      </c>
      <c r="H205" s="772">
        <v>40</v>
      </c>
      <c r="I205" s="905">
        <v>0</v>
      </c>
    </row>
    <row r="206" spans="1:9" ht="12.75">
      <c r="A206" s="215"/>
      <c r="B206" s="764">
        <v>602002</v>
      </c>
      <c r="C206" s="773" t="s">
        <v>1167</v>
      </c>
      <c r="D206" s="818"/>
      <c r="E206" s="819"/>
      <c r="F206" s="772">
        <v>21846</v>
      </c>
      <c r="G206" s="772">
        <v>21846</v>
      </c>
      <c r="H206" s="772">
        <v>12056</v>
      </c>
      <c r="I206" s="905">
        <f>(H206/G206)*100</f>
        <v>55.18630412890232</v>
      </c>
    </row>
    <row r="207" spans="1:9" ht="12.75">
      <c r="A207" s="776"/>
      <c r="B207" s="764">
        <v>602012</v>
      </c>
      <c r="C207" s="773" t="s">
        <v>1168</v>
      </c>
      <c r="D207" s="818"/>
      <c r="E207" s="819"/>
      <c r="F207" s="772">
        <v>0</v>
      </c>
      <c r="G207" s="772">
        <v>0</v>
      </c>
      <c r="H207" s="772">
        <v>25</v>
      </c>
      <c r="I207" s="905">
        <v>0</v>
      </c>
    </row>
    <row r="208" spans="1:9" ht="12.75">
      <c r="A208" s="776"/>
      <c r="B208" s="780">
        <v>692</v>
      </c>
      <c r="C208" s="773" t="s">
        <v>1059</v>
      </c>
      <c r="D208" s="818"/>
      <c r="E208" s="819"/>
      <c r="F208" s="772">
        <v>5874</v>
      </c>
      <c r="G208" s="772">
        <v>5874</v>
      </c>
      <c r="H208" s="772">
        <v>5874</v>
      </c>
      <c r="I208" s="905">
        <f>(H208/G208)*100</f>
        <v>100</v>
      </c>
    </row>
    <row r="209" spans="1:9" ht="12.75">
      <c r="A209" s="776"/>
      <c r="B209" s="764"/>
      <c r="C209" s="829" t="s">
        <v>1127</v>
      </c>
      <c r="D209" s="818" t="s">
        <v>1115</v>
      </c>
      <c r="E209" s="819"/>
      <c r="F209" s="772">
        <f>SUM(F193-F203)</f>
        <v>123216</v>
      </c>
      <c r="G209" s="772">
        <f>SUM(G193-G203)</f>
        <v>123216</v>
      </c>
      <c r="H209" s="772">
        <f>SUM(H193-H203)</f>
        <v>76960</v>
      </c>
      <c r="I209" s="905">
        <f>(H209/G209)*100</f>
        <v>62.45942085443449</v>
      </c>
    </row>
    <row r="210" spans="1:9" ht="12.75">
      <c r="A210" s="776"/>
      <c r="B210" s="830"/>
      <c r="C210" s="776"/>
      <c r="D210" s="818" t="s">
        <v>1137</v>
      </c>
      <c r="E210" s="819"/>
      <c r="F210" s="771">
        <v>0</v>
      </c>
      <c r="G210" s="772">
        <v>0</v>
      </c>
      <c r="H210" s="772">
        <v>0</v>
      </c>
      <c r="I210" s="905">
        <v>0</v>
      </c>
    </row>
    <row r="211" spans="1:9" ht="12.75">
      <c r="A211" s="820"/>
      <c r="B211" s="346"/>
      <c r="C211" s="842" t="s">
        <v>1179</v>
      </c>
      <c r="D211" s="843"/>
      <c r="E211" s="844"/>
      <c r="F211" s="348">
        <f>SUM(F209:F210)</f>
        <v>123216</v>
      </c>
      <c r="G211" s="348">
        <f>SUM(G209:G210)</f>
        <v>123216</v>
      </c>
      <c r="H211" s="348">
        <f>SUM(H209:H210)</f>
        <v>76960</v>
      </c>
      <c r="I211" s="907">
        <f>(H211/G211)*100</f>
        <v>62.45942085443449</v>
      </c>
    </row>
    <row r="212" spans="1:9" ht="12.75">
      <c r="A212" s="959"/>
      <c r="B212" s="915"/>
      <c r="C212" s="916" t="s">
        <v>1173</v>
      </c>
      <c r="D212" s="917" t="s">
        <v>1174</v>
      </c>
      <c r="E212" s="960"/>
      <c r="F212" s="925">
        <f>SUM(F53+F70+F96+F110+F132+F153+F169+F189+F209)</f>
        <v>795216</v>
      </c>
      <c r="G212" s="925">
        <f>SUM(G53+G70+G96+G110+G132+G153+G169+G189+G209)</f>
        <v>774556</v>
      </c>
      <c r="H212" s="925">
        <v>718641</v>
      </c>
      <c r="I212" s="961">
        <f>(H212/G212)*100</f>
        <v>92.78102551655401</v>
      </c>
    </row>
    <row r="213" spans="1:9" ht="12.75">
      <c r="A213" s="962"/>
      <c r="B213" s="923"/>
      <c r="C213" s="924"/>
      <c r="D213" s="917" t="s">
        <v>1175</v>
      </c>
      <c r="E213" s="918"/>
      <c r="F213" s="925">
        <f>SUM(F54+F71+F97+F111+F133+F154+F170+F190)</f>
        <v>0</v>
      </c>
      <c r="G213" s="925">
        <v>20660</v>
      </c>
      <c r="H213" s="925">
        <f>SUM(H54+H71+H97+H111+H133+H154+H190+H210)</f>
        <v>20660</v>
      </c>
      <c r="I213" s="936">
        <f>(H213/G213)*100</f>
        <v>100</v>
      </c>
    </row>
    <row r="214" spans="1:9" ht="12.75">
      <c r="A214" s="928"/>
      <c r="B214" s="929"/>
      <c r="C214" s="930"/>
      <c r="D214" s="931" t="s">
        <v>1176</v>
      </c>
      <c r="E214" s="932"/>
      <c r="F214" s="933">
        <f>SUM(F212:F213)</f>
        <v>795216</v>
      </c>
      <c r="G214" s="934">
        <f>SUM(G212:G213)</f>
        <v>795216</v>
      </c>
      <c r="H214" s="934">
        <f>SUM(H212:H213)</f>
        <v>739301</v>
      </c>
      <c r="I214" s="961">
        <f>(H214/G214)*100</f>
        <v>92.9685770910042</v>
      </c>
    </row>
    <row r="215" spans="1:9" ht="12.75">
      <c r="A215" s="922"/>
      <c r="B215" s="922"/>
      <c r="C215" s="937" t="s">
        <v>1065</v>
      </c>
      <c r="D215" s="937"/>
      <c r="E215" s="937"/>
      <c r="F215" s="938"/>
      <c r="G215" s="922"/>
      <c r="H215" s="919">
        <f>SUM(H51+H67+H90+H107+H126+H148+H166+H184+H203+H212)-H46-H57-H74-H100-H114-H136-H157-H173-H193</f>
        <v>-44592</v>
      </c>
      <c r="I215" s="939"/>
    </row>
    <row r="216" spans="1:5" ht="12.75">
      <c r="A216" s="963"/>
      <c r="B216" s="963"/>
      <c r="C216" s="963"/>
      <c r="D216" s="963"/>
      <c r="E216" s="963"/>
    </row>
    <row r="217" spans="1:5" ht="12.75">
      <c r="A217" s="963"/>
      <c r="B217" s="963"/>
      <c r="C217" s="963"/>
      <c r="D217" s="963"/>
      <c r="E217" s="963"/>
    </row>
    <row r="218" spans="1:5" ht="12.75">
      <c r="A218" s="963"/>
      <c r="B218" s="963"/>
      <c r="C218" s="963"/>
      <c r="D218" s="963"/>
      <c r="E218" s="963"/>
    </row>
    <row r="219" spans="1:5" ht="12.75">
      <c r="A219" s="963"/>
      <c r="B219" s="963"/>
      <c r="C219" s="963"/>
      <c r="D219" s="963"/>
      <c r="E219" s="963"/>
    </row>
    <row r="220" ht="12.75">
      <c r="A220" s="964" t="s">
        <v>1189</v>
      </c>
    </row>
    <row r="223" spans="1:7" ht="12.75">
      <c r="A223" s="965" t="s">
        <v>34</v>
      </c>
      <c r="B223" s="965"/>
      <c r="C223" s="965"/>
      <c r="D223" s="966" t="s">
        <v>35</v>
      </c>
      <c r="E223" s="966"/>
      <c r="F223" s="967" t="s">
        <v>1190</v>
      </c>
      <c r="G223" s="965" t="s">
        <v>1156</v>
      </c>
    </row>
    <row r="224" spans="1:7" ht="12.75">
      <c r="A224" s="965"/>
      <c r="B224" s="965"/>
      <c r="C224" s="965"/>
      <c r="D224" s="965" t="s">
        <v>4</v>
      </c>
      <c r="E224" s="965" t="s">
        <v>5</v>
      </c>
      <c r="F224" s="968" t="s">
        <v>1159</v>
      </c>
      <c r="G224" s="965"/>
    </row>
    <row r="225" spans="1:7" ht="12.75">
      <c r="A225" s="965"/>
      <c r="B225" s="965"/>
      <c r="C225" s="965"/>
      <c r="D225" s="965"/>
      <c r="E225" s="965"/>
      <c r="F225" s="969"/>
      <c r="G225" s="965"/>
    </row>
    <row r="226" spans="1:7" ht="12.75">
      <c r="A226" s="970" t="s">
        <v>1191</v>
      </c>
      <c r="B226" s="970"/>
      <c r="C226" s="970"/>
      <c r="D226" s="971">
        <f>SUM(D227:D228)</f>
        <v>795216</v>
      </c>
      <c r="E226" s="971">
        <f>SUM(E227:E228)</f>
        <v>795216</v>
      </c>
      <c r="F226" s="971">
        <f>SUM(F227:F228)</f>
        <v>739301</v>
      </c>
      <c r="G226" s="972">
        <f>(F226/E226)*100</f>
        <v>92.9685770910042</v>
      </c>
    </row>
    <row r="227" spans="1:7" ht="12.75">
      <c r="A227" s="973" t="s">
        <v>1192</v>
      </c>
      <c r="B227" s="973"/>
      <c r="C227" s="973"/>
      <c r="D227" s="974">
        <v>795216</v>
      </c>
      <c r="E227" s="974">
        <v>774556</v>
      </c>
      <c r="F227" s="974">
        <v>718641</v>
      </c>
      <c r="G227" s="975">
        <f>(F227/E227)*100</f>
        <v>92.78102551655401</v>
      </c>
    </row>
    <row r="228" spans="1:7" ht="12.75">
      <c r="A228" s="973" t="s">
        <v>1137</v>
      </c>
      <c r="B228" s="973"/>
      <c r="C228" s="973"/>
      <c r="D228" s="870">
        <v>0</v>
      </c>
      <c r="E228" s="974">
        <v>20660</v>
      </c>
      <c r="F228" s="974">
        <v>20660</v>
      </c>
      <c r="G228" s="975">
        <f>(F228/E228)*100</f>
        <v>100</v>
      </c>
    </row>
    <row r="229" spans="1:7" ht="12.75">
      <c r="A229" s="976"/>
      <c r="B229" s="885"/>
      <c r="C229" s="977"/>
      <c r="D229" s="870"/>
      <c r="E229" s="870"/>
      <c r="F229" s="870"/>
      <c r="G229" s="975"/>
    </row>
    <row r="230" spans="1:7" ht="12.75">
      <c r="A230" s="978" t="s">
        <v>1193</v>
      </c>
      <c r="B230" s="978"/>
      <c r="C230" s="978"/>
      <c r="D230" s="979">
        <f>SUM(D231:D232)</f>
        <v>0</v>
      </c>
      <c r="E230" s="979">
        <f>SUM(E231:E232)</f>
        <v>20660</v>
      </c>
      <c r="F230" s="979">
        <f>SUM(F231:F232)</f>
        <v>20660</v>
      </c>
      <c r="G230" s="975">
        <f>(F230/E230)*100</f>
        <v>100</v>
      </c>
    </row>
    <row r="231" spans="1:7" ht="12.75">
      <c r="A231" s="978" t="s">
        <v>1194</v>
      </c>
      <c r="B231" s="978"/>
      <c r="C231" s="978"/>
      <c r="D231" s="870">
        <v>0</v>
      </c>
      <c r="E231" s="974">
        <v>20660</v>
      </c>
      <c r="F231" s="974">
        <v>20660</v>
      </c>
      <c r="G231" s="975">
        <f>(F231/E231)*100</f>
        <v>100</v>
      </c>
    </row>
    <row r="232" spans="1:7" ht="12.75">
      <c r="A232" s="980" t="s">
        <v>1195</v>
      </c>
      <c r="B232" s="980"/>
      <c r="C232" s="980"/>
      <c r="D232" s="981">
        <v>0</v>
      </c>
      <c r="E232" s="981">
        <v>0</v>
      </c>
      <c r="F232" s="981">
        <v>0</v>
      </c>
      <c r="G232" s="982">
        <v>0</v>
      </c>
    </row>
    <row r="233" spans="1:5" ht="12.75">
      <c r="A233" s="963"/>
      <c r="B233" s="963"/>
      <c r="C233" s="963"/>
      <c r="D233" s="963"/>
      <c r="E233" s="963"/>
    </row>
    <row r="234" spans="1:5" ht="12.75">
      <c r="A234" s="963"/>
      <c r="B234" s="963"/>
      <c r="C234" s="963"/>
      <c r="D234" s="963"/>
      <c r="E234" s="963"/>
    </row>
    <row r="235" spans="1:5" ht="12.75">
      <c r="A235" s="963"/>
      <c r="B235" s="963"/>
      <c r="C235" s="963"/>
      <c r="D235" s="963"/>
      <c r="E235" s="963"/>
    </row>
    <row r="236" spans="1:5" ht="12.75">
      <c r="A236" s="963"/>
      <c r="B236" s="963"/>
      <c r="C236" s="963"/>
      <c r="D236" s="963"/>
      <c r="E236" s="963"/>
    </row>
    <row r="237" spans="1:5" ht="12.75">
      <c r="A237" s="963"/>
      <c r="B237" s="963"/>
      <c r="C237" s="963"/>
      <c r="D237" s="963"/>
      <c r="E237" s="963"/>
    </row>
    <row r="238" spans="1:5" ht="12.75">
      <c r="A238" s="963"/>
      <c r="B238" s="963"/>
      <c r="C238" s="963"/>
      <c r="D238" s="963"/>
      <c r="E238" s="963"/>
    </row>
    <row r="239" spans="1:5" ht="12.75">
      <c r="A239" s="963"/>
      <c r="B239" s="963"/>
      <c r="C239" s="963"/>
      <c r="D239" s="963"/>
      <c r="E239" s="963"/>
    </row>
    <row r="240" spans="1:5" ht="12.75">
      <c r="A240" s="963"/>
      <c r="B240" s="963"/>
      <c r="C240" s="963"/>
      <c r="D240" s="963"/>
      <c r="E240" s="963"/>
    </row>
    <row r="241" spans="1:5" ht="12.75">
      <c r="A241" s="963"/>
      <c r="B241" s="963"/>
      <c r="C241" s="963"/>
      <c r="D241" s="963"/>
      <c r="E241" s="963"/>
    </row>
    <row r="242" spans="1:5" ht="12.75">
      <c r="A242" s="963"/>
      <c r="B242" s="963"/>
      <c r="C242" s="963"/>
      <c r="D242" s="963"/>
      <c r="E242" s="963"/>
    </row>
    <row r="243" spans="1:5" ht="12.75">
      <c r="A243" s="963"/>
      <c r="B243" s="963"/>
      <c r="C243" s="963"/>
      <c r="D243" s="963"/>
      <c r="E243" s="963"/>
    </row>
    <row r="244" spans="1:5" ht="12.75">
      <c r="A244" s="963"/>
      <c r="B244" s="963"/>
      <c r="C244" s="963"/>
      <c r="D244" s="963"/>
      <c r="E244" s="963"/>
    </row>
    <row r="245" spans="1:5" ht="12.75">
      <c r="A245" s="963"/>
      <c r="B245" s="963"/>
      <c r="C245" s="963"/>
      <c r="D245" s="963"/>
      <c r="E245" s="963"/>
    </row>
    <row r="246" spans="1:5" ht="12.75">
      <c r="A246" s="963"/>
      <c r="B246" s="963"/>
      <c r="C246" s="963"/>
      <c r="D246" s="963"/>
      <c r="E246" s="963"/>
    </row>
    <row r="247" spans="1:5" ht="12.75">
      <c r="A247" s="963"/>
      <c r="B247" s="963"/>
      <c r="C247" s="963"/>
      <c r="D247" s="963"/>
      <c r="E247" s="963"/>
    </row>
    <row r="248" spans="1:5" ht="12.75">
      <c r="A248" s="963"/>
      <c r="B248" s="963"/>
      <c r="C248" s="963"/>
      <c r="D248" s="963"/>
      <c r="E248" s="963"/>
    </row>
    <row r="249" spans="1:5" ht="12.75">
      <c r="A249" s="963"/>
      <c r="B249" s="963"/>
      <c r="C249" s="963"/>
      <c r="D249" s="963"/>
      <c r="E249" s="963"/>
    </row>
    <row r="250" spans="1:9" ht="12.75">
      <c r="A250" s="963"/>
      <c r="B250" s="963"/>
      <c r="C250" s="963"/>
      <c r="D250" s="963"/>
      <c r="E250" s="963"/>
      <c r="I250" s="983"/>
    </row>
    <row r="251" spans="1:5" ht="12.75">
      <c r="A251" s="984"/>
      <c r="B251" s="985"/>
      <c r="C251" s="985"/>
      <c r="D251" s="985"/>
      <c r="E251" s="985"/>
    </row>
    <row r="252" spans="1:5" ht="12.75">
      <c r="A252" s="985"/>
      <c r="B252" s="985"/>
      <c r="C252" s="985"/>
      <c r="D252" s="985"/>
      <c r="E252" s="985"/>
    </row>
    <row r="253" spans="1:5" ht="12.75">
      <c r="A253" s="985"/>
      <c r="B253" s="985"/>
      <c r="C253" s="985"/>
      <c r="D253" s="985"/>
      <c r="E253" s="985"/>
    </row>
    <row r="254" spans="1:5" ht="12.75">
      <c r="A254" s="986"/>
      <c r="B254" s="987"/>
      <c r="C254" s="985"/>
      <c r="D254" s="987"/>
      <c r="E254" s="985"/>
    </row>
    <row r="255" spans="1:5" ht="12.75">
      <c r="A255" s="987"/>
      <c r="B255" s="987"/>
      <c r="C255" s="987"/>
      <c r="D255" s="987"/>
      <c r="E255" s="985"/>
    </row>
    <row r="256" spans="1:5" ht="12.75">
      <c r="A256" s="987"/>
      <c r="B256" s="987"/>
      <c r="C256" s="987"/>
      <c r="D256" s="987"/>
      <c r="E256" s="985"/>
    </row>
    <row r="257" spans="1:5" ht="12.75">
      <c r="A257" s="987"/>
      <c r="B257" s="987"/>
      <c r="C257" s="985"/>
      <c r="D257" s="988"/>
      <c r="E257" s="985"/>
    </row>
    <row r="258" spans="1:5" ht="12.75">
      <c r="A258" s="985"/>
      <c r="B258" s="985"/>
      <c r="C258" s="985"/>
      <c r="D258" s="988"/>
      <c r="E258" s="985"/>
    </row>
    <row r="259" spans="1:7" ht="12.75">
      <c r="A259" s="985"/>
      <c r="B259" s="987"/>
      <c r="C259" s="987"/>
      <c r="D259" s="987"/>
      <c r="E259" s="987"/>
      <c r="F259" s="987"/>
      <c r="G259" s="987"/>
    </row>
    <row r="260" spans="1:7" ht="12.75">
      <c r="A260" s="987"/>
      <c r="B260" s="987"/>
      <c r="C260" s="987"/>
      <c r="D260" s="987"/>
      <c r="E260" s="987"/>
      <c r="F260" s="987"/>
      <c r="G260" s="987"/>
    </row>
    <row r="261" spans="1:7" ht="12.75">
      <c r="A261" s="987"/>
      <c r="B261" s="987"/>
      <c r="C261" s="987"/>
      <c r="D261" s="987"/>
      <c r="E261" s="987"/>
      <c r="F261" s="987"/>
      <c r="G261" s="987"/>
    </row>
    <row r="262" spans="1:7" ht="12.75">
      <c r="A262" s="987"/>
      <c r="B262" s="987"/>
      <c r="C262" s="987"/>
      <c r="D262" s="987"/>
      <c r="E262" s="987"/>
      <c r="F262" s="987"/>
      <c r="G262" s="987"/>
    </row>
    <row r="263" spans="1:7" ht="12.75">
      <c r="A263" s="987"/>
      <c r="B263" s="987"/>
      <c r="C263" s="987"/>
      <c r="D263" s="987"/>
      <c r="E263" s="987"/>
      <c r="F263" s="987"/>
      <c r="G263" s="987"/>
    </row>
    <row r="264" spans="1:7" ht="12.75">
      <c r="A264" s="987"/>
      <c r="B264" s="987"/>
      <c r="C264" s="987"/>
      <c r="D264" s="987"/>
      <c r="E264" s="987"/>
      <c r="F264" s="987"/>
      <c r="G264" s="987"/>
    </row>
    <row r="265" spans="1:7" ht="12.75">
      <c r="A265" s="987"/>
      <c r="B265" s="987"/>
      <c r="C265" s="987"/>
      <c r="D265" s="987"/>
      <c r="E265" s="987"/>
      <c r="F265" s="987"/>
      <c r="G265" s="987"/>
    </row>
    <row r="266" spans="1:7" ht="12.75">
      <c r="A266" s="987"/>
      <c r="B266" s="987"/>
      <c r="C266" s="987"/>
      <c r="D266" s="987"/>
      <c r="E266" s="987"/>
      <c r="F266" s="987"/>
      <c r="G266" s="987"/>
    </row>
    <row r="267" spans="1:7" ht="12.75">
      <c r="A267" s="987"/>
      <c r="B267" s="987"/>
      <c r="C267" s="987"/>
      <c r="D267" s="987"/>
      <c r="E267" s="987"/>
      <c r="F267" s="987"/>
      <c r="G267" s="987"/>
    </row>
    <row r="268" spans="1:7" ht="12.75">
      <c r="A268" s="987"/>
      <c r="B268" s="987"/>
      <c r="C268" s="987"/>
      <c r="D268" s="987"/>
      <c r="E268" s="987"/>
      <c r="F268" s="987"/>
      <c r="G268" s="987"/>
    </row>
    <row r="269" spans="1:7" ht="12.75">
      <c r="A269" s="987"/>
      <c r="B269" s="987"/>
      <c r="C269" s="987"/>
      <c r="D269" s="987"/>
      <c r="E269" s="987"/>
      <c r="F269" s="987"/>
      <c r="G269" s="987"/>
    </row>
    <row r="270" spans="1:7" ht="12.75">
      <c r="A270" s="987"/>
      <c r="B270" s="987"/>
      <c r="C270" s="987"/>
      <c r="D270" s="987"/>
      <c r="E270" s="987"/>
      <c r="F270" s="987"/>
      <c r="G270" s="987"/>
    </row>
    <row r="271" spans="1:7" ht="12.75">
      <c r="A271" s="987"/>
      <c r="B271" s="987"/>
      <c r="C271" s="987"/>
      <c r="D271" s="987"/>
      <c r="E271" s="987"/>
      <c r="F271" s="987"/>
      <c r="G271" s="987"/>
    </row>
    <row r="272" spans="1:7" ht="12.75">
      <c r="A272" s="987"/>
      <c r="B272" s="987"/>
      <c r="C272" s="987"/>
      <c r="D272" s="987"/>
      <c r="E272" s="987"/>
      <c r="F272" s="987"/>
      <c r="G272" s="987"/>
    </row>
    <row r="273" spans="1:7" ht="12.75">
      <c r="A273" s="987"/>
      <c r="B273" s="987"/>
      <c r="C273" s="987"/>
      <c r="D273" s="987"/>
      <c r="E273" s="987"/>
      <c r="F273" s="987"/>
      <c r="G273" s="987"/>
    </row>
    <row r="274" spans="1:7" ht="12.75">
      <c r="A274" s="987"/>
      <c r="B274" s="987"/>
      <c r="C274" s="987"/>
      <c r="D274" s="987"/>
      <c r="E274" s="987"/>
      <c r="F274" s="987"/>
      <c r="G274" s="987"/>
    </row>
    <row r="275" spans="1:7" ht="12.75">
      <c r="A275" s="987"/>
      <c r="B275" s="987"/>
      <c r="C275" s="987"/>
      <c r="D275" s="987"/>
      <c r="E275" s="987"/>
      <c r="F275" s="987"/>
      <c r="G275" s="987"/>
    </row>
    <row r="276" spans="1:7" ht="12.75">
      <c r="A276" s="987"/>
      <c r="B276" s="987"/>
      <c r="C276" s="987"/>
      <c r="D276" s="987"/>
      <c r="E276" s="987"/>
      <c r="F276" s="987"/>
      <c r="G276" s="987"/>
    </row>
    <row r="277" spans="1:7" ht="12.75">
      <c r="A277" s="987"/>
      <c r="B277" s="987"/>
      <c r="C277" s="987"/>
      <c r="D277" s="987"/>
      <c r="E277" s="987"/>
      <c r="F277" s="987"/>
      <c r="G277" s="987"/>
    </row>
    <row r="278" spans="1:7" ht="12.75">
      <c r="A278" s="987"/>
      <c r="B278" s="987"/>
      <c r="C278" s="987"/>
      <c r="D278" s="987"/>
      <c r="E278" s="987"/>
      <c r="F278" s="987"/>
      <c r="G278" s="987"/>
    </row>
    <row r="279" spans="1:7" ht="12.75">
      <c r="A279" s="987"/>
      <c r="B279" s="987"/>
      <c r="C279" s="987"/>
      <c r="D279" s="987"/>
      <c r="E279" s="987"/>
      <c r="F279" s="987"/>
      <c r="G279" s="987"/>
    </row>
    <row r="280" spans="1:8" ht="12.75">
      <c r="A280" s="987"/>
      <c r="B280" s="987"/>
      <c r="C280" s="987"/>
      <c r="D280" s="987"/>
      <c r="E280" s="987"/>
      <c r="F280" s="987"/>
      <c r="G280" s="987"/>
      <c r="H280" s="987"/>
    </row>
    <row r="281" spans="1:8" ht="13.5" customHeight="1">
      <c r="A281" s="987"/>
      <c r="B281" s="987"/>
      <c r="C281" s="987"/>
      <c r="D281" s="987"/>
      <c r="E281" s="987"/>
      <c r="F281" s="987"/>
      <c r="G281" s="987"/>
      <c r="H281" s="989"/>
    </row>
    <row r="282" spans="1:8" ht="13.5" customHeight="1">
      <c r="A282" s="987"/>
      <c r="B282" s="987"/>
      <c r="C282" s="987"/>
      <c r="D282" s="987"/>
      <c r="E282" s="987"/>
      <c r="F282" s="987"/>
      <c r="G282" s="987"/>
      <c r="H282" s="989"/>
    </row>
    <row r="283" spans="1:8" ht="13.5" customHeight="1">
      <c r="A283" s="987"/>
      <c r="B283" s="987"/>
      <c r="C283" s="987"/>
      <c r="D283" s="987"/>
      <c r="E283" s="987"/>
      <c r="F283" s="987"/>
      <c r="G283" s="987"/>
      <c r="H283" s="989"/>
    </row>
    <row r="284" spans="1:8" ht="12.75">
      <c r="A284" s="987"/>
      <c r="B284" s="987"/>
      <c r="C284" s="987"/>
      <c r="D284" s="987"/>
      <c r="E284" s="987"/>
      <c r="F284" s="987"/>
      <c r="G284" s="987"/>
      <c r="H284" s="641"/>
    </row>
    <row r="285" spans="1:8" ht="12.75">
      <c r="A285" s="987"/>
      <c r="B285" s="987"/>
      <c r="C285" s="987"/>
      <c r="D285" s="987"/>
      <c r="E285" s="987"/>
      <c r="F285" s="987"/>
      <c r="G285" s="987"/>
      <c r="H285" s="641"/>
    </row>
    <row r="286" spans="1:8" ht="12.75">
      <c r="A286" s="987"/>
      <c r="B286" s="987"/>
      <c r="C286" s="987"/>
      <c r="D286" s="987"/>
      <c r="E286" s="987"/>
      <c r="F286" s="987"/>
      <c r="G286" s="987"/>
      <c r="H286" s="641"/>
    </row>
    <row r="287" spans="1:8" ht="12.75">
      <c r="A287" s="987"/>
      <c r="B287" s="987"/>
      <c r="C287" s="987"/>
      <c r="D287" s="987"/>
      <c r="E287" s="987"/>
      <c r="F287" s="987"/>
      <c r="G287" s="987"/>
      <c r="H287" s="641"/>
    </row>
    <row r="288" spans="1:8" ht="12.75">
      <c r="A288" s="987"/>
      <c r="B288" s="987"/>
      <c r="C288" s="987"/>
      <c r="D288" s="987"/>
      <c r="E288" s="987"/>
      <c r="F288" s="987"/>
      <c r="G288" s="987"/>
      <c r="H288" s="641"/>
    </row>
    <row r="289" spans="1:8" ht="12.75">
      <c r="A289" s="885"/>
      <c r="B289" s="885"/>
      <c r="C289" s="641"/>
      <c r="D289" s="641"/>
      <c r="E289" s="641"/>
      <c r="F289" s="641"/>
      <c r="G289" s="641"/>
      <c r="H289" s="641"/>
    </row>
    <row r="290" spans="1:8" ht="12.75">
      <c r="A290" s="885"/>
      <c r="B290" s="885"/>
      <c r="C290" s="990"/>
      <c r="D290" s="641"/>
      <c r="E290" s="991"/>
      <c r="F290" s="641"/>
      <c r="G290" s="992"/>
      <c r="H290" s="641"/>
    </row>
    <row r="291" spans="1:8" ht="12.75">
      <c r="A291" s="885"/>
      <c r="B291" s="885"/>
      <c r="C291" s="990"/>
      <c r="D291" s="641"/>
      <c r="E291" s="993"/>
      <c r="F291" s="641"/>
      <c r="G291" s="994"/>
      <c r="H291" s="641"/>
    </row>
    <row r="292" spans="1:8" ht="12.75">
      <c r="A292" s="885"/>
      <c r="B292" s="885"/>
      <c r="C292" s="990"/>
      <c r="D292" s="641"/>
      <c r="E292" s="992"/>
      <c r="F292" s="641"/>
      <c r="G292" s="994"/>
      <c r="H292" s="641"/>
    </row>
    <row r="293" spans="1:8" ht="12.75">
      <c r="A293" s="885"/>
      <c r="B293" s="885"/>
      <c r="C293" s="990"/>
      <c r="D293" s="641"/>
      <c r="E293" s="991"/>
      <c r="F293" s="641"/>
      <c r="G293" s="992"/>
      <c r="H293" s="641"/>
    </row>
    <row r="294" spans="1:8" ht="12.75">
      <c r="A294" s="885"/>
      <c r="B294" s="885"/>
      <c r="C294" s="990"/>
      <c r="D294" s="641"/>
      <c r="E294" s="992"/>
      <c r="F294" s="641"/>
      <c r="G294" s="994"/>
      <c r="H294" s="641"/>
    </row>
    <row r="295" spans="1:8" ht="12.75">
      <c r="A295" s="885"/>
      <c r="B295" s="885"/>
      <c r="C295" s="990"/>
      <c r="D295" s="991"/>
      <c r="E295" s="991"/>
      <c r="F295" s="991"/>
      <c r="G295" s="992"/>
      <c r="H295" s="641"/>
    </row>
    <row r="296" spans="1:8" ht="12.75">
      <c r="A296" s="885"/>
      <c r="B296" s="885"/>
      <c r="C296" s="990"/>
      <c r="D296" s="995"/>
      <c r="E296" s="992"/>
      <c r="F296" s="990"/>
      <c r="G296" s="996"/>
      <c r="H296" s="641"/>
    </row>
    <row r="297" spans="1:8" ht="12.75">
      <c r="A297" s="885"/>
      <c r="B297" s="885"/>
      <c r="C297" s="990"/>
      <c r="D297" s="641"/>
      <c r="E297" s="992"/>
      <c r="F297" s="641"/>
      <c r="G297" s="994"/>
      <c r="H297" s="641"/>
    </row>
    <row r="298" spans="1:8" ht="12.75">
      <c r="A298" s="885"/>
      <c r="B298" s="885"/>
      <c r="C298" s="990"/>
      <c r="D298" s="997"/>
      <c r="E298" s="997"/>
      <c r="F298" s="997"/>
      <c r="G298" s="992"/>
      <c r="H298" s="641"/>
    </row>
    <row r="299" spans="1:8" ht="12.75">
      <c r="A299" s="885"/>
      <c r="B299" s="885"/>
      <c r="C299" s="990"/>
      <c r="D299" s="641"/>
      <c r="E299" s="992"/>
      <c r="F299" s="641"/>
      <c r="G299" s="994"/>
      <c r="H299" s="641"/>
    </row>
    <row r="300" spans="1:8" ht="12.75">
      <c r="A300" s="885"/>
      <c r="B300" s="885"/>
      <c r="C300" s="990"/>
      <c r="D300" s="991"/>
      <c r="E300" s="991"/>
      <c r="F300" s="991"/>
      <c r="G300" s="992"/>
      <c r="H300" s="641"/>
    </row>
    <row r="301" spans="1:8" ht="12.75">
      <c r="A301" s="885"/>
      <c r="B301" s="885"/>
      <c r="C301" s="990"/>
      <c r="D301" s="991"/>
      <c r="E301" s="991"/>
      <c r="F301" s="991"/>
      <c r="G301" s="992"/>
      <c r="H301" s="641"/>
    </row>
    <row r="302" spans="1:8" ht="12.75">
      <c r="A302" s="885"/>
      <c r="B302" s="885"/>
      <c r="C302" s="990"/>
      <c r="D302" s="991"/>
      <c r="E302" s="991"/>
      <c r="F302" s="991"/>
      <c r="G302" s="992"/>
      <c r="H302" s="641"/>
    </row>
    <row r="303" spans="1:8" ht="12.75">
      <c r="A303" s="885"/>
      <c r="B303" s="885"/>
      <c r="C303" s="990"/>
      <c r="D303" s="991"/>
      <c r="E303" s="991"/>
      <c r="F303" s="991"/>
      <c r="G303" s="992"/>
      <c r="H303" s="641"/>
    </row>
    <row r="304" spans="1:8" ht="12.75">
      <c r="A304" s="885"/>
      <c r="B304" s="885"/>
      <c r="C304" s="990"/>
      <c r="D304" s="991"/>
      <c r="E304" s="991"/>
      <c r="F304" s="991"/>
      <c r="G304" s="992"/>
      <c r="H304" s="641"/>
    </row>
    <row r="305" spans="1:8" ht="12.75">
      <c r="A305" s="885"/>
      <c r="B305" s="885"/>
      <c r="C305" s="990"/>
      <c r="D305" s="991"/>
      <c r="E305" s="991"/>
      <c r="F305" s="998"/>
      <c r="G305" s="992"/>
      <c r="H305" s="641"/>
    </row>
    <row r="306" spans="1:8" ht="12.75">
      <c r="A306" s="641"/>
      <c r="B306" s="641"/>
      <c r="C306" s="990"/>
      <c r="D306" s="641"/>
      <c r="E306" s="641"/>
      <c r="F306" s="641"/>
      <c r="G306" s="641"/>
      <c r="H306" s="641"/>
    </row>
    <row r="307" spans="1:8" ht="12.75">
      <c r="A307" s="885"/>
      <c r="B307" s="885"/>
      <c r="C307" s="990"/>
      <c r="D307" s="991"/>
      <c r="E307" s="991"/>
      <c r="F307" s="991"/>
      <c r="G307" s="992"/>
      <c r="H307" s="641"/>
    </row>
    <row r="308" spans="1:8" ht="12.75">
      <c r="A308" s="885"/>
      <c r="B308" s="885"/>
      <c r="C308" s="990"/>
      <c r="D308" s="991"/>
      <c r="E308" s="992"/>
      <c r="F308" s="991"/>
      <c r="G308" s="994"/>
      <c r="H308" s="641"/>
    </row>
    <row r="309" spans="1:8" ht="12.75">
      <c r="A309" s="885"/>
      <c r="B309" s="885"/>
      <c r="C309" s="990"/>
      <c r="D309" s="991"/>
      <c r="E309" s="991"/>
      <c r="F309" s="991"/>
      <c r="G309" s="992"/>
      <c r="H309" s="641"/>
    </row>
    <row r="310" spans="1:8" ht="12.75">
      <c r="A310" s="885"/>
      <c r="B310" s="885"/>
      <c r="C310" s="990"/>
      <c r="D310" s="991"/>
      <c r="E310" s="991"/>
      <c r="F310" s="991"/>
      <c r="G310" s="992"/>
      <c r="H310" s="641"/>
    </row>
    <row r="311" spans="1:8" ht="12.75">
      <c r="A311" s="885"/>
      <c r="B311" s="885"/>
      <c r="C311" s="990"/>
      <c r="D311" s="991"/>
      <c r="E311" s="991"/>
      <c r="F311" s="991"/>
      <c r="G311" s="992"/>
      <c r="H311" s="641"/>
    </row>
    <row r="312" spans="1:8" ht="12.75">
      <c r="A312" s="885"/>
      <c r="B312" s="885"/>
      <c r="C312" s="990"/>
      <c r="D312" s="991"/>
      <c r="E312" s="992"/>
      <c r="F312" s="641"/>
      <c r="G312" s="994"/>
      <c r="H312" s="641"/>
    </row>
    <row r="313" spans="1:8" ht="12.75">
      <c r="A313" s="885"/>
      <c r="B313" s="885"/>
      <c r="C313" s="990"/>
      <c r="D313" s="641"/>
      <c r="E313" s="641"/>
      <c r="F313" s="991"/>
      <c r="G313" s="641"/>
      <c r="H313" s="641"/>
    </row>
    <row r="314" spans="1:5" ht="12.75">
      <c r="A314" s="963"/>
      <c r="B314" s="963"/>
      <c r="C314" s="963"/>
      <c r="D314" s="963"/>
      <c r="E314" s="963"/>
    </row>
    <row r="315" spans="1:5" ht="12.75">
      <c r="A315" s="963"/>
      <c r="B315" s="963"/>
      <c r="C315" s="963"/>
      <c r="D315" s="963"/>
      <c r="E315" s="963"/>
    </row>
    <row r="316" spans="1:5" ht="12.75">
      <c r="A316" s="963"/>
      <c r="B316" s="963"/>
      <c r="C316" s="963"/>
      <c r="D316" s="963"/>
      <c r="E316" s="963"/>
    </row>
    <row r="317" spans="1:5" ht="12.75">
      <c r="A317" s="963"/>
      <c r="B317" s="963"/>
      <c r="C317" s="963"/>
      <c r="D317" s="963"/>
      <c r="E317" s="963"/>
    </row>
    <row r="318" spans="1:5" ht="12.75">
      <c r="A318" s="963"/>
      <c r="B318" s="963"/>
      <c r="C318" s="963"/>
      <c r="D318" s="963"/>
      <c r="E318" s="963"/>
    </row>
    <row r="319" spans="1:5" ht="12.75">
      <c r="A319" s="963"/>
      <c r="B319" s="963"/>
      <c r="C319" s="963"/>
      <c r="D319" s="963"/>
      <c r="E319" s="963"/>
    </row>
    <row r="320" spans="1:5" ht="12.75">
      <c r="A320" s="963"/>
      <c r="B320" s="963"/>
      <c r="C320" s="963"/>
      <c r="D320" s="963"/>
      <c r="E320" s="963"/>
    </row>
    <row r="321" spans="1:5" ht="12.75">
      <c r="A321" s="963"/>
      <c r="B321" s="963"/>
      <c r="C321" s="963"/>
      <c r="D321" s="963"/>
      <c r="E321" s="963"/>
    </row>
    <row r="322" spans="1:5" ht="12.75">
      <c r="A322" s="963"/>
      <c r="B322" s="963"/>
      <c r="C322" s="963"/>
      <c r="D322" s="963"/>
      <c r="E322" s="963"/>
    </row>
    <row r="323" spans="1:5" ht="12.75">
      <c r="A323" s="963"/>
      <c r="B323" s="963"/>
      <c r="C323" s="963"/>
      <c r="D323" s="963"/>
      <c r="E323" s="963"/>
    </row>
    <row r="324" spans="1:5" ht="12.75">
      <c r="A324" s="963"/>
      <c r="B324" s="963"/>
      <c r="C324" s="963"/>
      <c r="D324" s="963"/>
      <c r="E324" s="963"/>
    </row>
    <row r="325" spans="1:5" ht="12.75">
      <c r="A325" s="963"/>
      <c r="B325" s="963"/>
      <c r="C325" s="963"/>
      <c r="D325" s="963"/>
      <c r="E325" s="963"/>
    </row>
    <row r="326" spans="1:5" ht="12.75">
      <c r="A326" s="963"/>
      <c r="B326" s="963"/>
      <c r="C326" s="963"/>
      <c r="D326" s="963"/>
      <c r="E326" s="963"/>
    </row>
    <row r="327" spans="1:5" ht="12.75">
      <c r="A327" s="963"/>
      <c r="B327" s="963"/>
      <c r="C327" s="963"/>
      <c r="D327" s="963"/>
      <c r="E327" s="963"/>
    </row>
    <row r="328" spans="1:5" ht="12.75">
      <c r="A328" s="963"/>
      <c r="B328" s="963"/>
      <c r="C328" s="963"/>
      <c r="D328" s="963"/>
      <c r="E328" s="963"/>
    </row>
    <row r="329" spans="1:5" ht="12.75">
      <c r="A329" s="963"/>
      <c r="B329" s="963"/>
      <c r="C329" s="963"/>
      <c r="D329" s="963"/>
      <c r="E329" s="963"/>
    </row>
    <row r="330" spans="1:5" ht="12.75">
      <c r="A330" s="963"/>
      <c r="B330" s="963"/>
      <c r="C330" s="963"/>
      <c r="D330" s="963"/>
      <c r="E330" s="963"/>
    </row>
    <row r="331" spans="1:5" ht="12.75">
      <c r="A331" s="963"/>
      <c r="B331" s="963"/>
      <c r="C331" s="963"/>
      <c r="D331" s="963"/>
      <c r="E331" s="963"/>
    </row>
    <row r="332" spans="1:5" ht="12.75">
      <c r="A332" s="963"/>
      <c r="B332" s="963"/>
      <c r="C332" s="963"/>
      <c r="D332" s="963"/>
      <c r="E332" s="963"/>
    </row>
    <row r="333" spans="1:5" ht="12.75">
      <c r="A333" s="963"/>
      <c r="B333" s="963"/>
      <c r="C333" s="963"/>
      <c r="D333" s="963"/>
      <c r="E333" s="963"/>
    </row>
    <row r="334" spans="1:5" ht="12.75">
      <c r="A334" s="963"/>
      <c r="B334" s="963"/>
      <c r="C334" s="963"/>
      <c r="D334" s="963"/>
      <c r="E334" s="963"/>
    </row>
    <row r="335" spans="1:5" ht="12.75">
      <c r="A335" s="963"/>
      <c r="B335" s="963"/>
      <c r="C335" s="963"/>
      <c r="D335" s="963"/>
      <c r="E335" s="963"/>
    </row>
    <row r="336" spans="1:5" ht="12.75">
      <c r="A336" s="963"/>
      <c r="B336" s="963"/>
      <c r="C336" s="963"/>
      <c r="D336" s="963"/>
      <c r="E336" s="963"/>
    </row>
    <row r="337" spans="1:5" ht="12.75">
      <c r="A337" s="963"/>
      <c r="B337" s="963"/>
      <c r="C337" s="963"/>
      <c r="D337" s="963"/>
      <c r="E337" s="963"/>
    </row>
    <row r="338" spans="1:5" ht="12.75">
      <c r="A338" s="963"/>
      <c r="B338" s="963"/>
      <c r="C338" s="963"/>
      <c r="D338" s="963"/>
      <c r="E338" s="963"/>
    </row>
    <row r="339" spans="1:5" ht="12.75">
      <c r="A339" s="963"/>
      <c r="B339" s="963"/>
      <c r="C339" s="963"/>
      <c r="D339" s="963"/>
      <c r="E339" s="963"/>
    </row>
    <row r="340" spans="1:5" ht="12.75">
      <c r="A340" s="963"/>
      <c r="B340" s="963"/>
      <c r="C340" s="963"/>
      <c r="D340" s="963"/>
      <c r="E340" s="963"/>
    </row>
    <row r="341" spans="1:7" ht="12.75">
      <c r="A341" s="999"/>
      <c r="B341" s="999"/>
      <c r="C341" s="999"/>
      <c r="D341" s="999"/>
      <c r="E341" s="999"/>
      <c r="F341" s="885"/>
      <c r="G341" s="885"/>
    </row>
    <row r="342" spans="1:7" ht="12.75">
      <c r="A342" s="1000"/>
      <c r="B342" s="1000"/>
      <c r="C342" s="1000"/>
      <c r="D342" s="1000"/>
      <c r="E342" s="1000"/>
      <c r="F342" s="1001"/>
      <c r="G342" s="1000"/>
    </row>
    <row r="343" spans="1:7" ht="12.75">
      <c r="A343" s="1000"/>
      <c r="B343" s="1000"/>
      <c r="C343" s="1000"/>
      <c r="D343" s="1000"/>
      <c r="E343" s="1000"/>
      <c r="F343" s="1002"/>
      <c r="G343" s="1000"/>
    </row>
    <row r="344" spans="1:7" ht="12.75">
      <c r="A344" s="1000"/>
      <c r="B344" s="1000"/>
      <c r="C344" s="1000"/>
      <c r="D344" s="1000"/>
      <c r="E344" s="1000"/>
      <c r="F344" s="641"/>
      <c r="G344" s="1000"/>
    </row>
    <row r="345" spans="1:7" ht="12.75">
      <c r="A345" s="885"/>
      <c r="B345" s="885"/>
      <c r="C345" s="885"/>
      <c r="D345" s="991"/>
      <c r="E345" s="991"/>
      <c r="F345" s="991"/>
      <c r="G345" s="992"/>
    </row>
    <row r="346" spans="1:7" ht="12.75">
      <c r="A346" s="885"/>
      <c r="B346" s="885"/>
      <c r="C346" s="885"/>
      <c r="D346" s="991"/>
      <c r="E346" s="991"/>
      <c r="F346" s="991"/>
      <c r="G346" s="992"/>
    </row>
    <row r="347" spans="1:7" ht="12.75">
      <c r="A347" s="885"/>
      <c r="B347" s="885"/>
      <c r="C347" s="885"/>
      <c r="D347" s="991"/>
      <c r="E347" s="991"/>
      <c r="F347" s="991"/>
      <c r="G347" s="992"/>
    </row>
    <row r="348" spans="1:7" ht="12.75">
      <c r="A348" s="885"/>
      <c r="B348" s="885"/>
      <c r="C348" s="885"/>
      <c r="D348" s="991"/>
      <c r="E348" s="991"/>
      <c r="F348" s="991"/>
      <c r="G348" s="992"/>
    </row>
    <row r="349" spans="1:7" ht="12.75" customHeight="1" hidden="1">
      <c r="A349" s="885"/>
      <c r="B349" s="885"/>
      <c r="C349" s="641"/>
      <c r="D349" s="991"/>
      <c r="E349" s="991"/>
      <c r="F349" s="641"/>
      <c r="G349" s="992"/>
    </row>
    <row r="350" spans="1:7" ht="12.75">
      <c r="A350" s="1003"/>
      <c r="B350" s="1003"/>
      <c r="C350" s="1003"/>
      <c r="D350" s="991"/>
      <c r="E350" s="991"/>
      <c r="F350" s="991"/>
      <c r="G350" s="992"/>
    </row>
    <row r="351" spans="1:7" ht="12.75">
      <c r="A351" s="885"/>
      <c r="B351" s="885"/>
      <c r="C351" s="885"/>
      <c r="D351" s="991"/>
      <c r="E351" s="991"/>
      <c r="F351" s="641"/>
      <c r="G351" s="992"/>
    </row>
    <row r="352" spans="1:7" ht="12.75">
      <c r="A352" s="885"/>
      <c r="B352" s="885"/>
      <c r="C352" s="885"/>
      <c r="D352" s="991"/>
      <c r="E352" s="991"/>
      <c r="F352" s="641"/>
      <c r="G352" s="992"/>
    </row>
    <row r="353" spans="1:7" ht="12.75">
      <c r="A353" s="885"/>
      <c r="B353" s="885"/>
      <c r="C353" s="885"/>
      <c r="D353" s="991"/>
      <c r="E353" s="991"/>
      <c r="F353" s="991"/>
      <c r="G353" s="992"/>
    </row>
    <row r="354" spans="1:7" ht="12.75">
      <c r="A354" s="885"/>
      <c r="B354" s="885"/>
      <c r="C354" s="885"/>
      <c r="D354" s="991"/>
      <c r="E354" s="991"/>
      <c r="F354" s="991"/>
      <c r="G354" s="992"/>
    </row>
    <row r="355" spans="1:7" ht="12.75">
      <c r="A355" s="885"/>
      <c r="B355" s="885"/>
      <c r="C355" s="885"/>
      <c r="D355" s="991"/>
      <c r="E355" s="991"/>
      <c r="F355" s="991"/>
      <c r="G355" s="992"/>
    </row>
    <row r="356" spans="1:7" ht="12.75">
      <c r="A356" s="885"/>
      <c r="B356" s="885"/>
      <c r="C356" s="885"/>
      <c r="D356" s="991"/>
      <c r="E356" s="991"/>
      <c r="F356" s="991"/>
      <c r="G356" s="992"/>
    </row>
    <row r="357" spans="1:7" ht="12.75">
      <c r="A357" s="885"/>
      <c r="B357" s="885"/>
      <c r="C357" s="885"/>
      <c r="D357" s="991"/>
      <c r="E357" s="991"/>
      <c r="F357" s="991"/>
      <c r="G357" s="992"/>
    </row>
    <row r="358" spans="1:7" ht="12.75">
      <c r="A358" s="885"/>
      <c r="B358" s="885"/>
      <c r="C358" s="885"/>
      <c r="D358" s="991"/>
      <c r="E358" s="991"/>
      <c r="F358" s="991"/>
      <c r="G358" s="992"/>
    </row>
    <row r="359" spans="1:7" ht="12.75">
      <c r="A359" s="885"/>
      <c r="B359" s="885"/>
      <c r="C359" s="885"/>
      <c r="D359" s="991"/>
      <c r="E359" s="991"/>
      <c r="F359" s="641"/>
      <c r="G359" s="992"/>
    </row>
    <row r="360" spans="1:7" ht="12.75">
      <c r="A360" s="885"/>
      <c r="B360" s="885"/>
      <c r="C360" s="885"/>
      <c r="D360" s="991"/>
      <c r="E360" s="991"/>
      <c r="F360" s="641"/>
      <c r="G360" s="992"/>
    </row>
    <row r="462" ht="12" customHeight="1"/>
    <row r="463" ht="12.75" customHeight="1"/>
    <row r="464" ht="12.75" customHeight="1"/>
  </sheetData>
  <mergeCells count="145">
    <mergeCell ref="A1:I1"/>
    <mergeCell ref="A2:A3"/>
    <mergeCell ref="B2:B3"/>
    <mergeCell ref="C2:D3"/>
    <mergeCell ref="F2:G2"/>
    <mergeCell ref="A4:C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0:E20"/>
    <mergeCell ref="C21:E21"/>
    <mergeCell ref="C22:E22"/>
    <mergeCell ref="C24:E24"/>
    <mergeCell ref="C26:E26"/>
    <mergeCell ref="C27:E27"/>
    <mergeCell ref="C28:E28"/>
    <mergeCell ref="C29:E29"/>
    <mergeCell ref="C30:E30"/>
    <mergeCell ref="C31:E31"/>
    <mergeCell ref="C32:E32"/>
    <mergeCell ref="C33:E33"/>
    <mergeCell ref="C39:E39"/>
    <mergeCell ref="A42:A43"/>
    <mergeCell ref="B42:B43"/>
    <mergeCell ref="F42:G42"/>
    <mergeCell ref="A44:I44"/>
    <mergeCell ref="B45:E45"/>
    <mergeCell ref="C46:E46"/>
    <mergeCell ref="C47:E47"/>
    <mergeCell ref="C50:E50"/>
    <mergeCell ref="C51:E51"/>
    <mergeCell ref="C52:E52"/>
    <mergeCell ref="B56:E56"/>
    <mergeCell ref="C57:E57"/>
    <mergeCell ref="C58:E58"/>
    <mergeCell ref="C63:E63"/>
    <mergeCell ref="C64:E64"/>
    <mergeCell ref="C67:E67"/>
    <mergeCell ref="C68:E68"/>
    <mergeCell ref="B73:E73"/>
    <mergeCell ref="C74:E74"/>
    <mergeCell ref="C75:E75"/>
    <mergeCell ref="C81:E81"/>
    <mergeCell ref="C90:E90"/>
    <mergeCell ref="B99:E99"/>
    <mergeCell ref="C100:E100"/>
    <mergeCell ref="C101:E101"/>
    <mergeCell ref="C104:E104"/>
    <mergeCell ref="C107:E107"/>
    <mergeCell ref="C108:E108"/>
    <mergeCell ref="B113:E113"/>
    <mergeCell ref="C114:E114"/>
    <mergeCell ref="C115:E115"/>
    <mergeCell ref="C121:E121"/>
    <mergeCell ref="C126:E126"/>
    <mergeCell ref="C127:E127"/>
    <mergeCell ref="B135:E135"/>
    <mergeCell ref="C136:E136"/>
    <mergeCell ref="C137:E137"/>
    <mergeCell ref="C143:E143"/>
    <mergeCell ref="C148:E148"/>
    <mergeCell ref="C149:E149"/>
    <mergeCell ref="B156:E156"/>
    <mergeCell ref="C157:E157"/>
    <mergeCell ref="C158:E158"/>
    <mergeCell ref="C162:E162"/>
    <mergeCell ref="C166:E166"/>
    <mergeCell ref="B172:E172"/>
    <mergeCell ref="C173:E173"/>
    <mergeCell ref="C174:E174"/>
    <mergeCell ref="C179:E179"/>
    <mergeCell ref="C184:E184"/>
    <mergeCell ref="C185:E185"/>
    <mergeCell ref="B192:E192"/>
    <mergeCell ref="C193:E193"/>
    <mergeCell ref="C194:E194"/>
    <mergeCell ref="C199:E199"/>
    <mergeCell ref="C203:E203"/>
    <mergeCell ref="C204:E204"/>
    <mergeCell ref="C215:E215"/>
    <mergeCell ref="A223:C225"/>
    <mergeCell ref="D223:E223"/>
    <mergeCell ref="G223:G225"/>
    <mergeCell ref="D224:D225"/>
    <mergeCell ref="E224:E225"/>
    <mergeCell ref="A226:C226"/>
    <mergeCell ref="A227:C227"/>
    <mergeCell ref="A228:C228"/>
    <mergeCell ref="A230:C230"/>
    <mergeCell ref="A231:C231"/>
    <mergeCell ref="A232:C232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7:B307"/>
    <mergeCell ref="A308:B308"/>
    <mergeCell ref="A309:B309"/>
    <mergeCell ref="A310:B310"/>
    <mergeCell ref="A311:B311"/>
    <mergeCell ref="A312:B312"/>
    <mergeCell ref="A313:B313"/>
    <mergeCell ref="F341:G341"/>
    <mergeCell ref="A342:C344"/>
    <mergeCell ref="D342:E342"/>
    <mergeCell ref="G342:G344"/>
    <mergeCell ref="D343:D344"/>
    <mergeCell ref="E343:E344"/>
    <mergeCell ref="A345:C345"/>
    <mergeCell ref="A346:C346"/>
    <mergeCell ref="A347:C347"/>
    <mergeCell ref="A348:C348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</mergeCells>
  <printOptions horizontalCentered="1"/>
  <pageMargins left="0.7875" right="0.7875" top="0.7875" bottom="1.011111111111111" header="0.5118055555555556" footer="0.7875"/>
  <pageSetup horizontalDpi="300" verticalDpi="300" orientation="landscape" paperSize="9" scale="96"/>
  <headerFooter alignWithMargins="0">
    <oddFooter>&amp;C&amp;"Times New Roman,Normálne"&amp;9 159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E6" sqref="E6"/>
    </sheetView>
  </sheetViews>
  <sheetFormatPr defaultColWidth="12.57421875" defaultRowHeight="12.75"/>
  <cols>
    <col min="1" max="1" width="43.28125" style="1" customWidth="1"/>
    <col min="2" max="3" width="10.7109375" style="1" customWidth="1"/>
    <col min="4" max="4" width="11.57421875" style="1" customWidth="1"/>
    <col min="5" max="5" width="6.7109375" style="1" customWidth="1"/>
    <col min="6" max="16384" width="11.57421875" style="1" customWidth="1"/>
  </cols>
  <sheetData>
    <row r="2" ht="12.75">
      <c r="D2" s="1" t="s">
        <v>33</v>
      </c>
    </row>
    <row r="3" spans="1:6" ht="12.75">
      <c r="A3" s="2" t="s">
        <v>34</v>
      </c>
      <c r="B3" s="3" t="s">
        <v>35</v>
      </c>
      <c r="C3" s="3"/>
      <c r="D3" s="21" t="s">
        <v>36</v>
      </c>
      <c r="E3" s="22" t="s">
        <v>37</v>
      </c>
      <c r="F3" s="23"/>
    </row>
    <row r="4" spans="1:6" ht="12.75">
      <c r="A4" s="2"/>
      <c r="B4" s="24" t="s">
        <v>4</v>
      </c>
      <c r="C4" s="24" t="s">
        <v>5</v>
      </c>
      <c r="D4" s="25" t="s">
        <v>6</v>
      </c>
      <c r="E4" s="26" t="s">
        <v>38</v>
      </c>
      <c r="F4" s="23"/>
    </row>
    <row r="5" spans="1:5" ht="13.5">
      <c r="A5" s="27" t="s">
        <v>39</v>
      </c>
      <c r="B5" s="7">
        <f>B6+B7+B8</f>
        <v>8930162</v>
      </c>
      <c r="C5" s="7">
        <f>C6+C7+C8</f>
        <v>8930162</v>
      </c>
      <c r="D5" s="8">
        <v>8123794</v>
      </c>
      <c r="E5" s="7">
        <f aca="true" t="shared" si="0" ref="E5:E11">D5/C5*100</f>
        <v>90.97028698919459</v>
      </c>
    </row>
    <row r="6" spans="1:5" ht="12.75">
      <c r="A6" s="28" t="s">
        <v>40</v>
      </c>
      <c r="B6" s="29">
        <v>7428457</v>
      </c>
      <c r="C6" s="30">
        <v>7428457</v>
      </c>
      <c r="D6" s="30">
        <v>6519317</v>
      </c>
      <c r="E6" s="30">
        <f t="shared" si="0"/>
        <v>87.76138840138672</v>
      </c>
    </row>
    <row r="7" spans="1:5" ht="12.75">
      <c r="A7" s="28" t="s">
        <v>41</v>
      </c>
      <c r="B7" s="29">
        <v>863050</v>
      </c>
      <c r="C7" s="30">
        <v>863050</v>
      </c>
      <c r="D7" s="30">
        <v>904421</v>
      </c>
      <c r="E7" s="30">
        <f t="shared" si="0"/>
        <v>104.79358090493018</v>
      </c>
    </row>
    <row r="8" spans="1:5" ht="12.75">
      <c r="A8" s="28" t="s">
        <v>42</v>
      </c>
      <c r="B8" s="29">
        <f>B9+B10</f>
        <v>638655</v>
      </c>
      <c r="C8" s="30">
        <v>638655</v>
      </c>
      <c r="D8" s="30">
        <f>D9+D10</f>
        <v>700056</v>
      </c>
      <c r="E8" s="30">
        <f t="shared" si="0"/>
        <v>109.61411090494867</v>
      </c>
    </row>
    <row r="9" spans="1:5" ht="12.75">
      <c r="A9" s="31" t="s">
        <v>43</v>
      </c>
      <c r="B9" s="32">
        <v>74355</v>
      </c>
      <c r="C9" s="32">
        <v>74355</v>
      </c>
      <c r="D9" s="32">
        <v>81362</v>
      </c>
      <c r="E9" s="32">
        <f t="shared" si="0"/>
        <v>109.42371057763431</v>
      </c>
    </row>
    <row r="10" spans="1:5" ht="12.75">
      <c r="A10" s="33" t="s">
        <v>44</v>
      </c>
      <c r="B10" s="32">
        <v>564300</v>
      </c>
      <c r="C10" s="34">
        <v>564300</v>
      </c>
      <c r="D10" s="32">
        <v>618694</v>
      </c>
      <c r="E10" s="32">
        <f t="shared" si="0"/>
        <v>109.63919900762006</v>
      </c>
    </row>
    <row r="11" spans="1:5" ht="13.5">
      <c r="A11" s="27" t="s">
        <v>45</v>
      </c>
      <c r="B11" s="7">
        <f>B12+B14+B18+B25+B28+B29</f>
        <v>827550</v>
      </c>
      <c r="C11" s="7">
        <f>C12+C14+C18+C25+C28+C29</f>
        <v>992997</v>
      </c>
      <c r="D11" s="8">
        <f>D12+D14+D18+D25+D28+D29</f>
        <v>1132053</v>
      </c>
      <c r="E11" s="7">
        <f t="shared" si="0"/>
        <v>114.00366768479664</v>
      </c>
    </row>
    <row r="12" spans="1:5" ht="12.75" hidden="1">
      <c r="A12" s="28" t="s">
        <v>46</v>
      </c>
      <c r="B12" s="35">
        <v>0</v>
      </c>
      <c r="C12" s="30">
        <v>0</v>
      </c>
      <c r="D12" s="30">
        <v>0</v>
      </c>
      <c r="E12" s="30">
        <v>0</v>
      </c>
    </row>
    <row r="13" spans="1:5" ht="12.75" hidden="1">
      <c r="A13" s="31" t="s">
        <v>47</v>
      </c>
      <c r="B13" s="36">
        <v>0</v>
      </c>
      <c r="C13" s="32">
        <v>0</v>
      </c>
      <c r="D13" s="32">
        <v>0</v>
      </c>
      <c r="E13" s="32">
        <v>0</v>
      </c>
    </row>
    <row r="14" spans="1:5" ht="12.75">
      <c r="A14" s="28" t="s">
        <v>48</v>
      </c>
      <c r="B14" s="29">
        <f>B15+B16+B17</f>
        <v>119383</v>
      </c>
      <c r="C14" s="30">
        <f>C15+C16+C17</f>
        <v>119383</v>
      </c>
      <c r="D14" s="29">
        <f>D15+D16+D17</f>
        <v>129662</v>
      </c>
      <c r="E14" s="29">
        <f>D14/C14*100</f>
        <v>108.61010361609273</v>
      </c>
    </row>
    <row r="15" spans="1:5" ht="12.75">
      <c r="A15" s="33" t="s">
        <v>49</v>
      </c>
      <c r="B15" s="32">
        <v>56300</v>
      </c>
      <c r="C15" s="32">
        <v>56300</v>
      </c>
      <c r="D15" s="32">
        <v>65820</v>
      </c>
      <c r="E15" s="32">
        <f>D15/C15*100</f>
        <v>116.9094138543517</v>
      </c>
    </row>
    <row r="16" spans="1:5" ht="12.75">
      <c r="A16" s="33" t="s">
        <v>50</v>
      </c>
      <c r="B16" s="32">
        <v>0</v>
      </c>
      <c r="C16" s="32">
        <v>0</v>
      </c>
      <c r="D16" s="32">
        <v>749</v>
      </c>
      <c r="E16" s="32">
        <v>0</v>
      </c>
    </row>
    <row r="17" spans="1:5" ht="12.75">
      <c r="A17" s="33" t="s">
        <v>51</v>
      </c>
      <c r="B17" s="32">
        <v>63083</v>
      </c>
      <c r="C17" s="32">
        <v>63083</v>
      </c>
      <c r="D17" s="32">
        <v>63093</v>
      </c>
      <c r="E17" s="32">
        <f aca="true" t="shared" si="1" ref="E17:E23">D17/C17*100</f>
        <v>100.01585213131905</v>
      </c>
    </row>
    <row r="18" spans="1:5" ht="12.75">
      <c r="A18" s="28" t="s">
        <v>52</v>
      </c>
      <c r="B18" s="29">
        <f>B19+B20+B21</f>
        <v>632877</v>
      </c>
      <c r="C18" s="30">
        <f>C19+C20+C21</f>
        <v>764499</v>
      </c>
      <c r="D18" s="30">
        <f>D19+D20+D21</f>
        <v>740849</v>
      </c>
      <c r="E18" s="29">
        <f t="shared" si="1"/>
        <v>96.90647077367007</v>
      </c>
    </row>
    <row r="19" spans="1:5" ht="12.75">
      <c r="A19" s="31" t="s">
        <v>53</v>
      </c>
      <c r="B19" s="32">
        <v>300000</v>
      </c>
      <c r="C19" s="32">
        <v>300000</v>
      </c>
      <c r="D19" s="32">
        <v>258382</v>
      </c>
      <c r="E19" s="32">
        <f t="shared" si="1"/>
        <v>86.12733333333334</v>
      </c>
    </row>
    <row r="20" spans="1:5" ht="12.75">
      <c r="A20" s="33" t="s">
        <v>54</v>
      </c>
      <c r="B20" s="36">
        <v>10000</v>
      </c>
      <c r="C20" s="32">
        <v>10000</v>
      </c>
      <c r="D20" s="32">
        <v>16533</v>
      </c>
      <c r="E20" s="32">
        <f t="shared" si="1"/>
        <v>165.33</v>
      </c>
    </row>
    <row r="21" spans="1:5" ht="12.75">
      <c r="A21" s="33" t="s">
        <v>55</v>
      </c>
      <c r="B21" s="32">
        <v>322877</v>
      </c>
      <c r="C21" s="32">
        <v>454499</v>
      </c>
      <c r="D21" s="32">
        <v>465934</v>
      </c>
      <c r="E21" s="32">
        <f t="shared" si="1"/>
        <v>102.51595713081878</v>
      </c>
    </row>
    <row r="22" spans="1:5" ht="12.75">
      <c r="A22" s="33" t="s">
        <v>56</v>
      </c>
      <c r="B22" s="32">
        <v>282877</v>
      </c>
      <c r="C22" s="32">
        <v>408917</v>
      </c>
      <c r="D22" s="32">
        <v>409719</v>
      </c>
      <c r="E22" s="32">
        <f t="shared" si="1"/>
        <v>100.19612782056015</v>
      </c>
    </row>
    <row r="23" spans="1:5" ht="12.75">
      <c r="A23" s="33" t="s">
        <v>57</v>
      </c>
      <c r="B23" s="32">
        <v>40000</v>
      </c>
      <c r="C23" s="32">
        <v>40000</v>
      </c>
      <c r="D23" s="32">
        <v>38192</v>
      </c>
      <c r="E23" s="32">
        <f t="shared" si="1"/>
        <v>95.48</v>
      </c>
    </row>
    <row r="24" spans="1:5" ht="12.75">
      <c r="A24" s="33" t="s">
        <v>58</v>
      </c>
      <c r="B24" s="36">
        <v>0</v>
      </c>
      <c r="C24" s="32">
        <v>5582</v>
      </c>
      <c r="D24" s="36">
        <v>18023</v>
      </c>
      <c r="E24" s="32">
        <v>0</v>
      </c>
    </row>
    <row r="25" spans="1:5" ht="12.75">
      <c r="A25" s="28" t="s">
        <v>59</v>
      </c>
      <c r="B25" s="29">
        <f>B26+B27</f>
        <v>9960</v>
      </c>
      <c r="C25" s="30">
        <v>24785</v>
      </c>
      <c r="D25" s="30">
        <v>82601</v>
      </c>
      <c r="E25" s="29">
        <f>D25/C25*100</f>
        <v>333.27012305830135</v>
      </c>
    </row>
    <row r="26" spans="1:5" ht="12.75">
      <c r="A26" s="31" t="s">
        <v>60</v>
      </c>
      <c r="B26" s="32">
        <v>9960</v>
      </c>
      <c r="C26" s="32">
        <v>24785</v>
      </c>
      <c r="D26" s="32">
        <v>82601</v>
      </c>
      <c r="E26" s="32">
        <f>D26/C26*100</f>
        <v>333.27012305830135</v>
      </c>
    </row>
    <row r="27" spans="1:5" ht="12.75">
      <c r="A27" s="33" t="s">
        <v>61</v>
      </c>
      <c r="C27" s="32">
        <v>0</v>
      </c>
      <c r="D27" s="1">
        <v>0</v>
      </c>
      <c r="E27" s="32">
        <v>0</v>
      </c>
    </row>
    <row r="28" spans="1:5" ht="12.75">
      <c r="A28" s="28" t="s">
        <v>62</v>
      </c>
      <c r="B28" s="29">
        <v>0</v>
      </c>
      <c r="C28" s="30">
        <v>0</v>
      </c>
      <c r="D28" s="30">
        <v>7435</v>
      </c>
      <c r="E28" s="30">
        <v>0</v>
      </c>
    </row>
    <row r="29" spans="1:5" ht="12.75">
      <c r="A29" s="28" t="s">
        <v>63</v>
      </c>
      <c r="B29" s="29">
        <v>65330</v>
      </c>
      <c r="C29" s="30">
        <f>C30+C31</f>
        <v>84330</v>
      </c>
      <c r="D29" s="30">
        <f>D30+D31</f>
        <v>171506</v>
      </c>
      <c r="E29" s="30">
        <f>D29/C29*100</f>
        <v>203.3748369500771</v>
      </c>
    </row>
    <row r="30" spans="1:5" ht="12.75">
      <c r="A30" s="31" t="s">
        <v>64</v>
      </c>
      <c r="B30" s="32">
        <v>32136</v>
      </c>
      <c r="C30" s="32">
        <v>51136</v>
      </c>
      <c r="D30" s="32">
        <v>94772</v>
      </c>
      <c r="E30" s="32">
        <f>D30/C30*100</f>
        <v>185.33322903629536</v>
      </c>
    </row>
    <row r="31" spans="1:5" ht="12.75">
      <c r="A31" s="33" t="s">
        <v>65</v>
      </c>
      <c r="B31" s="32">
        <v>33194</v>
      </c>
      <c r="C31" s="32">
        <v>33194</v>
      </c>
      <c r="D31" s="32">
        <v>76734</v>
      </c>
      <c r="E31" s="32">
        <f>D31/C31*100</f>
        <v>231.1682834247153</v>
      </c>
    </row>
    <row r="32" spans="1:5" ht="13.5">
      <c r="A32" s="27" t="s">
        <v>66</v>
      </c>
      <c r="B32" s="37">
        <f>B33+B34+B37+B38</f>
        <v>928608</v>
      </c>
      <c r="C32" s="7">
        <f>C33+C34+C37+C38</f>
        <v>1920920</v>
      </c>
      <c r="D32" s="8">
        <f>D33+D34+D37+D38</f>
        <v>945779</v>
      </c>
      <c r="E32" s="7">
        <f>D32/C32*100</f>
        <v>49.235730795660416</v>
      </c>
    </row>
    <row r="33" spans="1:5" ht="12.75">
      <c r="A33" s="31" t="s">
        <v>67</v>
      </c>
      <c r="B33" s="32">
        <v>0</v>
      </c>
      <c r="C33" s="32">
        <v>48290</v>
      </c>
      <c r="D33" s="32">
        <v>48290</v>
      </c>
      <c r="E33" s="32">
        <v>0</v>
      </c>
    </row>
    <row r="34" spans="1:5" ht="12.75">
      <c r="A34" s="33" t="s">
        <v>68</v>
      </c>
      <c r="B34" s="36">
        <v>928608</v>
      </c>
      <c r="C34" s="32">
        <v>1872630</v>
      </c>
      <c r="D34" s="32">
        <v>897489</v>
      </c>
      <c r="E34" s="32">
        <f>D34/C34*100</f>
        <v>47.926659297351854</v>
      </c>
    </row>
    <row r="35" spans="1:5" ht="12.75">
      <c r="A35" s="33" t="s">
        <v>69</v>
      </c>
      <c r="B35" s="36">
        <v>273500</v>
      </c>
      <c r="C35" s="32">
        <v>273500</v>
      </c>
      <c r="D35" s="32">
        <v>41995</v>
      </c>
      <c r="E35" s="32">
        <v>0</v>
      </c>
    </row>
    <row r="36" spans="1:5" ht="12.75">
      <c r="A36" s="33" t="s">
        <v>70</v>
      </c>
      <c r="B36" s="36">
        <v>655108</v>
      </c>
      <c r="C36" s="32">
        <v>1599130</v>
      </c>
      <c r="D36" s="32">
        <v>855494</v>
      </c>
      <c r="E36" s="32">
        <f>D36/C36*100</f>
        <v>53.49746424618387</v>
      </c>
    </row>
    <row r="37" spans="1:5" ht="12.75" hidden="1">
      <c r="A37" s="33" t="s">
        <v>71</v>
      </c>
      <c r="B37" s="36">
        <v>0</v>
      </c>
      <c r="C37" s="32">
        <v>0</v>
      </c>
      <c r="D37" s="38">
        <v>0</v>
      </c>
      <c r="E37" s="32">
        <v>0</v>
      </c>
    </row>
    <row r="38" spans="1:5" ht="12.75" hidden="1">
      <c r="A38" s="33" t="s">
        <v>72</v>
      </c>
      <c r="B38" s="36">
        <v>0</v>
      </c>
      <c r="C38" s="32">
        <v>0</v>
      </c>
      <c r="D38" s="32">
        <v>0</v>
      </c>
      <c r="E38" s="32">
        <v>0</v>
      </c>
    </row>
    <row r="39" spans="1:5" ht="13.5">
      <c r="A39" s="27" t="s">
        <v>73</v>
      </c>
      <c r="B39" s="7">
        <f>B40+B41+B42+B43+B44+B45</f>
        <v>6236774</v>
      </c>
      <c r="C39" s="7">
        <f>C40+C41+C42+C43+C44+C45</f>
        <v>6960730</v>
      </c>
      <c r="D39" s="8">
        <f>D40+D41+D42+D43+D44+D45</f>
        <v>6058769</v>
      </c>
      <c r="E39" s="7">
        <f>D39/C39*100</f>
        <v>87.04214931479888</v>
      </c>
    </row>
    <row r="40" spans="1:5" ht="12.75">
      <c r="A40" s="33" t="s">
        <v>74</v>
      </c>
      <c r="B40" s="32">
        <v>0</v>
      </c>
      <c r="C40" s="32">
        <v>6924</v>
      </c>
      <c r="D40" s="32">
        <v>26098</v>
      </c>
      <c r="E40" s="32">
        <v>0</v>
      </c>
    </row>
    <row r="41" spans="1:5" ht="12.75">
      <c r="A41" s="33" t="s">
        <v>75</v>
      </c>
      <c r="B41" s="32">
        <v>45000</v>
      </c>
      <c r="C41" s="32">
        <v>63324</v>
      </c>
      <c r="D41" s="32">
        <v>63758</v>
      </c>
      <c r="E41" s="32">
        <f>D41/C41*100</f>
        <v>100.68536415892868</v>
      </c>
    </row>
    <row r="42" spans="1:5" ht="12.75">
      <c r="A42" s="33" t="s">
        <v>76</v>
      </c>
      <c r="B42" s="32">
        <v>3974770</v>
      </c>
      <c r="C42" s="32">
        <v>4637497</v>
      </c>
      <c r="D42" s="32">
        <v>4637525</v>
      </c>
      <c r="E42" s="32">
        <f>D42/C42*100</f>
        <v>100.00060377397548</v>
      </c>
    </row>
    <row r="43" spans="1:5" ht="12.75">
      <c r="A43" s="33" t="s">
        <v>77</v>
      </c>
      <c r="B43" s="32">
        <v>115200</v>
      </c>
      <c r="C43" s="32">
        <v>114014</v>
      </c>
      <c r="D43" s="32">
        <v>111614</v>
      </c>
      <c r="E43" s="32">
        <f>D43/C43*100</f>
        <v>97.89499535144806</v>
      </c>
    </row>
    <row r="44" spans="1:5" ht="12.75">
      <c r="A44" s="33" t="s">
        <v>78</v>
      </c>
      <c r="B44" s="32">
        <v>12000</v>
      </c>
      <c r="C44" s="32">
        <v>13265</v>
      </c>
      <c r="D44" s="32">
        <v>13265</v>
      </c>
      <c r="E44" s="32">
        <f>D44/C44*100</f>
        <v>100</v>
      </c>
    </row>
    <row r="45" spans="1:5" ht="12.75">
      <c r="A45" s="33" t="s">
        <v>79</v>
      </c>
      <c r="B45" s="32">
        <v>2089804</v>
      </c>
      <c r="C45" s="32">
        <f>C46+C47+C48+C50+C54</f>
        <v>2125706</v>
      </c>
      <c r="D45" s="32">
        <f>D46+D47+D48+D50+D54</f>
        <v>1206509</v>
      </c>
      <c r="E45" s="32">
        <f>D45/C45*100</f>
        <v>56.75803709449943</v>
      </c>
    </row>
    <row r="46" spans="1:5" ht="12.75">
      <c r="A46" s="31" t="s">
        <v>80</v>
      </c>
      <c r="B46" s="32">
        <v>10000</v>
      </c>
      <c r="C46" s="32">
        <v>10000</v>
      </c>
      <c r="D46" s="32">
        <v>6129</v>
      </c>
      <c r="E46" s="32">
        <v>0</v>
      </c>
    </row>
    <row r="47" spans="1:5" ht="12.75">
      <c r="A47" s="33" t="s">
        <v>81</v>
      </c>
      <c r="B47" s="32">
        <v>13300</v>
      </c>
      <c r="C47" s="32">
        <v>13300</v>
      </c>
      <c r="D47" s="32">
        <v>11852</v>
      </c>
      <c r="E47" s="32">
        <f>D47/C47*100</f>
        <v>89.11278195488723</v>
      </c>
    </row>
    <row r="48" spans="1:5" ht="12.75">
      <c r="A48" s="33" t="s">
        <v>82</v>
      </c>
      <c r="B48" s="36">
        <v>2016504</v>
      </c>
      <c r="C48" s="32">
        <v>2016504</v>
      </c>
      <c r="D48" s="36">
        <v>617916</v>
      </c>
      <c r="E48" s="32">
        <f>D48/C48*100</f>
        <v>30.64293450446912</v>
      </c>
    </row>
    <row r="49" spans="1:5" ht="12.75" hidden="1">
      <c r="A49" s="33"/>
      <c r="B49" s="36"/>
      <c r="C49" s="32"/>
      <c r="D49" s="36"/>
      <c r="E49" s="32"/>
    </row>
    <row r="50" spans="1:5" ht="12.75">
      <c r="A50" s="33" t="s">
        <v>83</v>
      </c>
      <c r="B50" s="36">
        <v>50000</v>
      </c>
      <c r="C50" s="32">
        <v>73543</v>
      </c>
      <c r="D50" s="36">
        <v>73392</v>
      </c>
      <c r="E50" s="32">
        <f>D50/C50*100</f>
        <v>99.79467794351604</v>
      </c>
    </row>
    <row r="51" spans="1:5" ht="12.75" hidden="1">
      <c r="A51" s="33"/>
      <c r="B51" s="36"/>
      <c r="C51" s="32"/>
      <c r="D51" s="36"/>
      <c r="E51" s="32"/>
    </row>
    <row r="52" spans="1:5" ht="12.75" hidden="1">
      <c r="A52" s="33" t="s">
        <v>84</v>
      </c>
      <c r="B52" s="36">
        <v>0</v>
      </c>
      <c r="C52" s="32">
        <v>0</v>
      </c>
      <c r="D52" s="32">
        <v>0</v>
      </c>
      <c r="E52" s="32">
        <v>0</v>
      </c>
    </row>
    <row r="53" spans="1:5" ht="12.75" hidden="1">
      <c r="A53" s="33" t="s">
        <v>85</v>
      </c>
      <c r="B53" s="36">
        <v>0</v>
      </c>
      <c r="C53" s="32">
        <v>0</v>
      </c>
      <c r="D53" s="32">
        <v>0</v>
      </c>
      <c r="E53" s="32">
        <v>0</v>
      </c>
    </row>
    <row r="54" spans="1:5" ht="12.75">
      <c r="A54" s="33" t="s">
        <v>86</v>
      </c>
      <c r="B54" s="36"/>
      <c r="C54" s="32">
        <v>12359</v>
      </c>
      <c r="D54" s="32">
        <v>497220</v>
      </c>
      <c r="E54" s="32">
        <v>0</v>
      </c>
    </row>
    <row r="55" spans="1:5" ht="12.75">
      <c r="A55" s="2" t="s">
        <v>87</v>
      </c>
      <c r="B55" s="39">
        <f>B5+B11+B32+B39</f>
        <v>16923094</v>
      </c>
      <c r="C55" s="39">
        <f>C5+C11+C32+C39</f>
        <v>18804809</v>
      </c>
      <c r="D55" s="40">
        <f>D5+D11+D32+D39</f>
        <v>16260395</v>
      </c>
      <c r="E55" s="39">
        <f>D55/C55*100</f>
        <v>86.46934409171611</v>
      </c>
    </row>
  </sheetData>
  <mergeCells count="2">
    <mergeCell ref="A3:A4"/>
    <mergeCell ref="B3:C3"/>
  </mergeCells>
  <printOptions horizontalCentered="1"/>
  <pageMargins left="0.7875" right="0.7875" top="0.5631944444444444" bottom="1.011111111111111" header="0.5118055555555556" footer="0.7875"/>
  <pageSetup horizontalDpi="300" verticalDpi="300" orientation="portrait" paperSize="9"/>
  <headerFooter alignWithMargins="0">
    <oddFooter>&amp;C&amp;"Times New Roman,Normálne"&amp;9 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79">
      <selection activeCell="H104" sqref="H104"/>
    </sheetView>
  </sheetViews>
  <sheetFormatPr defaultColWidth="12.57421875" defaultRowHeight="12.75"/>
  <cols>
    <col min="1" max="1" width="2.57421875" style="0" customWidth="1"/>
    <col min="2" max="2" width="6.00390625" style="0" customWidth="1"/>
    <col min="3" max="3" width="8.421875" style="0" customWidth="1"/>
    <col min="4" max="4" width="33.7109375" style="0" customWidth="1"/>
    <col min="5" max="6" width="10.140625" style="0" customWidth="1"/>
    <col min="7" max="7" width="11.57421875" style="0" customWidth="1"/>
    <col min="8" max="8" width="5.421875" style="0" customWidth="1"/>
    <col min="9" max="16384" width="11.57421875" style="0" customWidth="1"/>
  </cols>
  <sheetData>
    <row r="1" spans="1:7" ht="15">
      <c r="A1" s="41"/>
      <c r="B1" s="41"/>
      <c r="C1" s="41"/>
      <c r="D1" s="41"/>
      <c r="E1" s="42"/>
      <c r="F1" s="42"/>
      <c r="G1" s="43" t="s">
        <v>88</v>
      </c>
    </row>
    <row r="2" spans="1:8" ht="12.75">
      <c r="A2" s="44" t="s">
        <v>7</v>
      </c>
      <c r="B2" s="44"/>
      <c r="C2" s="44"/>
      <c r="D2" s="44"/>
      <c r="E2" s="45" t="s">
        <v>89</v>
      </c>
      <c r="F2" s="45"/>
      <c r="G2" s="46" t="s">
        <v>36</v>
      </c>
      <c r="H2" s="46"/>
    </row>
    <row r="3" spans="1:8" ht="12.75">
      <c r="A3" s="44"/>
      <c r="B3" s="44"/>
      <c r="C3" s="44"/>
      <c r="D3" s="44"/>
      <c r="E3" s="45"/>
      <c r="F3" s="45"/>
      <c r="G3" s="46"/>
      <c r="H3" s="47" t="s">
        <v>90</v>
      </c>
    </row>
    <row r="4" spans="1:8" ht="12.75" customHeight="1">
      <c r="A4" s="48"/>
      <c r="B4" s="49" t="s">
        <v>91</v>
      </c>
      <c r="C4" s="50" t="s">
        <v>92</v>
      </c>
      <c r="D4" s="51" t="s">
        <v>93</v>
      </c>
      <c r="E4" s="52" t="s">
        <v>4</v>
      </c>
      <c r="F4" s="53" t="s">
        <v>5</v>
      </c>
      <c r="G4" s="54" t="s">
        <v>94</v>
      </c>
      <c r="H4" s="47" t="s">
        <v>38</v>
      </c>
    </row>
    <row r="5" spans="1:8" ht="12.75">
      <c r="A5" s="48"/>
      <c r="B5" s="49"/>
      <c r="C5" s="49"/>
      <c r="D5" s="51"/>
      <c r="E5" s="52"/>
      <c r="F5" s="52"/>
      <c r="G5" s="55" t="s">
        <v>6</v>
      </c>
      <c r="H5" s="47"/>
    </row>
    <row r="6" spans="1:8" ht="12.75">
      <c r="A6" s="56">
        <v>1</v>
      </c>
      <c r="B6" s="57">
        <v>100</v>
      </c>
      <c r="C6" s="58"/>
      <c r="D6" s="59" t="s">
        <v>95</v>
      </c>
      <c r="E6" s="60">
        <f>E7+E9+E13</f>
        <v>8930162</v>
      </c>
      <c r="F6" s="60">
        <f>F7+F9+F13</f>
        <v>8930162</v>
      </c>
      <c r="G6" s="60">
        <f>G7+G9+G13</f>
        <v>8123795</v>
      </c>
      <c r="H6" s="60">
        <f>G6/F6*100</f>
        <v>90.97029818719975</v>
      </c>
    </row>
    <row r="7" spans="1:8" ht="12.75">
      <c r="A7" s="61">
        <v>2</v>
      </c>
      <c r="B7" s="62">
        <v>110</v>
      </c>
      <c r="C7" s="63"/>
      <c r="D7" s="64" t="s">
        <v>96</v>
      </c>
      <c r="E7" s="65">
        <f>E8</f>
        <v>7428457</v>
      </c>
      <c r="F7" s="65">
        <f>F8</f>
        <v>7428457</v>
      </c>
      <c r="G7" s="65">
        <v>6519317</v>
      </c>
      <c r="H7" s="65">
        <f>G7/F7*100</f>
        <v>87.76138840138672</v>
      </c>
    </row>
    <row r="8" spans="1:8" ht="12.75">
      <c r="A8" s="61">
        <v>3</v>
      </c>
      <c r="B8" s="63"/>
      <c r="C8" s="63">
        <v>111003</v>
      </c>
      <c r="D8" s="63" t="s">
        <v>40</v>
      </c>
      <c r="E8" s="66">
        <v>7428457</v>
      </c>
      <c r="F8" s="66">
        <v>7428457</v>
      </c>
      <c r="G8" s="66">
        <v>6519317</v>
      </c>
      <c r="H8" s="65">
        <f aca="true" t="shared" si="0" ref="H8:H19">G8/F8*100</f>
        <v>87.76138840138672</v>
      </c>
    </row>
    <row r="9" spans="1:8" ht="12.75">
      <c r="A9" s="61">
        <v>4</v>
      </c>
      <c r="B9" s="62">
        <v>120</v>
      </c>
      <c r="C9" s="63"/>
      <c r="D9" s="64" t="s">
        <v>97</v>
      </c>
      <c r="E9" s="65">
        <f>E10+E11+E12</f>
        <v>863050</v>
      </c>
      <c r="F9" s="65">
        <f>F10+F11+F12</f>
        <v>863050</v>
      </c>
      <c r="G9" s="65">
        <f>G10+G11+G12</f>
        <v>904422</v>
      </c>
      <c r="H9" s="65">
        <f t="shared" si="0"/>
        <v>104.79369677307224</v>
      </c>
    </row>
    <row r="10" spans="1:8" ht="12.75">
      <c r="A10" s="61">
        <v>5</v>
      </c>
      <c r="B10" s="63"/>
      <c r="C10" s="63">
        <v>121001</v>
      </c>
      <c r="D10" s="63" t="s">
        <v>98</v>
      </c>
      <c r="E10" s="66">
        <v>76346</v>
      </c>
      <c r="F10" s="66">
        <v>76346</v>
      </c>
      <c r="G10" s="66">
        <v>78408</v>
      </c>
      <c r="H10" s="65">
        <f t="shared" si="0"/>
        <v>102.7008618657166</v>
      </c>
    </row>
    <row r="11" spans="1:8" ht="12.75">
      <c r="A11" s="61">
        <v>6</v>
      </c>
      <c r="B11" s="63"/>
      <c r="C11" s="63">
        <v>121002</v>
      </c>
      <c r="D11" s="63" t="s">
        <v>99</v>
      </c>
      <c r="E11" s="66">
        <v>736913</v>
      </c>
      <c r="F11" s="66">
        <v>736913</v>
      </c>
      <c r="G11" s="66">
        <v>760644</v>
      </c>
      <c r="H11" s="65">
        <f t="shared" si="0"/>
        <v>103.22032587293208</v>
      </c>
    </row>
    <row r="12" spans="1:8" ht="12.75">
      <c r="A12" s="61">
        <v>7</v>
      </c>
      <c r="B12" s="63"/>
      <c r="C12" s="63">
        <v>121003</v>
      </c>
      <c r="D12" s="63" t="s">
        <v>100</v>
      </c>
      <c r="E12" s="66">
        <v>49791</v>
      </c>
      <c r="F12" s="66">
        <v>49791</v>
      </c>
      <c r="G12" s="66">
        <v>65370</v>
      </c>
      <c r="H12" s="65">
        <f t="shared" si="0"/>
        <v>131.28878713020424</v>
      </c>
    </row>
    <row r="13" spans="1:8" ht="12.75">
      <c r="A13" s="61">
        <v>8</v>
      </c>
      <c r="B13" s="67">
        <v>130</v>
      </c>
      <c r="C13" s="63"/>
      <c r="D13" s="64" t="s">
        <v>101</v>
      </c>
      <c r="E13" s="65">
        <f>E14+E15+E16+E17+E18+E19</f>
        <v>638655</v>
      </c>
      <c r="F13" s="65">
        <f>F14+F15+F16+F17+F18+F19</f>
        <v>638655</v>
      </c>
      <c r="G13" s="65">
        <f>G14+G15+G16+G17+G18+G19</f>
        <v>700056</v>
      </c>
      <c r="H13" s="65">
        <f t="shared" si="0"/>
        <v>109.61411090494867</v>
      </c>
    </row>
    <row r="14" spans="1:8" ht="12.75">
      <c r="A14" s="61">
        <v>9</v>
      </c>
      <c r="B14" s="63"/>
      <c r="C14" s="63">
        <v>133001</v>
      </c>
      <c r="D14" s="63" t="s">
        <v>102</v>
      </c>
      <c r="E14" s="66">
        <v>15300</v>
      </c>
      <c r="F14" s="66">
        <v>15300</v>
      </c>
      <c r="G14" s="66">
        <v>16970</v>
      </c>
      <c r="H14" s="65">
        <f t="shared" si="0"/>
        <v>110.91503267973857</v>
      </c>
    </row>
    <row r="15" spans="1:8" ht="12.75">
      <c r="A15" s="61">
        <v>10</v>
      </c>
      <c r="B15" s="63"/>
      <c r="C15" s="63">
        <v>133003</v>
      </c>
      <c r="D15" s="68" t="s">
        <v>103</v>
      </c>
      <c r="E15" s="66">
        <v>5320</v>
      </c>
      <c r="F15" s="66">
        <v>5320</v>
      </c>
      <c r="G15" s="66">
        <v>6050</v>
      </c>
      <c r="H15" s="65">
        <f t="shared" si="0"/>
        <v>113.72180451127821</v>
      </c>
    </row>
    <row r="16" spans="1:8" ht="12.75">
      <c r="A16" s="61">
        <v>11</v>
      </c>
      <c r="B16" s="63"/>
      <c r="C16" s="63">
        <v>133004</v>
      </c>
      <c r="D16" s="63" t="s">
        <v>104</v>
      </c>
      <c r="E16" s="66">
        <v>2660</v>
      </c>
      <c r="F16" s="66">
        <v>2660</v>
      </c>
      <c r="G16" s="66">
        <v>2799</v>
      </c>
      <c r="H16" s="65">
        <f t="shared" si="0"/>
        <v>105.22556390977445</v>
      </c>
    </row>
    <row r="17" spans="1:8" ht="12.75">
      <c r="A17" s="61">
        <v>12</v>
      </c>
      <c r="B17" s="63"/>
      <c r="C17" s="63">
        <v>133006</v>
      </c>
      <c r="D17" s="63" t="s">
        <v>105</v>
      </c>
      <c r="E17" s="66">
        <v>9075</v>
      </c>
      <c r="F17" s="66">
        <v>9075</v>
      </c>
      <c r="G17" s="66">
        <v>8492</v>
      </c>
      <c r="H17" s="65">
        <f t="shared" si="0"/>
        <v>93.57575757575758</v>
      </c>
    </row>
    <row r="18" spans="1:8" ht="12.75">
      <c r="A18" s="61">
        <v>13</v>
      </c>
      <c r="B18" s="63"/>
      <c r="C18" s="63">
        <v>133012</v>
      </c>
      <c r="D18" s="63" t="s">
        <v>106</v>
      </c>
      <c r="E18" s="66">
        <v>42000</v>
      </c>
      <c r="F18" s="66">
        <v>42000</v>
      </c>
      <c r="G18" s="66">
        <v>47051</v>
      </c>
      <c r="H18" s="65">
        <f t="shared" si="0"/>
        <v>112.02619047619046</v>
      </c>
    </row>
    <row r="19" spans="1:8" ht="12.75">
      <c r="A19" s="61">
        <v>14</v>
      </c>
      <c r="B19" s="63"/>
      <c r="C19" s="63">
        <v>133013</v>
      </c>
      <c r="D19" s="63" t="s">
        <v>107</v>
      </c>
      <c r="E19" s="66">
        <v>564300</v>
      </c>
      <c r="F19" s="66">
        <v>564300</v>
      </c>
      <c r="G19" s="66">
        <v>618694</v>
      </c>
      <c r="H19" s="65">
        <f t="shared" si="0"/>
        <v>109.63919900762006</v>
      </c>
    </row>
    <row r="20" spans="1:8" ht="12.75">
      <c r="A20" s="61">
        <v>15</v>
      </c>
      <c r="B20" s="69">
        <v>200</v>
      </c>
      <c r="C20" s="69"/>
      <c r="D20" s="59" t="s">
        <v>108</v>
      </c>
      <c r="E20" s="70">
        <f>E21+E25+E33+E35</f>
        <v>566413</v>
      </c>
      <c r="F20" s="70">
        <f>F21+F25+F33+F35</f>
        <v>607595</v>
      </c>
      <c r="G20" s="70">
        <f>G21+G25+G33+G35</f>
        <v>687390</v>
      </c>
      <c r="H20" s="70">
        <f>G20/F20*100</f>
        <v>113.13292571532023</v>
      </c>
    </row>
    <row r="21" spans="1:8" ht="12.75">
      <c r="A21" s="61">
        <v>16</v>
      </c>
      <c r="B21" s="63">
        <v>210</v>
      </c>
      <c r="C21" s="63"/>
      <c r="D21" s="64" t="s">
        <v>109</v>
      </c>
      <c r="E21" s="65">
        <f>E22+E23+E24</f>
        <v>134583</v>
      </c>
      <c r="F21" s="65">
        <f>F22+F23+F24</f>
        <v>134877</v>
      </c>
      <c r="G21" s="65">
        <f>G22+G23+G24</f>
        <v>145154</v>
      </c>
      <c r="H21" s="65">
        <f>G21/F21*100</f>
        <v>107.61953483544266</v>
      </c>
    </row>
    <row r="22" spans="1:8" ht="12.75">
      <c r="A22" s="61">
        <v>17</v>
      </c>
      <c r="B22" s="63"/>
      <c r="C22" s="63">
        <v>211003</v>
      </c>
      <c r="D22" s="63" t="s">
        <v>110</v>
      </c>
      <c r="E22" s="66">
        <v>0</v>
      </c>
      <c r="F22" s="66">
        <v>0</v>
      </c>
      <c r="G22" s="71">
        <v>0</v>
      </c>
      <c r="H22" s="65">
        <v>0</v>
      </c>
    </row>
    <row r="23" spans="1:8" ht="12.75">
      <c r="A23" s="61">
        <v>18</v>
      </c>
      <c r="B23" s="63"/>
      <c r="C23" s="63">
        <v>212002</v>
      </c>
      <c r="D23" s="63" t="s">
        <v>111</v>
      </c>
      <c r="E23" s="66">
        <v>56500</v>
      </c>
      <c r="F23" s="66">
        <v>56490</v>
      </c>
      <c r="G23" s="66">
        <v>66009</v>
      </c>
      <c r="H23" s="65">
        <f aca="true" t="shared" si="1" ref="H23:H41">G23/F23*100</f>
        <v>116.85077004779608</v>
      </c>
    </row>
    <row r="24" spans="1:8" ht="12.75">
      <c r="A24" s="61">
        <v>19</v>
      </c>
      <c r="B24" s="63"/>
      <c r="C24" s="63">
        <v>212003</v>
      </c>
      <c r="D24" s="63" t="s">
        <v>112</v>
      </c>
      <c r="E24" s="66">
        <v>78083</v>
      </c>
      <c r="F24" s="66">
        <v>78387</v>
      </c>
      <c r="G24" s="66">
        <v>79145</v>
      </c>
      <c r="H24" s="65">
        <f t="shared" si="1"/>
        <v>100.96699707859722</v>
      </c>
    </row>
    <row r="25" spans="1:8" ht="12.75">
      <c r="A25" s="61">
        <v>20</v>
      </c>
      <c r="B25" s="63">
        <v>220</v>
      </c>
      <c r="C25" s="63"/>
      <c r="D25" s="64" t="s">
        <v>113</v>
      </c>
      <c r="E25" s="65">
        <f>E26+E27+E28+E29+E30+E31+E32</f>
        <v>366500</v>
      </c>
      <c r="F25" s="65">
        <f>F26+F27+F28+F29+F30+F31+F32</f>
        <v>385094</v>
      </c>
      <c r="G25" s="65">
        <f>G26+G27+G28+G29+G30+G31+G32</f>
        <v>360001</v>
      </c>
      <c r="H25" s="65">
        <f t="shared" si="1"/>
        <v>93.48392859925109</v>
      </c>
    </row>
    <row r="26" spans="1:8" ht="12.75">
      <c r="A26" s="61">
        <v>21</v>
      </c>
      <c r="B26" s="63"/>
      <c r="C26" s="63">
        <v>221001</v>
      </c>
      <c r="D26" s="63" t="s">
        <v>114</v>
      </c>
      <c r="E26" s="66">
        <v>0</v>
      </c>
      <c r="F26" s="66">
        <v>0</v>
      </c>
      <c r="G26" s="66">
        <v>0</v>
      </c>
      <c r="H26" s="65">
        <v>0</v>
      </c>
    </row>
    <row r="27" spans="1:8" ht="12.75">
      <c r="A27" s="61">
        <v>22</v>
      </c>
      <c r="B27" s="63"/>
      <c r="C27" s="63">
        <v>221004</v>
      </c>
      <c r="D27" s="63" t="s">
        <v>115</v>
      </c>
      <c r="E27" s="66">
        <v>300000</v>
      </c>
      <c r="F27" s="66">
        <v>300000</v>
      </c>
      <c r="G27" s="66">
        <v>258381</v>
      </c>
      <c r="H27" s="65">
        <f t="shared" si="1"/>
        <v>86.127</v>
      </c>
    </row>
    <row r="28" spans="1:8" ht="12.75">
      <c r="A28" s="61">
        <v>23</v>
      </c>
      <c r="B28" s="63"/>
      <c r="C28" s="63">
        <v>222003</v>
      </c>
      <c r="D28" s="63" t="s">
        <v>116</v>
      </c>
      <c r="E28" s="66">
        <v>10000</v>
      </c>
      <c r="F28" s="66">
        <v>10000</v>
      </c>
      <c r="G28" s="66">
        <v>16533</v>
      </c>
      <c r="H28" s="65">
        <f t="shared" si="1"/>
        <v>165.33</v>
      </c>
    </row>
    <row r="29" spans="1:8" ht="12.75">
      <c r="A29" s="61">
        <v>24</v>
      </c>
      <c r="B29" s="63"/>
      <c r="C29" s="63">
        <v>223001</v>
      </c>
      <c r="D29" s="63" t="s">
        <v>117</v>
      </c>
      <c r="E29" s="66">
        <v>40500</v>
      </c>
      <c r="F29" s="66">
        <v>54815</v>
      </c>
      <c r="G29" s="66">
        <v>61429</v>
      </c>
      <c r="H29" s="65">
        <f t="shared" si="1"/>
        <v>112.06604031743137</v>
      </c>
    </row>
    <row r="30" spans="1:8" ht="12.75">
      <c r="A30" s="61">
        <v>25</v>
      </c>
      <c r="B30" s="63"/>
      <c r="C30" s="63">
        <v>223002</v>
      </c>
      <c r="D30" s="63" t="s">
        <v>118</v>
      </c>
      <c r="E30" s="66">
        <v>16000</v>
      </c>
      <c r="F30" s="66">
        <v>20240</v>
      </c>
      <c r="G30" s="66">
        <v>19894</v>
      </c>
      <c r="H30" s="65">
        <f t="shared" si="1"/>
        <v>98.2905138339921</v>
      </c>
    </row>
    <row r="31" spans="1:8" ht="12.75">
      <c r="A31" s="61">
        <v>26</v>
      </c>
      <c r="B31" s="63"/>
      <c r="C31" s="63">
        <v>223004</v>
      </c>
      <c r="D31" s="63" t="s">
        <v>119</v>
      </c>
      <c r="E31" s="66">
        <v>0</v>
      </c>
      <c r="F31" s="66">
        <v>39</v>
      </c>
      <c r="G31" s="66">
        <v>124</v>
      </c>
      <c r="H31" s="65">
        <f t="shared" si="1"/>
        <v>317.94871794871796</v>
      </c>
    </row>
    <row r="32" spans="1:8" ht="12.75">
      <c r="A32" s="61">
        <v>27</v>
      </c>
      <c r="B32" s="63"/>
      <c r="C32" s="63">
        <v>229005</v>
      </c>
      <c r="D32" s="63" t="s">
        <v>120</v>
      </c>
      <c r="E32" s="71">
        <v>0</v>
      </c>
      <c r="F32" s="71">
        <v>0</v>
      </c>
      <c r="G32" s="71">
        <v>3640</v>
      </c>
      <c r="H32" s="65">
        <v>0</v>
      </c>
    </row>
    <row r="33" spans="1:8" ht="12.75">
      <c r="A33" s="61">
        <v>28</v>
      </c>
      <c r="B33" s="63">
        <v>240</v>
      </c>
      <c r="C33" s="63"/>
      <c r="D33" s="64" t="s">
        <v>121</v>
      </c>
      <c r="E33" s="65">
        <v>0</v>
      </c>
      <c r="F33" s="65">
        <v>0</v>
      </c>
      <c r="G33" s="65">
        <v>7435</v>
      </c>
      <c r="H33" s="65">
        <v>0</v>
      </c>
    </row>
    <row r="34" spans="1:8" ht="12.75">
      <c r="A34" s="61">
        <v>29</v>
      </c>
      <c r="B34" s="63"/>
      <c r="C34" s="63">
        <v>244</v>
      </c>
      <c r="D34" s="63" t="s">
        <v>122</v>
      </c>
      <c r="E34" s="66">
        <v>0</v>
      </c>
      <c r="F34" s="66">
        <v>0</v>
      </c>
      <c r="G34" s="66">
        <v>6552</v>
      </c>
      <c r="H34" s="65">
        <v>0</v>
      </c>
    </row>
    <row r="35" spans="1:8" ht="12.75">
      <c r="A35" s="61">
        <v>30</v>
      </c>
      <c r="B35" s="63">
        <v>290</v>
      </c>
      <c r="C35" s="63"/>
      <c r="D35" s="64" t="s">
        <v>123</v>
      </c>
      <c r="E35" s="72">
        <f>E36+E37+E38+E39+E40+E41</f>
        <v>65330</v>
      </c>
      <c r="F35" s="72">
        <f>F36+F37+F38+F39+F40+F41</f>
        <v>87624</v>
      </c>
      <c r="G35" s="72">
        <f>G36+G37+G38+G39+G40+G41</f>
        <v>174800</v>
      </c>
      <c r="H35" s="65">
        <f t="shared" si="1"/>
        <v>199.4887245503515</v>
      </c>
    </row>
    <row r="36" spans="1:8" ht="12.75">
      <c r="A36" s="61">
        <v>31</v>
      </c>
      <c r="B36" s="63"/>
      <c r="C36" s="63">
        <v>291002</v>
      </c>
      <c r="D36" s="63" t="s">
        <v>124</v>
      </c>
      <c r="E36" s="71">
        <v>0</v>
      </c>
      <c r="F36" s="71">
        <v>0</v>
      </c>
      <c r="G36" s="71">
        <v>0</v>
      </c>
      <c r="H36" s="65">
        <v>0</v>
      </c>
    </row>
    <row r="37" spans="1:8" ht="12.75">
      <c r="A37" s="61">
        <v>32</v>
      </c>
      <c r="B37" s="63"/>
      <c r="C37" s="63">
        <v>292006</v>
      </c>
      <c r="D37" s="63" t="s">
        <v>125</v>
      </c>
      <c r="E37" s="66">
        <v>0</v>
      </c>
      <c r="F37" s="66">
        <v>0</v>
      </c>
      <c r="G37" s="71">
        <v>16</v>
      </c>
      <c r="H37" s="65">
        <v>0</v>
      </c>
    </row>
    <row r="38" spans="1:8" ht="12.75">
      <c r="A38" s="61">
        <v>33</v>
      </c>
      <c r="B38" s="63"/>
      <c r="C38" s="63">
        <v>292008</v>
      </c>
      <c r="D38" s="63" t="s">
        <v>126</v>
      </c>
      <c r="E38" s="66">
        <v>33194</v>
      </c>
      <c r="F38" s="66">
        <v>33194</v>
      </c>
      <c r="G38" s="66">
        <v>76456</v>
      </c>
      <c r="H38" s="65">
        <f t="shared" si="1"/>
        <v>230.33078267156716</v>
      </c>
    </row>
    <row r="39" spans="1:8" ht="12.75">
      <c r="A39" s="61">
        <v>34</v>
      </c>
      <c r="B39" s="63"/>
      <c r="C39" s="63">
        <v>292012</v>
      </c>
      <c r="D39" s="63" t="s">
        <v>127</v>
      </c>
      <c r="E39" s="71">
        <v>0</v>
      </c>
      <c r="F39" s="71">
        <v>20644</v>
      </c>
      <c r="G39" s="71">
        <v>74534</v>
      </c>
      <c r="H39" s="65">
        <f t="shared" si="1"/>
        <v>361.0443712458826</v>
      </c>
    </row>
    <row r="40" spans="1:8" ht="12.75">
      <c r="A40" s="61">
        <v>35</v>
      </c>
      <c r="B40" s="63"/>
      <c r="C40" s="63">
        <v>292017</v>
      </c>
      <c r="D40" s="63" t="s">
        <v>128</v>
      </c>
      <c r="E40" s="71">
        <v>32136</v>
      </c>
      <c r="F40" s="71">
        <v>33744</v>
      </c>
      <c r="G40" s="71">
        <v>23490</v>
      </c>
      <c r="H40" s="65">
        <f t="shared" si="1"/>
        <v>69.61237553342816</v>
      </c>
    </row>
    <row r="41" spans="1:8" ht="12.75">
      <c r="A41" s="61">
        <v>36</v>
      </c>
      <c r="B41" s="63"/>
      <c r="C41" s="63">
        <v>292027</v>
      </c>
      <c r="D41" s="63" t="s">
        <v>129</v>
      </c>
      <c r="E41" s="71">
        <v>0</v>
      </c>
      <c r="F41" s="71">
        <v>42</v>
      </c>
      <c r="G41" s="71">
        <v>304</v>
      </c>
      <c r="H41" s="65">
        <f t="shared" si="1"/>
        <v>723.8095238095239</v>
      </c>
    </row>
    <row r="42" spans="1:8" ht="12.75">
      <c r="A42" s="61">
        <v>37</v>
      </c>
      <c r="B42" s="69">
        <v>300</v>
      </c>
      <c r="C42" s="69"/>
      <c r="D42" s="59" t="s">
        <v>130</v>
      </c>
      <c r="E42" s="70">
        <f>E43+E44+E45+E46+E47+E48+E49+E50+E51+E52+E53</f>
        <v>4598811</v>
      </c>
      <c r="F42" s="70">
        <f>F43+F44+F45+F46+F47+F48+F49+F50+F51+F52+F53</f>
        <v>5322767</v>
      </c>
      <c r="G42" s="70">
        <f>G43+G44+G45+G46+G47+G48+G49+G50+G51+G52</f>
        <v>5594290</v>
      </c>
      <c r="H42" s="70">
        <f>G42/F42*100</f>
        <v>105.10116260959761</v>
      </c>
    </row>
    <row r="43" spans="1:8" ht="12.75">
      <c r="A43" s="61">
        <v>38</v>
      </c>
      <c r="B43" s="63"/>
      <c r="C43" s="63">
        <v>311</v>
      </c>
      <c r="D43" s="63" t="s">
        <v>131</v>
      </c>
      <c r="E43" s="71">
        <v>0</v>
      </c>
      <c r="F43" s="71">
        <v>1426</v>
      </c>
      <c r="G43" s="71">
        <v>20600</v>
      </c>
      <c r="H43" s="73">
        <f aca="true" t="shared" si="2" ref="H43:H52">G43/F43*100</f>
        <v>1444.6002805049088</v>
      </c>
    </row>
    <row r="44" spans="1:8" ht="12.75">
      <c r="A44" s="61">
        <v>39</v>
      </c>
      <c r="B44" s="63"/>
      <c r="C44" s="63">
        <v>312001</v>
      </c>
      <c r="D44" s="63" t="s">
        <v>132</v>
      </c>
      <c r="E44" s="71">
        <v>378541</v>
      </c>
      <c r="F44" s="71">
        <v>378541</v>
      </c>
      <c r="G44" s="71">
        <v>153437</v>
      </c>
      <c r="H44" s="73">
        <f t="shared" si="2"/>
        <v>40.53378630055926</v>
      </c>
    </row>
    <row r="45" spans="1:8" ht="12.75">
      <c r="A45" s="61">
        <v>40</v>
      </c>
      <c r="B45" s="63"/>
      <c r="C45" s="63">
        <v>312001</v>
      </c>
      <c r="D45" s="63" t="s">
        <v>133</v>
      </c>
      <c r="E45" s="71">
        <v>0</v>
      </c>
      <c r="F45" s="71">
        <v>12359</v>
      </c>
      <c r="G45" s="71">
        <v>497220</v>
      </c>
      <c r="H45" s="73">
        <f t="shared" si="2"/>
        <v>4023.141030827737</v>
      </c>
    </row>
    <row r="46" spans="1:8" ht="12.75">
      <c r="A46" s="61">
        <v>41</v>
      </c>
      <c r="B46" s="63"/>
      <c r="C46" s="63">
        <v>312001</v>
      </c>
      <c r="D46" s="63" t="s">
        <v>134</v>
      </c>
      <c r="E46" s="66">
        <v>4019770</v>
      </c>
      <c r="F46" s="66">
        <v>4700821</v>
      </c>
      <c r="G46" s="66">
        <v>4701283</v>
      </c>
      <c r="H46" s="73">
        <f t="shared" si="2"/>
        <v>100.00982807045833</v>
      </c>
    </row>
    <row r="47" spans="1:8" ht="12.75">
      <c r="A47" s="61">
        <v>42</v>
      </c>
      <c r="B47" s="63"/>
      <c r="C47" s="63">
        <v>312001</v>
      </c>
      <c r="D47" s="63" t="s">
        <v>135</v>
      </c>
      <c r="E47" s="66">
        <v>115200</v>
      </c>
      <c r="F47" s="66">
        <v>114014</v>
      </c>
      <c r="G47" s="66">
        <v>111614</v>
      </c>
      <c r="H47" s="73">
        <f t="shared" si="2"/>
        <v>97.89499535144806</v>
      </c>
    </row>
    <row r="48" spans="1:8" ht="12.75">
      <c r="A48" s="61">
        <v>43</v>
      </c>
      <c r="B48" s="63"/>
      <c r="C48" s="63">
        <v>312001</v>
      </c>
      <c r="D48" s="63" t="s">
        <v>136</v>
      </c>
      <c r="E48" s="66">
        <v>13300</v>
      </c>
      <c r="F48" s="66">
        <v>13300</v>
      </c>
      <c r="G48" s="66">
        <v>11852</v>
      </c>
      <c r="H48" s="73">
        <f t="shared" si="2"/>
        <v>89.11278195488723</v>
      </c>
    </row>
    <row r="49" spans="1:8" ht="12.75">
      <c r="A49" s="61">
        <v>44</v>
      </c>
      <c r="B49" s="63"/>
      <c r="C49" s="63">
        <v>312001</v>
      </c>
      <c r="D49" s="63" t="s">
        <v>137</v>
      </c>
      <c r="E49" s="71">
        <v>10000</v>
      </c>
      <c r="F49" s="71">
        <v>10000</v>
      </c>
      <c r="G49" s="71">
        <v>6129</v>
      </c>
      <c r="H49" s="73">
        <f t="shared" si="2"/>
        <v>61.29</v>
      </c>
    </row>
    <row r="50" spans="1:8" ht="12.75">
      <c r="A50" s="61">
        <v>45</v>
      </c>
      <c r="B50" s="63"/>
      <c r="C50" s="63">
        <v>312002</v>
      </c>
      <c r="D50" s="63" t="s">
        <v>138</v>
      </c>
      <c r="E50" s="66">
        <v>12000</v>
      </c>
      <c r="F50" s="66">
        <v>13265</v>
      </c>
      <c r="G50" s="66">
        <v>13265</v>
      </c>
      <c r="H50" s="73">
        <f t="shared" si="2"/>
        <v>100</v>
      </c>
    </row>
    <row r="51" spans="1:8" ht="12.75">
      <c r="A51" s="61">
        <v>46</v>
      </c>
      <c r="B51" s="63"/>
      <c r="C51" s="63">
        <v>312001</v>
      </c>
      <c r="D51" s="63" t="s">
        <v>139</v>
      </c>
      <c r="E51" s="66">
        <v>50000</v>
      </c>
      <c r="F51" s="66">
        <v>73543</v>
      </c>
      <c r="G51" s="66">
        <v>73392</v>
      </c>
      <c r="H51" s="73">
        <f t="shared" si="2"/>
        <v>99.79467794351604</v>
      </c>
    </row>
    <row r="52" spans="1:8" ht="12.75">
      <c r="A52" s="61">
        <v>47</v>
      </c>
      <c r="B52" s="63"/>
      <c r="C52" s="63">
        <v>312001</v>
      </c>
      <c r="D52" s="63" t="s">
        <v>140</v>
      </c>
      <c r="E52" s="71">
        <v>0</v>
      </c>
      <c r="F52" s="71">
        <v>5498</v>
      </c>
      <c r="G52" s="71">
        <v>5498</v>
      </c>
      <c r="H52" s="73">
        <f t="shared" si="2"/>
        <v>100</v>
      </c>
    </row>
    <row r="53" spans="1:8" ht="12.75" hidden="1">
      <c r="A53" s="61">
        <v>48</v>
      </c>
      <c r="B53" s="63"/>
      <c r="C53" s="63"/>
      <c r="D53" s="63"/>
      <c r="E53" s="71"/>
      <c r="F53" s="71"/>
      <c r="G53" s="71"/>
      <c r="H53" s="71"/>
    </row>
    <row r="54" spans="1:8" ht="12.75">
      <c r="A54" s="74" t="s">
        <v>141</v>
      </c>
      <c r="B54" s="74"/>
      <c r="C54" s="74"/>
      <c r="D54" s="74"/>
      <c r="E54" s="75">
        <f>E6+E20+E42</f>
        <v>14095386</v>
      </c>
      <c r="F54" s="75">
        <f>F6+F20+F42</f>
        <v>14860524</v>
      </c>
      <c r="G54" s="75">
        <f>G6+G20+G42</f>
        <v>14405475</v>
      </c>
      <c r="H54" s="75">
        <f>G54/F54*100</f>
        <v>96.93786706309953</v>
      </c>
    </row>
    <row r="55" spans="1:8" ht="12.75">
      <c r="A55" s="74"/>
      <c r="B55" s="74"/>
      <c r="C55" s="74"/>
      <c r="D55" s="74"/>
      <c r="E55" s="75"/>
      <c r="F55" s="75"/>
      <c r="G55" s="75"/>
      <c r="H55" s="75"/>
    </row>
    <row r="56" spans="5:8" ht="12.75">
      <c r="E56" s="76"/>
      <c r="F56" s="76"/>
      <c r="H56" s="76"/>
    </row>
    <row r="57" spans="1:8" ht="12.75">
      <c r="A57" s="77"/>
      <c r="B57" s="77"/>
      <c r="C57" s="77"/>
      <c r="D57" s="77"/>
      <c r="E57" s="76"/>
      <c r="F57" s="76"/>
      <c r="H57" s="76"/>
    </row>
    <row r="58" spans="1:8" ht="12.75">
      <c r="A58" s="77"/>
      <c r="B58" s="77"/>
      <c r="C58" s="77"/>
      <c r="D58" s="77"/>
      <c r="E58" s="76"/>
      <c r="F58" s="76"/>
      <c r="H58" s="76"/>
    </row>
    <row r="59" spans="1:8" ht="12.75">
      <c r="A59" s="78" t="s">
        <v>19</v>
      </c>
      <c r="B59" s="78"/>
      <c r="C59" s="78"/>
      <c r="D59" s="78"/>
      <c r="E59" s="79" t="s">
        <v>2</v>
      </c>
      <c r="F59" s="79"/>
      <c r="G59" s="80"/>
      <c r="H59" s="80"/>
    </row>
    <row r="60" spans="1:8" ht="12.75">
      <c r="A60" s="78"/>
      <c r="B60" s="78"/>
      <c r="C60" s="78"/>
      <c r="D60" s="78"/>
      <c r="E60" s="79"/>
      <c r="F60" s="79"/>
      <c r="G60" s="81" t="s">
        <v>36</v>
      </c>
      <c r="H60" s="81" t="s">
        <v>90</v>
      </c>
    </row>
    <row r="61" spans="1:8" ht="12.75" customHeight="1">
      <c r="A61" s="82"/>
      <c r="B61" s="49" t="s">
        <v>91</v>
      </c>
      <c r="C61" s="83" t="s">
        <v>142</v>
      </c>
      <c r="D61" s="51" t="s">
        <v>93</v>
      </c>
      <c r="E61" s="52" t="s">
        <v>4</v>
      </c>
      <c r="F61" s="52" t="s">
        <v>5</v>
      </c>
      <c r="G61" s="54" t="s">
        <v>94</v>
      </c>
      <c r="H61" s="54" t="s">
        <v>38</v>
      </c>
    </row>
    <row r="62" spans="1:8" ht="12.75">
      <c r="A62" s="82"/>
      <c r="B62" s="49"/>
      <c r="C62" s="49"/>
      <c r="D62" s="51"/>
      <c r="E62" s="52"/>
      <c r="F62" s="52"/>
      <c r="G62" s="84" t="s">
        <v>6</v>
      </c>
      <c r="H62" s="85"/>
    </row>
    <row r="63" spans="1:8" ht="12.75">
      <c r="A63" s="61">
        <v>1</v>
      </c>
      <c r="B63" s="57">
        <v>230</v>
      </c>
      <c r="C63" s="58"/>
      <c r="D63" s="59" t="s">
        <v>143</v>
      </c>
      <c r="E63" s="60">
        <f>E64+E65</f>
        <v>9960</v>
      </c>
      <c r="F63" s="60">
        <f>F64+F65</f>
        <v>24785</v>
      </c>
      <c r="G63" s="60">
        <f>G64+G65</f>
        <v>82601</v>
      </c>
      <c r="H63" s="60">
        <f>G63/F63*100</f>
        <v>333.27012305830135</v>
      </c>
    </row>
    <row r="64" spans="1:8" ht="12.75">
      <c r="A64" s="61">
        <v>2</v>
      </c>
      <c r="B64" s="62"/>
      <c r="C64" s="63">
        <v>231</v>
      </c>
      <c r="D64" s="63" t="s">
        <v>144</v>
      </c>
      <c r="E64" s="71">
        <v>0</v>
      </c>
      <c r="F64" s="71">
        <v>0</v>
      </c>
      <c r="G64" s="71">
        <v>0</v>
      </c>
      <c r="H64" s="71">
        <v>0</v>
      </c>
    </row>
    <row r="65" spans="1:8" ht="12.75">
      <c r="A65" s="61">
        <v>3</v>
      </c>
      <c r="B65" s="63"/>
      <c r="C65" s="63">
        <v>233</v>
      </c>
      <c r="D65" s="63" t="s">
        <v>145</v>
      </c>
      <c r="E65" s="71">
        <v>9960</v>
      </c>
      <c r="F65" s="71">
        <v>24785</v>
      </c>
      <c r="G65" s="71">
        <v>82601</v>
      </c>
      <c r="H65" s="71">
        <f>G65/F65*100</f>
        <v>333.27012305830135</v>
      </c>
    </row>
    <row r="66" spans="1:8" ht="12.75">
      <c r="A66" s="61">
        <v>4</v>
      </c>
      <c r="B66" s="57">
        <v>300</v>
      </c>
      <c r="C66" s="69"/>
      <c r="D66" s="59" t="s">
        <v>130</v>
      </c>
      <c r="E66" s="70">
        <f>E67+E68</f>
        <v>1637963</v>
      </c>
      <c r="F66" s="70">
        <f>F67+F68</f>
        <v>1637963</v>
      </c>
      <c r="G66" s="70">
        <f>G67+G68</f>
        <v>464481</v>
      </c>
      <c r="H66" s="70">
        <f>G66/F66*100</f>
        <v>28.357233954613136</v>
      </c>
    </row>
    <row r="67" spans="1:8" ht="12.75">
      <c r="A67" s="61">
        <v>5</v>
      </c>
      <c r="B67" s="63"/>
      <c r="C67" s="63">
        <v>322001</v>
      </c>
      <c r="D67" s="63" t="s">
        <v>146</v>
      </c>
      <c r="E67" s="66">
        <v>1465546</v>
      </c>
      <c r="F67" s="66">
        <v>1465546</v>
      </c>
      <c r="G67" s="71">
        <v>420887</v>
      </c>
      <c r="H67" s="71">
        <f>G67/F67*100</f>
        <v>28.71878467137845</v>
      </c>
    </row>
    <row r="68" spans="1:8" ht="12.75">
      <c r="A68" s="61">
        <v>6</v>
      </c>
      <c r="B68" s="63"/>
      <c r="C68" s="63">
        <v>322001</v>
      </c>
      <c r="D68" s="63" t="s">
        <v>147</v>
      </c>
      <c r="E68" s="66">
        <v>172417</v>
      </c>
      <c r="F68" s="66">
        <v>172417</v>
      </c>
      <c r="G68" s="71">
        <v>43594</v>
      </c>
      <c r="H68" s="71">
        <f>G68/F68*100</f>
        <v>25.284049716675273</v>
      </c>
    </row>
    <row r="69" spans="1:8" ht="12.75">
      <c r="A69" s="74" t="s">
        <v>148</v>
      </c>
      <c r="B69" s="74"/>
      <c r="C69" s="74"/>
      <c r="D69" s="74"/>
      <c r="E69" s="75">
        <f>E63+E66</f>
        <v>1647923</v>
      </c>
      <c r="F69" s="75">
        <f>F63+F66</f>
        <v>1662748</v>
      </c>
      <c r="G69" s="75">
        <f>G63+G66</f>
        <v>547082</v>
      </c>
      <c r="H69" s="75">
        <f>G69/F69*100</f>
        <v>32.902279840360656</v>
      </c>
    </row>
    <row r="70" spans="1:8" ht="12.75">
      <c r="A70" s="74"/>
      <c r="B70" s="74"/>
      <c r="C70" s="74"/>
      <c r="D70" s="74"/>
      <c r="E70" s="75"/>
      <c r="F70" s="75"/>
      <c r="G70" s="75"/>
      <c r="H70" s="75"/>
    </row>
    <row r="71" spans="1:8" ht="12.75">
      <c r="A71" s="44" t="s">
        <v>66</v>
      </c>
      <c r="B71" s="44"/>
      <c r="C71" s="44"/>
      <c r="D71" s="44"/>
      <c r="E71" s="86"/>
      <c r="F71" s="87"/>
      <c r="G71" s="86"/>
      <c r="H71" s="88"/>
    </row>
    <row r="72" spans="1:8" ht="12.75">
      <c r="A72" s="44"/>
      <c r="B72" s="44"/>
      <c r="C72" s="44"/>
      <c r="D72" s="44"/>
      <c r="E72" s="86"/>
      <c r="F72" s="87"/>
      <c r="G72" s="86"/>
      <c r="H72" s="88"/>
    </row>
    <row r="73" spans="1:8" ht="12.75">
      <c r="A73" s="61">
        <v>10</v>
      </c>
      <c r="B73" s="69">
        <v>450</v>
      </c>
      <c r="C73" s="69"/>
      <c r="D73" s="59" t="s">
        <v>149</v>
      </c>
      <c r="E73" s="70">
        <f>E74+E75</f>
        <v>928608</v>
      </c>
      <c r="F73" s="70">
        <f>F74+F75</f>
        <v>1920920</v>
      </c>
      <c r="G73" s="70">
        <f>G74+G75</f>
        <v>945779</v>
      </c>
      <c r="H73" s="70">
        <f>G73/F73*100</f>
        <v>49.235730795660416</v>
      </c>
    </row>
    <row r="74" spans="1:8" ht="12.75">
      <c r="A74" s="61">
        <v>11</v>
      </c>
      <c r="B74" s="63"/>
      <c r="C74" s="63">
        <v>453</v>
      </c>
      <c r="D74" s="68" t="s">
        <v>150</v>
      </c>
      <c r="E74" s="71">
        <v>0</v>
      </c>
      <c r="F74" s="71">
        <v>48290</v>
      </c>
      <c r="G74" s="66">
        <v>48290</v>
      </c>
      <c r="H74" s="71">
        <f>G74/F74*100</f>
        <v>100</v>
      </c>
    </row>
    <row r="75" spans="1:8" ht="12.75">
      <c r="A75" s="61">
        <v>12</v>
      </c>
      <c r="B75" s="63"/>
      <c r="C75" s="63">
        <v>454</v>
      </c>
      <c r="D75" s="89" t="s">
        <v>151</v>
      </c>
      <c r="E75" s="66">
        <v>928608</v>
      </c>
      <c r="F75" s="66">
        <v>1872630</v>
      </c>
      <c r="G75" s="66">
        <v>897489</v>
      </c>
      <c r="H75" s="71">
        <f>G75/F75*100</f>
        <v>47.926659297351854</v>
      </c>
    </row>
    <row r="76" spans="1:8" ht="12.75">
      <c r="A76" s="74" t="s">
        <v>152</v>
      </c>
      <c r="B76" s="74"/>
      <c r="C76" s="74"/>
      <c r="D76" s="74"/>
      <c r="E76" s="75">
        <f>E73</f>
        <v>928608</v>
      </c>
      <c r="F76" s="75">
        <f>F73</f>
        <v>1920920</v>
      </c>
      <c r="G76" s="75">
        <f>G73</f>
        <v>945779</v>
      </c>
      <c r="H76" s="75">
        <f>G76/F76*100</f>
        <v>49.235730795660416</v>
      </c>
    </row>
    <row r="77" spans="1:8" ht="12.75">
      <c r="A77" s="74"/>
      <c r="B77" s="74"/>
      <c r="C77" s="74"/>
      <c r="D77" s="74"/>
      <c r="E77" s="75"/>
      <c r="F77" s="75"/>
      <c r="G77" s="75"/>
      <c r="H77" s="75"/>
    </row>
    <row r="78" spans="1:8" ht="12.75">
      <c r="A78" s="90" t="s">
        <v>153</v>
      </c>
      <c r="B78" s="90"/>
      <c r="C78" s="90"/>
      <c r="D78" s="90"/>
      <c r="E78" s="91">
        <f>E54+E69+E76</f>
        <v>16671917</v>
      </c>
      <c r="F78" s="91">
        <f>F54+F69+F76</f>
        <v>18444192</v>
      </c>
      <c r="G78" s="91">
        <f>G54+G69+G76</f>
        <v>15898336</v>
      </c>
      <c r="H78" s="91">
        <f>G78/F78*100</f>
        <v>86.19697734658152</v>
      </c>
    </row>
    <row r="79" spans="1:8" ht="12.75">
      <c r="A79" s="90"/>
      <c r="B79" s="90"/>
      <c r="C79" s="90"/>
      <c r="D79" s="90"/>
      <c r="E79" s="91"/>
      <c r="F79" s="91"/>
      <c r="G79" s="91"/>
      <c r="H79" s="91"/>
    </row>
    <row r="80" spans="1:8" ht="12.75">
      <c r="A80" s="64" t="s">
        <v>154</v>
      </c>
      <c r="B80" s="64"/>
      <c r="C80" s="64"/>
      <c r="D80" s="64"/>
      <c r="E80" s="65">
        <v>251177</v>
      </c>
      <c r="F80" s="65">
        <v>360617</v>
      </c>
      <c r="G80" s="65">
        <v>362059</v>
      </c>
      <c r="H80" s="66">
        <f>G80/F80*100</f>
        <v>100.39987022242434</v>
      </c>
    </row>
    <row r="81" spans="1:8" ht="12.75">
      <c r="A81" s="90" t="s">
        <v>155</v>
      </c>
      <c r="B81" s="90"/>
      <c r="C81" s="90"/>
      <c r="D81" s="90"/>
      <c r="E81" s="91">
        <f>E78+E80</f>
        <v>16923094</v>
      </c>
      <c r="F81" s="91">
        <f>F54+F69+F76+F80</f>
        <v>18804809</v>
      </c>
      <c r="G81" s="91">
        <f>G78+G80</f>
        <v>16260395</v>
      </c>
      <c r="H81" s="91">
        <f>G81/F81*100</f>
        <v>86.46934409171611</v>
      </c>
    </row>
    <row r="82" spans="1:8" ht="12.75">
      <c r="A82" s="90"/>
      <c r="B82" s="90"/>
      <c r="C82" s="90"/>
      <c r="D82" s="90"/>
      <c r="E82" s="91"/>
      <c r="F82" s="91"/>
      <c r="G82" s="91"/>
      <c r="H82" s="91"/>
    </row>
    <row r="85" spans="1:8" ht="12.75" customHeight="1">
      <c r="A85" s="92"/>
      <c r="B85" s="93"/>
      <c r="C85" s="93"/>
      <c r="D85" s="94"/>
      <c r="E85" s="95" t="s">
        <v>156</v>
      </c>
      <c r="F85" s="95"/>
      <c r="G85" s="96" t="s">
        <v>157</v>
      </c>
      <c r="H85" s="97" t="s">
        <v>90</v>
      </c>
    </row>
    <row r="86" spans="1:8" ht="12.75">
      <c r="A86" s="98" t="s">
        <v>158</v>
      </c>
      <c r="B86" s="99"/>
      <c r="C86" s="99"/>
      <c r="D86" s="100"/>
      <c r="E86" s="101" t="s">
        <v>4</v>
      </c>
      <c r="F86" s="102" t="s">
        <v>5</v>
      </c>
      <c r="G86" s="96"/>
      <c r="H86" s="103" t="s">
        <v>38</v>
      </c>
    </row>
    <row r="87" spans="1:8" ht="12.75">
      <c r="A87" s="104" t="s">
        <v>159</v>
      </c>
      <c r="B87" s="105"/>
      <c r="C87" s="105"/>
      <c r="D87" s="106"/>
      <c r="E87" s="107">
        <v>31500</v>
      </c>
      <c r="F87" s="107">
        <v>40364</v>
      </c>
      <c r="G87" s="107">
        <v>39580</v>
      </c>
      <c r="H87" s="108">
        <f aca="true" t="shared" si="3" ref="H87:H98">G87/F87*100</f>
        <v>98.05767515607967</v>
      </c>
    </row>
    <row r="88" spans="1:8" ht="12.75">
      <c r="A88" s="104" t="s">
        <v>160</v>
      </c>
      <c r="B88" s="105"/>
      <c r="C88" s="105"/>
      <c r="D88" s="109"/>
      <c r="E88" s="107">
        <v>21000</v>
      </c>
      <c r="F88" s="107">
        <v>24500</v>
      </c>
      <c r="G88" s="107">
        <v>24520</v>
      </c>
      <c r="H88" s="108">
        <f t="shared" si="3"/>
        <v>100.08163265306122</v>
      </c>
    </row>
    <row r="89" spans="1:8" ht="12.75">
      <c r="A89" s="104" t="s">
        <v>161</v>
      </c>
      <c r="B89" s="105"/>
      <c r="C89" s="105"/>
      <c r="D89" s="109"/>
      <c r="E89" s="107">
        <v>23460</v>
      </c>
      <c r="F89" s="107">
        <v>34690</v>
      </c>
      <c r="G89" s="107">
        <v>34692</v>
      </c>
      <c r="H89" s="108">
        <f t="shared" si="3"/>
        <v>100.00576535024504</v>
      </c>
    </row>
    <row r="90" spans="1:8" ht="12.75">
      <c r="A90" s="104" t="s">
        <v>162</v>
      </c>
      <c r="B90" s="105"/>
      <c r="C90" s="105"/>
      <c r="D90" s="109"/>
      <c r="E90" s="107">
        <v>21908</v>
      </c>
      <c r="F90" s="107">
        <v>38878</v>
      </c>
      <c r="G90" s="107">
        <v>39346</v>
      </c>
      <c r="H90" s="108">
        <f t="shared" si="3"/>
        <v>101.2037656258038</v>
      </c>
    </row>
    <row r="91" spans="1:8" ht="12.75">
      <c r="A91" s="104" t="s">
        <v>163</v>
      </c>
      <c r="B91" s="105"/>
      <c r="C91" s="105"/>
      <c r="D91" s="109"/>
      <c r="E91" s="107">
        <v>18000</v>
      </c>
      <c r="F91" s="107">
        <v>41000</v>
      </c>
      <c r="G91" s="107">
        <v>39035</v>
      </c>
      <c r="H91" s="108">
        <f t="shared" si="3"/>
        <v>95.20731707317073</v>
      </c>
    </row>
    <row r="92" spans="1:8" ht="12.75">
      <c r="A92" s="104" t="s">
        <v>164</v>
      </c>
      <c r="B92" s="105"/>
      <c r="C92" s="105"/>
      <c r="D92" s="109"/>
      <c r="E92" s="107">
        <v>11871</v>
      </c>
      <c r="F92" s="107">
        <v>22010</v>
      </c>
      <c r="G92" s="107">
        <v>25385</v>
      </c>
      <c r="H92" s="108">
        <f t="shared" si="3"/>
        <v>115.33393911858248</v>
      </c>
    </row>
    <row r="93" spans="1:8" ht="12.75">
      <c r="A93" s="104" t="s">
        <v>165</v>
      </c>
      <c r="B93" s="105"/>
      <c r="C93" s="105"/>
      <c r="D93" s="109"/>
      <c r="E93" s="107">
        <v>888</v>
      </c>
      <c r="F93" s="107">
        <v>2264</v>
      </c>
      <c r="G93" s="107">
        <v>2634</v>
      </c>
      <c r="H93" s="108">
        <f t="shared" si="3"/>
        <v>116.34275618374559</v>
      </c>
    </row>
    <row r="94" spans="1:8" ht="12.75">
      <c r="A94" s="104" t="s">
        <v>166</v>
      </c>
      <c r="B94" s="105"/>
      <c r="C94" s="105"/>
      <c r="D94" s="109"/>
      <c r="E94" s="107">
        <v>18090</v>
      </c>
      <c r="F94" s="107">
        <v>21541</v>
      </c>
      <c r="G94" s="107">
        <v>21575</v>
      </c>
      <c r="H94" s="108">
        <f t="shared" si="3"/>
        <v>100.15783854045772</v>
      </c>
    </row>
    <row r="95" spans="1:8" ht="12.75">
      <c r="A95" s="104" t="s">
        <v>167</v>
      </c>
      <c r="B95" s="105"/>
      <c r="C95" s="105"/>
      <c r="D95" s="109"/>
      <c r="E95" s="107">
        <v>18500</v>
      </c>
      <c r="F95" s="107">
        <v>23960</v>
      </c>
      <c r="G95" s="107">
        <v>23376</v>
      </c>
      <c r="H95" s="108">
        <f t="shared" si="3"/>
        <v>97.56260434056762</v>
      </c>
    </row>
    <row r="96" spans="1:8" ht="12.75">
      <c r="A96" s="104" t="s">
        <v>168</v>
      </c>
      <c r="B96" s="105"/>
      <c r="C96" s="105"/>
      <c r="D96" s="109"/>
      <c r="E96" s="107">
        <v>34873</v>
      </c>
      <c r="F96" s="107">
        <v>39773</v>
      </c>
      <c r="G96" s="107">
        <v>40334</v>
      </c>
      <c r="H96" s="108">
        <f t="shared" si="3"/>
        <v>101.41050461368263</v>
      </c>
    </row>
    <row r="97" spans="1:8" ht="12.75">
      <c r="A97" s="104" t="s">
        <v>169</v>
      </c>
      <c r="B97" s="105"/>
      <c r="C97" s="105"/>
      <c r="D97" s="109"/>
      <c r="E97" s="107">
        <v>40000</v>
      </c>
      <c r="F97" s="107">
        <v>57650</v>
      </c>
      <c r="G97" s="107">
        <v>57383</v>
      </c>
      <c r="H97" s="108">
        <f t="shared" si="3"/>
        <v>99.53686036426713</v>
      </c>
    </row>
    <row r="98" spans="1:8" ht="12.75">
      <c r="A98" s="104" t="s">
        <v>170</v>
      </c>
      <c r="B98" s="105"/>
      <c r="C98" s="105"/>
      <c r="D98" s="109"/>
      <c r="E98" s="107">
        <v>11392</v>
      </c>
      <c r="F98" s="107">
        <v>13987</v>
      </c>
      <c r="G98" s="107">
        <v>14199</v>
      </c>
      <c r="H98" s="108">
        <f t="shared" si="3"/>
        <v>101.51569314363338</v>
      </c>
    </row>
    <row r="99" spans="1:8" ht="12.75" hidden="1">
      <c r="A99" s="104"/>
      <c r="B99" s="105"/>
      <c r="C99" s="105"/>
      <c r="D99" s="109"/>
      <c r="E99" s="107"/>
      <c r="F99" s="107"/>
      <c r="G99" s="107"/>
      <c r="H99" s="108"/>
    </row>
    <row r="100" spans="1:8" ht="12.75" hidden="1">
      <c r="A100" s="104"/>
      <c r="B100" s="105"/>
      <c r="C100" s="105"/>
      <c r="D100" s="110" t="s">
        <v>171</v>
      </c>
      <c r="E100" s="110"/>
      <c r="F100" s="110"/>
      <c r="G100" s="110"/>
      <c r="H100" s="108"/>
    </row>
    <row r="101" spans="1:8" ht="15" customHeight="1">
      <c r="A101" s="110" t="s">
        <v>171</v>
      </c>
      <c r="B101" s="110"/>
      <c r="C101" s="110"/>
      <c r="D101" s="110"/>
      <c r="E101" s="111">
        <v>251177</v>
      </c>
      <c r="F101" s="111">
        <v>360617</v>
      </c>
      <c r="G101" s="111">
        <f>SUM(G87:G98)</f>
        <v>362059</v>
      </c>
      <c r="H101" s="112">
        <f>G101/F101*100</f>
        <v>100.39987022242434</v>
      </c>
    </row>
    <row r="102" spans="1:8" ht="13.5" customHeight="1">
      <c r="A102" s="110" t="s">
        <v>172</v>
      </c>
      <c r="B102" s="110"/>
      <c r="C102" s="110"/>
      <c r="D102" s="110"/>
      <c r="E102" s="111">
        <v>31700</v>
      </c>
      <c r="F102" s="111">
        <v>48300</v>
      </c>
      <c r="G102" s="111">
        <v>47660</v>
      </c>
      <c r="H102" s="112">
        <f>G102/F102*100</f>
        <v>98.67494824016563</v>
      </c>
    </row>
    <row r="103" spans="1:8" ht="22.5" customHeight="1">
      <c r="A103" s="113" t="s">
        <v>153</v>
      </c>
      <c r="B103" s="113"/>
      <c r="C103" s="113"/>
      <c r="D103" s="113"/>
      <c r="E103" s="114">
        <f>SUM(E101:E102)</f>
        <v>282877</v>
      </c>
      <c r="F103" s="114">
        <f>SUM(F101:F102)</f>
        <v>408917</v>
      </c>
      <c r="G103" s="114">
        <f>SUM(G101:G102)</f>
        <v>409719</v>
      </c>
      <c r="H103" s="114">
        <f>G103/F103*100</f>
        <v>100.19612782056015</v>
      </c>
    </row>
  </sheetData>
  <mergeCells count="54">
    <mergeCell ref="A2:D3"/>
    <mergeCell ref="E2:F3"/>
    <mergeCell ref="G2:G3"/>
    <mergeCell ref="A4:A5"/>
    <mergeCell ref="B4:B5"/>
    <mergeCell ref="C4:C5"/>
    <mergeCell ref="D4:D5"/>
    <mergeCell ref="E4:E5"/>
    <mergeCell ref="F4:F5"/>
    <mergeCell ref="A54:D55"/>
    <mergeCell ref="E54:E55"/>
    <mergeCell ref="F54:F55"/>
    <mergeCell ref="G54:G55"/>
    <mergeCell ref="H54:H55"/>
    <mergeCell ref="A59:D60"/>
    <mergeCell ref="E59:F60"/>
    <mergeCell ref="A61:A62"/>
    <mergeCell ref="B61:B62"/>
    <mergeCell ref="C61:C62"/>
    <mergeCell ref="D61:D62"/>
    <mergeCell ref="E61:E62"/>
    <mergeCell ref="F61:F62"/>
    <mergeCell ref="A69:D70"/>
    <mergeCell ref="E69:E70"/>
    <mergeCell ref="F69:F70"/>
    <mergeCell ref="G69:G70"/>
    <mergeCell ref="H69:H70"/>
    <mergeCell ref="A71:D72"/>
    <mergeCell ref="E71:E72"/>
    <mergeCell ref="F71:F72"/>
    <mergeCell ref="G71:G72"/>
    <mergeCell ref="H71:H72"/>
    <mergeCell ref="A76:D77"/>
    <mergeCell ref="E76:E77"/>
    <mergeCell ref="F76:F77"/>
    <mergeCell ref="G76:G77"/>
    <mergeCell ref="H76:H77"/>
    <mergeCell ref="A78:D79"/>
    <mergeCell ref="E78:E79"/>
    <mergeCell ref="F78:F79"/>
    <mergeCell ref="G78:G79"/>
    <mergeCell ref="H78:H79"/>
    <mergeCell ref="A80:D80"/>
    <mergeCell ref="A81:D82"/>
    <mergeCell ref="E81:E82"/>
    <mergeCell ref="F81:F82"/>
    <mergeCell ref="G81:G82"/>
    <mergeCell ref="H81:H82"/>
    <mergeCell ref="E85:F85"/>
    <mergeCell ref="G85:G86"/>
    <mergeCell ref="D100:G100"/>
    <mergeCell ref="A101:D101"/>
    <mergeCell ref="A102:D102"/>
    <mergeCell ref="A103:D103"/>
  </mergeCells>
  <printOptions horizontalCentered="1"/>
  <pageMargins left="0.7875" right="0.7875" top="0.5631944444444444" bottom="1.011111111111111" header="0.5118055555555556" footer="0.7875"/>
  <pageSetup horizontalDpi="300" verticalDpi="300" orientation="portrait" paperSize="9"/>
  <headerFooter alignWithMargins="0">
    <oddFooter>&amp;C&amp;"Times New Roman,Normálne"&amp;9 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B12" sqref="B12"/>
    </sheetView>
  </sheetViews>
  <sheetFormatPr defaultColWidth="12.57421875" defaultRowHeight="12.75"/>
  <cols>
    <col min="1" max="1" width="6.00390625" style="1" customWidth="1"/>
    <col min="2" max="2" width="44.140625" style="1" customWidth="1"/>
    <col min="3" max="4" width="10.421875" style="1" customWidth="1"/>
    <col min="5" max="5" width="10.7109375" style="1" customWidth="1"/>
    <col min="6" max="6" width="4.57421875" style="1" customWidth="1"/>
    <col min="7" max="16384" width="11.57421875" style="1" customWidth="1"/>
  </cols>
  <sheetData>
    <row r="1" ht="12.75">
      <c r="E1" s="1" t="s">
        <v>173</v>
      </c>
    </row>
    <row r="2" spans="1:6" ht="12.75">
      <c r="A2" s="115" t="s">
        <v>174</v>
      </c>
      <c r="B2" s="116" t="s">
        <v>175</v>
      </c>
      <c r="C2" s="117" t="s">
        <v>2</v>
      </c>
      <c r="D2" s="117"/>
      <c r="E2" s="118" t="s">
        <v>3</v>
      </c>
      <c r="F2" s="119" t="s">
        <v>176</v>
      </c>
    </row>
    <row r="3" spans="1:6" ht="12.75">
      <c r="A3" s="120"/>
      <c r="B3" s="121"/>
      <c r="C3" s="122" t="s">
        <v>4</v>
      </c>
      <c r="D3" s="122" t="s">
        <v>5</v>
      </c>
      <c r="E3" s="123" t="s">
        <v>6</v>
      </c>
      <c r="F3" s="124" t="s">
        <v>38</v>
      </c>
    </row>
    <row r="4" spans="1:6" ht="12.75">
      <c r="A4" s="125" t="s">
        <v>177</v>
      </c>
      <c r="B4" s="126" t="s">
        <v>178</v>
      </c>
      <c r="C4" s="127">
        <f>C6+C7+C8+C9+C10+C11</f>
        <v>2843792</v>
      </c>
      <c r="D4" s="127">
        <f>D6+D7+D8+D9+D10+D11</f>
        <v>3558843</v>
      </c>
      <c r="E4" s="128">
        <f>E6+E7+E8+E9+E10+E11</f>
        <v>1415903</v>
      </c>
      <c r="F4" s="127">
        <f>E4/D4*100</f>
        <v>39.78548646287571</v>
      </c>
    </row>
    <row r="5" spans="1:6" ht="12.75">
      <c r="A5" s="126"/>
      <c r="B5" s="126" t="s">
        <v>179</v>
      </c>
      <c r="C5" s="129"/>
      <c r="D5" s="129"/>
      <c r="E5" s="129"/>
      <c r="F5" s="129"/>
    </row>
    <row r="6" spans="1:6" ht="12.75">
      <c r="A6" s="130" t="s">
        <v>180</v>
      </c>
      <c r="B6" s="131" t="s">
        <v>181</v>
      </c>
      <c r="C6" s="132">
        <v>28694</v>
      </c>
      <c r="D6" s="132">
        <v>131479</v>
      </c>
      <c r="E6" s="132">
        <v>64426</v>
      </c>
      <c r="F6" s="132">
        <f aca="true" t="shared" si="0" ref="F6:F11">E6/D6*100</f>
        <v>49.000981145277954</v>
      </c>
    </row>
    <row r="7" spans="1:6" ht="12.75">
      <c r="A7" s="133" t="s">
        <v>182</v>
      </c>
      <c r="B7" s="131" t="s">
        <v>183</v>
      </c>
      <c r="C7" s="132">
        <v>3500</v>
      </c>
      <c r="D7" s="132">
        <v>3500</v>
      </c>
      <c r="E7" s="132">
        <v>2699</v>
      </c>
      <c r="F7" s="132">
        <f t="shared" si="0"/>
        <v>77.11428571428571</v>
      </c>
    </row>
    <row r="8" spans="1:6" ht="12.75">
      <c r="A8" s="133" t="s">
        <v>184</v>
      </c>
      <c r="B8" s="131" t="s">
        <v>185</v>
      </c>
      <c r="C8" s="132">
        <v>2219375</v>
      </c>
      <c r="D8" s="132">
        <v>2789655</v>
      </c>
      <c r="E8" s="132">
        <v>965828</v>
      </c>
      <c r="F8" s="132">
        <f t="shared" si="0"/>
        <v>34.621772226314725</v>
      </c>
    </row>
    <row r="9" spans="1:6" ht="12.75">
      <c r="A9" s="133" t="s">
        <v>186</v>
      </c>
      <c r="B9" s="131" t="s">
        <v>187</v>
      </c>
      <c r="C9" s="132">
        <v>346743</v>
      </c>
      <c r="D9" s="132">
        <v>346734</v>
      </c>
      <c r="E9" s="132">
        <v>327473</v>
      </c>
      <c r="F9" s="132">
        <f t="shared" si="0"/>
        <v>94.44502125548692</v>
      </c>
    </row>
    <row r="10" spans="1:6" ht="12.75">
      <c r="A10" s="133" t="s">
        <v>188</v>
      </c>
      <c r="B10" s="131" t="s">
        <v>189</v>
      </c>
      <c r="C10" s="132">
        <v>183000</v>
      </c>
      <c r="D10" s="132">
        <v>224995</v>
      </c>
      <c r="E10" s="132">
        <v>41995</v>
      </c>
      <c r="F10" s="132">
        <f t="shared" si="0"/>
        <v>18.664859219093756</v>
      </c>
    </row>
    <row r="11" spans="1:6" ht="12.75">
      <c r="A11" s="133" t="s">
        <v>190</v>
      </c>
      <c r="B11" s="131" t="s">
        <v>191</v>
      </c>
      <c r="C11" s="132">
        <v>62480</v>
      </c>
      <c r="D11" s="132">
        <v>62480</v>
      </c>
      <c r="E11" s="132">
        <v>13482</v>
      </c>
      <c r="F11" s="132">
        <f t="shared" si="0"/>
        <v>21.57810499359795</v>
      </c>
    </row>
    <row r="12" spans="1:6" ht="12.75">
      <c r="A12" s="134"/>
      <c r="B12" s="131" t="s">
        <v>192</v>
      </c>
      <c r="C12" s="135"/>
      <c r="E12" s="132"/>
      <c r="F12" s="132"/>
    </row>
    <row r="13" spans="1:6" ht="12.75">
      <c r="A13" s="134"/>
      <c r="B13" s="131" t="s">
        <v>193</v>
      </c>
      <c r="C13" s="132">
        <v>33000</v>
      </c>
      <c r="D13" s="132">
        <v>33000</v>
      </c>
      <c r="E13" s="132">
        <v>0</v>
      </c>
      <c r="F13" s="132">
        <f aca="true" t="shared" si="1" ref="F13:F34">E13/D13*100</f>
        <v>0</v>
      </c>
    </row>
    <row r="14" spans="1:6" ht="12.75">
      <c r="A14" s="136" t="s">
        <v>194</v>
      </c>
      <c r="B14" s="126" t="s">
        <v>195</v>
      </c>
      <c r="C14" s="127">
        <f>C15+C16+C18+C19+C20</f>
        <v>1902165</v>
      </c>
      <c r="D14" s="127">
        <f>D15+D16+D18+D19+D20</f>
        <v>2002715</v>
      </c>
      <c r="E14" s="128">
        <f>E15+E16+E18+E19+E20</f>
        <v>1846989</v>
      </c>
      <c r="F14" s="127">
        <f t="shared" si="1"/>
        <v>92.22425557305958</v>
      </c>
    </row>
    <row r="15" spans="1:6" ht="12.75">
      <c r="A15" s="133" t="s">
        <v>196</v>
      </c>
      <c r="B15" s="131" t="s">
        <v>197</v>
      </c>
      <c r="C15" s="132">
        <v>173844</v>
      </c>
      <c r="D15" s="132">
        <v>172783</v>
      </c>
      <c r="E15" s="132">
        <v>146706</v>
      </c>
      <c r="F15" s="132">
        <f t="shared" si="1"/>
        <v>84.90765873957507</v>
      </c>
    </row>
    <row r="16" spans="1:6" ht="12.75">
      <c r="A16" s="133" t="s">
        <v>198</v>
      </c>
      <c r="B16" s="131" t="s">
        <v>199</v>
      </c>
      <c r="C16" s="132">
        <v>1626770</v>
      </c>
      <c r="D16" s="132">
        <v>1634916</v>
      </c>
      <c r="E16" s="132">
        <v>1555475</v>
      </c>
      <c r="F16" s="132">
        <f t="shared" si="1"/>
        <v>95.14097360353682</v>
      </c>
    </row>
    <row r="17" spans="1:6" ht="12.75">
      <c r="A17" s="133"/>
      <c r="B17" s="137" t="s">
        <v>200</v>
      </c>
      <c r="C17" s="132">
        <v>341000</v>
      </c>
      <c r="D17" s="132">
        <v>341000</v>
      </c>
      <c r="E17" s="132">
        <v>322982</v>
      </c>
      <c r="F17" s="132">
        <f t="shared" si="1"/>
        <v>94.71612903225807</v>
      </c>
    </row>
    <row r="18" spans="1:6" ht="12.75">
      <c r="A18" s="133" t="s">
        <v>201</v>
      </c>
      <c r="B18" s="131" t="s">
        <v>202</v>
      </c>
      <c r="C18" s="132">
        <v>41551</v>
      </c>
      <c r="D18" s="132">
        <v>40789</v>
      </c>
      <c r="E18" s="132">
        <v>40739</v>
      </c>
      <c r="F18" s="132">
        <f t="shared" si="1"/>
        <v>99.87741793130502</v>
      </c>
    </row>
    <row r="19" spans="1:6" ht="12.75">
      <c r="A19" s="133" t="s">
        <v>203</v>
      </c>
      <c r="B19" s="131" t="s">
        <v>204</v>
      </c>
      <c r="C19" s="132">
        <v>10000</v>
      </c>
      <c r="D19" s="132">
        <v>80684</v>
      </c>
      <c r="E19" s="138">
        <v>30677</v>
      </c>
      <c r="F19" s="132">
        <f t="shared" si="1"/>
        <v>38.02116900500719</v>
      </c>
    </row>
    <row r="20" spans="1:6" ht="12.75">
      <c r="A20" s="133" t="s">
        <v>205</v>
      </c>
      <c r="B20" s="131" t="s">
        <v>206</v>
      </c>
      <c r="C20" s="139">
        <v>50000</v>
      </c>
      <c r="D20" s="138">
        <v>73543</v>
      </c>
      <c r="E20" s="132">
        <v>73392</v>
      </c>
      <c r="F20" s="132">
        <f t="shared" si="1"/>
        <v>99.79467794351604</v>
      </c>
    </row>
    <row r="21" spans="1:6" ht="12.75">
      <c r="A21" s="125" t="s">
        <v>207</v>
      </c>
      <c r="B21" s="126" t="s">
        <v>208</v>
      </c>
      <c r="C21" s="127">
        <f>C22</f>
        <v>314329</v>
      </c>
      <c r="D21" s="127">
        <v>334891</v>
      </c>
      <c r="E21" s="128">
        <f>E22</f>
        <v>325220</v>
      </c>
      <c r="F21" s="127">
        <f t="shared" si="1"/>
        <v>97.11219471410101</v>
      </c>
    </row>
    <row r="22" spans="1:6" ht="12.75">
      <c r="A22" s="133" t="s">
        <v>209</v>
      </c>
      <c r="B22" s="131" t="s">
        <v>210</v>
      </c>
      <c r="C22" s="132">
        <v>314329</v>
      </c>
      <c r="D22" s="132">
        <v>334891</v>
      </c>
      <c r="E22" s="132">
        <v>325220</v>
      </c>
      <c r="F22" s="132">
        <f t="shared" si="1"/>
        <v>97.11219471410101</v>
      </c>
    </row>
    <row r="23" spans="1:6" ht="12.75">
      <c r="A23" s="136" t="s">
        <v>211</v>
      </c>
      <c r="B23" s="126" t="s">
        <v>212</v>
      </c>
      <c r="C23" s="127">
        <f>C24+C25+C26+C27+C28+C29+C30</f>
        <v>437000</v>
      </c>
      <c r="D23" s="127">
        <f>D24+D25+D26+D27+D28+D29+D30</f>
        <v>437000</v>
      </c>
      <c r="E23" s="128">
        <f>E24+E25+E26+E27+E28+E29+E30</f>
        <v>387449</v>
      </c>
      <c r="F23" s="127">
        <f t="shared" si="1"/>
        <v>88.66109839816933</v>
      </c>
    </row>
    <row r="24" spans="1:6" ht="12.75">
      <c r="A24" s="133" t="s">
        <v>213</v>
      </c>
      <c r="B24" s="131" t="s">
        <v>214</v>
      </c>
      <c r="C24" s="132">
        <v>30500</v>
      </c>
      <c r="D24" s="132">
        <v>30500</v>
      </c>
      <c r="E24" s="132">
        <v>28576</v>
      </c>
      <c r="F24" s="132">
        <f t="shared" si="1"/>
        <v>93.69180327868852</v>
      </c>
    </row>
    <row r="25" spans="1:6" ht="12.75">
      <c r="A25" s="133" t="s">
        <v>215</v>
      </c>
      <c r="B25" s="131" t="s">
        <v>216</v>
      </c>
      <c r="C25" s="132">
        <v>290080</v>
      </c>
      <c r="D25" s="132">
        <v>290080</v>
      </c>
      <c r="E25" s="132">
        <v>258833</v>
      </c>
      <c r="F25" s="132">
        <f t="shared" si="1"/>
        <v>89.22814396028681</v>
      </c>
    </row>
    <row r="26" spans="1:6" ht="12.75">
      <c r="A26" s="133" t="s">
        <v>217</v>
      </c>
      <c r="B26" s="131" t="s">
        <v>218</v>
      </c>
      <c r="C26" s="132">
        <v>13300</v>
      </c>
      <c r="D26" s="132">
        <v>13300</v>
      </c>
      <c r="E26" s="132">
        <v>11852</v>
      </c>
      <c r="F26" s="132">
        <f t="shared" si="1"/>
        <v>89.11278195488723</v>
      </c>
    </row>
    <row r="27" spans="1:6" ht="12.75">
      <c r="A27" s="133" t="s">
        <v>219</v>
      </c>
      <c r="B27" s="131" t="s">
        <v>220</v>
      </c>
      <c r="C27" s="132">
        <v>38120</v>
      </c>
      <c r="D27" s="132">
        <v>38120</v>
      </c>
      <c r="E27" s="132">
        <v>31608</v>
      </c>
      <c r="F27" s="132">
        <f t="shared" si="1"/>
        <v>82.9171038824764</v>
      </c>
    </row>
    <row r="28" spans="1:6" ht="12.75">
      <c r="A28" s="133" t="s">
        <v>221</v>
      </c>
      <c r="B28" s="131" t="s">
        <v>222</v>
      </c>
      <c r="C28" s="132">
        <v>20000</v>
      </c>
      <c r="D28" s="132">
        <v>20900</v>
      </c>
      <c r="E28" s="132">
        <v>20900</v>
      </c>
      <c r="F28" s="132">
        <f t="shared" si="1"/>
        <v>100</v>
      </c>
    </row>
    <row r="29" spans="1:6" ht="12.75">
      <c r="A29" s="133" t="s">
        <v>223</v>
      </c>
      <c r="B29" s="131" t="s">
        <v>224</v>
      </c>
      <c r="C29" s="132">
        <v>15000</v>
      </c>
      <c r="D29" s="132">
        <v>8400</v>
      </c>
      <c r="E29" s="132">
        <v>0</v>
      </c>
      <c r="F29" s="132">
        <f t="shared" si="1"/>
        <v>0</v>
      </c>
    </row>
    <row r="30" spans="1:6" ht="12.75">
      <c r="A30" s="133" t="s">
        <v>225</v>
      </c>
      <c r="B30" s="140" t="s">
        <v>212</v>
      </c>
      <c r="C30" s="132">
        <v>30000</v>
      </c>
      <c r="D30" s="132">
        <v>35700</v>
      </c>
      <c r="E30" s="132">
        <v>35680</v>
      </c>
      <c r="F30" s="132">
        <f t="shared" si="1"/>
        <v>99.94397759103641</v>
      </c>
    </row>
    <row r="31" spans="1:6" ht="12.75">
      <c r="A31" s="136" t="s">
        <v>226</v>
      </c>
      <c r="B31" s="126" t="s">
        <v>227</v>
      </c>
      <c r="C31" s="127">
        <f>C32+C36+C38</f>
        <v>2189974</v>
      </c>
      <c r="D31" s="127">
        <f>D32+D36+D38</f>
        <v>2402533</v>
      </c>
      <c r="E31" s="128">
        <f>E32+E36+E38</f>
        <v>2233950</v>
      </c>
      <c r="F31" s="127">
        <f t="shared" si="1"/>
        <v>92.98311407169017</v>
      </c>
    </row>
    <row r="32" spans="1:6" ht="12.75">
      <c r="A32" s="134"/>
      <c r="B32" s="131" t="s">
        <v>228</v>
      </c>
      <c r="C32" s="132">
        <v>1992000</v>
      </c>
      <c r="D32" s="132">
        <v>2120209</v>
      </c>
      <c r="E32" s="132">
        <v>1998618</v>
      </c>
      <c r="F32" s="132">
        <f t="shared" si="1"/>
        <v>94.26514084224715</v>
      </c>
    </row>
    <row r="33" spans="1:6" ht="12.75">
      <c r="A33" s="133" t="s">
        <v>229</v>
      </c>
      <c r="B33" s="131" t="s">
        <v>230</v>
      </c>
      <c r="C33" s="132">
        <v>1992000</v>
      </c>
      <c r="D33" s="141">
        <v>2108924</v>
      </c>
      <c r="E33" s="132">
        <v>1990488</v>
      </c>
      <c r="F33" s="132">
        <f t="shared" si="1"/>
        <v>94.38405556577666</v>
      </c>
    </row>
    <row r="34" spans="1:6" ht="12.75">
      <c r="A34" s="133"/>
      <c r="B34" s="131" t="s">
        <v>231</v>
      </c>
      <c r="C34" s="132">
        <v>646451</v>
      </c>
      <c r="D34" s="132">
        <v>646451</v>
      </c>
      <c r="E34" s="132">
        <v>604361</v>
      </c>
      <c r="F34" s="132">
        <f t="shared" si="1"/>
        <v>93.48906568324591</v>
      </c>
    </row>
    <row r="35" spans="1:6" ht="12.75">
      <c r="A35" s="133"/>
      <c r="B35" s="137" t="s">
        <v>232</v>
      </c>
      <c r="C35" s="132">
        <v>0</v>
      </c>
      <c r="D35" s="132">
        <v>0</v>
      </c>
      <c r="E35" s="132">
        <v>0</v>
      </c>
      <c r="F35" s="132">
        <v>0</v>
      </c>
    </row>
    <row r="36" spans="1:6" ht="12.75">
      <c r="A36" s="133" t="s">
        <v>233</v>
      </c>
      <c r="B36" s="131" t="s">
        <v>234</v>
      </c>
      <c r="C36" s="132">
        <v>197974</v>
      </c>
      <c r="D36" s="132">
        <v>277719</v>
      </c>
      <c r="E36" s="132">
        <v>230727</v>
      </c>
      <c r="F36" s="132">
        <f>E36/D36*100</f>
        <v>83.07929957979108</v>
      </c>
    </row>
    <row r="37" spans="1:6" ht="12.75">
      <c r="A37" s="133"/>
      <c r="B37" s="137" t="s">
        <v>235</v>
      </c>
      <c r="C37" s="132">
        <v>127870</v>
      </c>
      <c r="D37" s="132">
        <v>126995</v>
      </c>
      <c r="E37" s="132">
        <v>126995</v>
      </c>
      <c r="F37" s="132">
        <f>E37/D37*100</f>
        <v>100</v>
      </c>
    </row>
    <row r="38" spans="1:6" ht="12.75">
      <c r="A38" s="133"/>
      <c r="B38" s="131" t="s">
        <v>236</v>
      </c>
      <c r="C38" s="132">
        <v>0</v>
      </c>
      <c r="D38" s="132">
        <v>4605</v>
      </c>
      <c r="E38" s="132">
        <v>4605</v>
      </c>
      <c r="F38" s="132">
        <v>0</v>
      </c>
    </row>
    <row r="39" spans="1:6" ht="12.75">
      <c r="A39" s="136" t="s">
        <v>237</v>
      </c>
      <c r="B39" s="126" t="s">
        <v>238</v>
      </c>
      <c r="C39" s="127">
        <f>C40+C41+C42+C43+C44</f>
        <v>487838</v>
      </c>
      <c r="D39" s="127">
        <f>D40+D41+D42+D43+D44</f>
        <v>489338</v>
      </c>
      <c r="E39" s="128">
        <f>E40+E41+E42+E43+E44</f>
        <v>476082</v>
      </c>
      <c r="F39" s="127">
        <f aca="true" t="shared" si="2" ref="F39:F49">E39/D39*100</f>
        <v>97.29103400921245</v>
      </c>
    </row>
    <row r="40" spans="1:6" ht="12.75">
      <c r="A40" s="133" t="s">
        <v>239</v>
      </c>
      <c r="B40" s="131" t="s">
        <v>240</v>
      </c>
      <c r="C40" s="132">
        <v>211000</v>
      </c>
      <c r="D40" s="132">
        <v>211000</v>
      </c>
      <c r="E40" s="132">
        <v>211000</v>
      </c>
      <c r="F40" s="132">
        <f t="shared" si="2"/>
        <v>100</v>
      </c>
    </row>
    <row r="41" spans="1:6" ht="12.75">
      <c r="A41" s="133" t="s">
        <v>241</v>
      </c>
      <c r="B41" s="131" t="s">
        <v>242</v>
      </c>
      <c r="C41" s="132">
        <v>50000</v>
      </c>
      <c r="D41" s="132">
        <v>50000</v>
      </c>
      <c r="E41" s="132">
        <v>41535</v>
      </c>
      <c r="F41" s="132">
        <f t="shared" si="2"/>
        <v>83.07</v>
      </c>
    </row>
    <row r="42" spans="1:6" ht="12.75">
      <c r="A42" s="133" t="s">
        <v>243</v>
      </c>
      <c r="B42" s="131" t="s">
        <v>244</v>
      </c>
      <c r="C42" s="132">
        <v>62000</v>
      </c>
      <c r="D42" s="132">
        <v>62000</v>
      </c>
      <c r="E42" s="132">
        <v>62000</v>
      </c>
      <c r="F42" s="132">
        <f t="shared" si="2"/>
        <v>100</v>
      </c>
    </row>
    <row r="43" spans="1:6" ht="12.75">
      <c r="A43" s="133" t="s">
        <v>245</v>
      </c>
      <c r="B43" s="131" t="s">
        <v>246</v>
      </c>
      <c r="C43" s="132">
        <v>159838</v>
      </c>
      <c r="D43" s="132">
        <v>161338</v>
      </c>
      <c r="E43" s="132">
        <v>158706</v>
      </c>
      <c r="F43" s="132">
        <f t="shared" si="2"/>
        <v>98.36864222935701</v>
      </c>
    </row>
    <row r="44" spans="1:6" ht="12.75">
      <c r="A44" s="133" t="s">
        <v>247</v>
      </c>
      <c r="B44" s="131" t="s">
        <v>248</v>
      </c>
      <c r="C44" s="132">
        <v>5000</v>
      </c>
      <c r="D44" s="132">
        <v>5000</v>
      </c>
      <c r="E44" s="132">
        <v>2841</v>
      </c>
      <c r="F44" s="132">
        <f t="shared" si="2"/>
        <v>56.82000000000001</v>
      </c>
    </row>
    <row r="45" spans="1:6" ht="12.75">
      <c r="A45" s="136" t="s">
        <v>249</v>
      </c>
      <c r="B45" s="126" t="s">
        <v>250</v>
      </c>
      <c r="C45" s="127">
        <v>795216</v>
      </c>
      <c r="D45" s="127">
        <f>D46+D47</f>
        <v>795216</v>
      </c>
      <c r="E45" s="128">
        <f>E46+E47</f>
        <v>739301</v>
      </c>
      <c r="F45" s="127">
        <f t="shared" si="2"/>
        <v>92.9685770910042</v>
      </c>
    </row>
    <row r="46" spans="1:6" ht="12.75">
      <c r="A46" s="133" t="s">
        <v>251</v>
      </c>
      <c r="B46" s="131" t="s">
        <v>252</v>
      </c>
      <c r="C46" s="132">
        <v>672000</v>
      </c>
      <c r="D46" s="132">
        <v>672000</v>
      </c>
      <c r="E46" s="132">
        <v>616085</v>
      </c>
      <c r="F46" s="132">
        <f t="shared" si="2"/>
        <v>91.67931547619048</v>
      </c>
    </row>
    <row r="47" spans="1:6" ht="12.75">
      <c r="A47" s="133" t="s">
        <v>253</v>
      </c>
      <c r="B47" s="131" t="s">
        <v>254</v>
      </c>
      <c r="C47" s="132">
        <v>123216</v>
      </c>
      <c r="D47" s="132">
        <v>123216</v>
      </c>
      <c r="E47" s="132">
        <v>123216</v>
      </c>
      <c r="F47" s="132">
        <f t="shared" si="2"/>
        <v>100</v>
      </c>
    </row>
    <row r="48" spans="1:6" ht="12.75">
      <c r="A48" s="136" t="s">
        <v>255</v>
      </c>
      <c r="B48" s="126" t="s">
        <v>256</v>
      </c>
      <c r="C48" s="127">
        <f>C49+C51+C52+C53</f>
        <v>1764569</v>
      </c>
      <c r="D48" s="127">
        <f>D49+D50+D51+D52+D53</f>
        <v>1754420</v>
      </c>
      <c r="E48" s="128">
        <f>E49+E50+E51+E52+E53</f>
        <v>1752513</v>
      </c>
      <c r="F48" s="127">
        <f t="shared" si="2"/>
        <v>99.89130310871968</v>
      </c>
    </row>
    <row r="49" spans="1:6" ht="12.75">
      <c r="A49" s="133" t="s">
        <v>257</v>
      </c>
      <c r="B49" s="131" t="s">
        <v>258</v>
      </c>
      <c r="C49" s="132">
        <v>1295705</v>
      </c>
      <c r="D49" s="132">
        <v>1275965</v>
      </c>
      <c r="E49" s="132">
        <v>1275368</v>
      </c>
      <c r="F49" s="132">
        <f t="shared" si="2"/>
        <v>99.95321188277107</v>
      </c>
    </row>
    <row r="50" spans="1:6" ht="12.75">
      <c r="A50" s="133" t="s">
        <v>259</v>
      </c>
      <c r="B50" s="131" t="s">
        <v>260</v>
      </c>
      <c r="C50" s="132">
        <v>0</v>
      </c>
      <c r="D50" s="132">
        <v>0</v>
      </c>
      <c r="E50" s="132">
        <v>0</v>
      </c>
      <c r="F50" s="132">
        <v>0</v>
      </c>
    </row>
    <row r="51" spans="1:6" ht="12.75">
      <c r="A51" s="133" t="s">
        <v>261</v>
      </c>
      <c r="B51" s="131" t="s">
        <v>262</v>
      </c>
      <c r="C51" s="142">
        <v>230289</v>
      </c>
      <c r="D51" s="142">
        <v>231189</v>
      </c>
      <c r="E51" s="142">
        <v>231053</v>
      </c>
      <c r="F51" s="132">
        <f aca="true" t="shared" si="3" ref="F51:F56">E51/D51*100</f>
        <v>99.94117367175774</v>
      </c>
    </row>
    <row r="52" spans="1:6" ht="12.75">
      <c r="A52" s="133" t="s">
        <v>263</v>
      </c>
      <c r="B52" s="131" t="s">
        <v>264</v>
      </c>
      <c r="C52" s="142">
        <v>202575</v>
      </c>
      <c r="D52" s="142">
        <v>194513</v>
      </c>
      <c r="E52" s="142">
        <v>192905</v>
      </c>
      <c r="F52" s="132">
        <f t="shared" si="3"/>
        <v>99.17332003516475</v>
      </c>
    </row>
    <row r="53" spans="1:6" ht="12.75">
      <c r="A53" s="133" t="s">
        <v>265</v>
      </c>
      <c r="B53" s="131" t="s">
        <v>266</v>
      </c>
      <c r="C53" s="142">
        <v>36000</v>
      </c>
      <c r="D53" s="142">
        <v>52753</v>
      </c>
      <c r="E53" s="142">
        <v>53187</v>
      </c>
      <c r="F53" s="132">
        <f t="shared" si="3"/>
        <v>100.82270202642505</v>
      </c>
    </row>
    <row r="54" spans="1:6" ht="12.75">
      <c r="A54" s="143"/>
      <c r="B54" s="144" t="s">
        <v>267</v>
      </c>
      <c r="C54" s="145">
        <f>C4+C14+C21+C23+C31+C39+C45+C48</f>
        <v>10734883</v>
      </c>
      <c r="D54" s="145">
        <f>D4+D14+D21+D23+D31+D39+D45+D48</f>
        <v>11774956</v>
      </c>
      <c r="E54" s="146">
        <f>E4+E14+E21+E23+E31+E39+E45+E48</f>
        <v>9177407</v>
      </c>
      <c r="F54" s="147">
        <f t="shared" si="3"/>
        <v>77.94005344903199</v>
      </c>
    </row>
    <row r="55" spans="1:6" ht="12.75">
      <c r="A55" s="131" t="s">
        <v>268</v>
      </c>
      <c r="B55" s="131" t="s">
        <v>269</v>
      </c>
      <c r="C55" s="142">
        <v>6188211</v>
      </c>
      <c r="D55" s="142">
        <v>7029853</v>
      </c>
      <c r="E55" s="142">
        <v>7026589</v>
      </c>
      <c r="F55" s="132">
        <f t="shared" si="3"/>
        <v>99.95356944163697</v>
      </c>
    </row>
    <row r="56" spans="1:6" ht="12.75">
      <c r="A56" s="148"/>
      <c r="B56" s="144" t="s">
        <v>270</v>
      </c>
      <c r="C56" s="145">
        <f>C54+C55</f>
        <v>16923094</v>
      </c>
      <c r="D56" s="145">
        <f>D54+D55</f>
        <v>18804809</v>
      </c>
      <c r="E56" s="146">
        <f>E54+E55</f>
        <v>16203996</v>
      </c>
      <c r="F56" s="147">
        <f t="shared" si="3"/>
        <v>86.16942612924173</v>
      </c>
    </row>
  </sheetData>
  <mergeCells count="1">
    <mergeCell ref="C2:D2"/>
  </mergeCells>
  <printOptions horizontalCentered="1"/>
  <pageMargins left="0.7875" right="0.7875" top="0.5631944444444444" bottom="1.011111111111111" header="0.5118055555555556" footer="0.7875"/>
  <pageSetup horizontalDpi="300" verticalDpi="300" orientation="portrait" paperSize="9"/>
  <headerFooter alignWithMargins="0">
    <oddFooter>&amp;C&amp;"Times New Roman,Normálne"&amp;9 88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I10" sqref="I10"/>
    </sheetView>
  </sheetViews>
  <sheetFormatPr defaultColWidth="12.57421875" defaultRowHeight="12.75"/>
  <cols>
    <col min="1" max="3" width="11.57421875" style="0" customWidth="1"/>
    <col min="4" max="4" width="44.00390625" style="0" customWidth="1"/>
    <col min="5" max="16384" width="11.57421875" style="0" customWidth="1"/>
  </cols>
  <sheetData>
    <row r="1" spans="1:8" ht="15">
      <c r="A1" s="149" t="s">
        <v>271</v>
      </c>
      <c r="B1" s="150"/>
      <c r="C1" s="151"/>
      <c r="D1" s="151"/>
      <c r="E1" s="151"/>
      <c r="F1" s="150"/>
      <c r="G1" s="150"/>
      <c r="H1" s="150"/>
    </row>
    <row r="2" spans="1:8" ht="12.75">
      <c r="A2" s="152"/>
      <c r="B2" s="150"/>
      <c r="C2" s="150"/>
      <c r="D2" s="150"/>
      <c r="E2" s="150"/>
      <c r="F2" s="150"/>
      <c r="G2" s="150"/>
      <c r="H2" s="150"/>
    </row>
    <row r="3" spans="1:8" ht="12.75">
      <c r="A3" s="153"/>
      <c r="B3" s="153"/>
      <c r="C3" s="153"/>
      <c r="D3" s="153"/>
      <c r="E3" s="153"/>
      <c r="H3" s="154" t="s">
        <v>88</v>
      </c>
    </row>
    <row r="4" spans="1:8" ht="12.75">
      <c r="A4" s="155"/>
      <c r="B4" s="155"/>
      <c r="C4" s="156"/>
      <c r="D4" s="157" t="s">
        <v>272</v>
      </c>
      <c r="E4" s="158" t="s">
        <v>273</v>
      </c>
      <c r="F4" s="158"/>
      <c r="G4" s="159" t="s">
        <v>3</v>
      </c>
      <c r="H4" s="95" t="s">
        <v>90</v>
      </c>
    </row>
    <row r="5" spans="1:8" ht="12.75">
      <c r="A5" s="160" t="s">
        <v>274</v>
      </c>
      <c r="B5" s="161" t="s">
        <v>275</v>
      </c>
      <c r="C5" s="162" t="s">
        <v>276</v>
      </c>
      <c r="D5" s="163" t="s">
        <v>277</v>
      </c>
      <c r="E5" s="164" t="s">
        <v>4</v>
      </c>
      <c r="F5" s="164" t="s">
        <v>5</v>
      </c>
      <c r="G5" s="159"/>
      <c r="H5" s="165" t="s">
        <v>278</v>
      </c>
    </row>
    <row r="6" spans="1:8" ht="12.75">
      <c r="A6" s="160"/>
      <c r="B6" s="166" t="s">
        <v>279</v>
      </c>
      <c r="C6" s="167"/>
      <c r="D6" s="168" t="s">
        <v>280</v>
      </c>
      <c r="E6" s="164"/>
      <c r="F6" s="164"/>
      <c r="G6" s="169" t="s">
        <v>281</v>
      </c>
      <c r="H6" s="169"/>
    </row>
    <row r="7" spans="1:8" ht="12.75">
      <c r="A7" s="170" t="s">
        <v>282</v>
      </c>
      <c r="B7" s="171"/>
      <c r="C7" s="172"/>
      <c r="D7" s="173"/>
      <c r="E7" s="174">
        <f>SUM(E132+E126+E103+E26+E19+E8)</f>
        <v>2843792</v>
      </c>
      <c r="F7" s="174">
        <f>SUM(F8,F19,F26,F103,F126,F132)</f>
        <v>3558843</v>
      </c>
      <c r="G7" s="175">
        <f>SUM(G8,G19,G26,G103,G126,G132)</f>
        <v>1415903</v>
      </c>
      <c r="H7" s="176">
        <f aca="true" t="shared" si="0" ref="H7:H38">ABS(G7/F7*100)</f>
        <v>39.78548646287571</v>
      </c>
    </row>
    <row r="8" spans="1:8" ht="12.75">
      <c r="A8" s="177" t="s">
        <v>180</v>
      </c>
      <c r="B8" s="178" t="s">
        <v>283</v>
      </c>
      <c r="C8" s="178"/>
      <c r="D8" s="178"/>
      <c r="E8" s="179">
        <f>SUM(E16+E10)</f>
        <v>28694</v>
      </c>
      <c r="F8" s="179">
        <f>SUM(F16,F10)</f>
        <v>131479</v>
      </c>
      <c r="G8" s="180">
        <f>G16+G10</f>
        <v>64426</v>
      </c>
      <c r="H8" s="180">
        <f t="shared" si="0"/>
        <v>49.000981145277954</v>
      </c>
    </row>
    <row r="9" spans="1:8" ht="12.75">
      <c r="A9" s="181"/>
      <c r="B9" s="182" t="s">
        <v>284</v>
      </c>
      <c r="C9" s="182" t="s">
        <v>285</v>
      </c>
      <c r="D9" s="182"/>
      <c r="E9" s="183">
        <f aca="true" t="shared" si="1" ref="E9:G10">SUM(E10)</f>
        <v>350</v>
      </c>
      <c r="F9" s="183">
        <f t="shared" si="1"/>
        <v>350</v>
      </c>
      <c r="G9" s="184">
        <f t="shared" si="1"/>
        <v>0</v>
      </c>
      <c r="H9" s="184">
        <f t="shared" si="0"/>
        <v>0</v>
      </c>
    </row>
    <row r="10" spans="1:8" ht="12.75">
      <c r="A10" s="181"/>
      <c r="B10" s="185"/>
      <c r="C10" s="186" t="s">
        <v>286</v>
      </c>
      <c r="D10" s="110" t="s">
        <v>8</v>
      </c>
      <c r="E10" s="187">
        <f t="shared" si="1"/>
        <v>350</v>
      </c>
      <c r="F10" s="187">
        <f t="shared" si="1"/>
        <v>350</v>
      </c>
      <c r="G10" s="111">
        <f t="shared" si="1"/>
        <v>0</v>
      </c>
      <c r="H10" s="111">
        <f t="shared" si="0"/>
        <v>0</v>
      </c>
    </row>
    <row r="11" spans="1:8" ht="12.75">
      <c r="A11" s="181"/>
      <c r="B11" s="185"/>
      <c r="C11" s="188" t="s">
        <v>287</v>
      </c>
      <c r="D11" s="189" t="s">
        <v>288</v>
      </c>
      <c r="E11" s="190">
        <f>SUM(E12,E13,E14)</f>
        <v>350</v>
      </c>
      <c r="F11" s="191">
        <f>SUM(F12:F14)</f>
        <v>350</v>
      </c>
      <c r="G11" s="191">
        <f>SUM(G12:G14)</f>
        <v>0</v>
      </c>
      <c r="H11" s="191">
        <f t="shared" si="0"/>
        <v>0</v>
      </c>
    </row>
    <row r="12" spans="1:8" ht="12.75">
      <c r="A12" s="181"/>
      <c r="B12" s="185"/>
      <c r="C12" s="192"/>
      <c r="D12" s="193" t="s">
        <v>289</v>
      </c>
      <c r="E12" s="194">
        <v>150</v>
      </c>
      <c r="F12" s="194">
        <v>150</v>
      </c>
      <c r="G12" s="107">
        <v>0</v>
      </c>
      <c r="H12" s="195">
        <f t="shared" si="0"/>
        <v>0</v>
      </c>
    </row>
    <row r="13" spans="1:8" ht="12.75">
      <c r="A13" s="181"/>
      <c r="B13" s="185"/>
      <c r="C13" s="192"/>
      <c r="D13" s="193" t="s">
        <v>290</v>
      </c>
      <c r="E13" s="194">
        <v>100</v>
      </c>
      <c r="F13" s="194">
        <v>100</v>
      </c>
      <c r="G13" s="107">
        <v>0</v>
      </c>
      <c r="H13" s="195">
        <f t="shared" si="0"/>
        <v>0</v>
      </c>
    </row>
    <row r="14" spans="1:8" ht="12.75">
      <c r="A14" s="181"/>
      <c r="B14" s="185"/>
      <c r="C14" s="192"/>
      <c r="D14" s="196" t="s">
        <v>291</v>
      </c>
      <c r="E14" s="194">
        <v>100</v>
      </c>
      <c r="F14" s="194">
        <v>100</v>
      </c>
      <c r="G14" s="107">
        <v>0</v>
      </c>
      <c r="H14" s="195">
        <f t="shared" si="0"/>
        <v>0</v>
      </c>
    </row>
    <row r="15" spans="1:8" ht="12.75">
      <c r="A15" s="181"/>
      <c r="B15" s="197" t="s">
        <v>292</v>
      </c>
      <c r="C15" s="183" t="s">
        <v>293</v>
      </c>
      <c r="D15" s="183"/>
      <c r="E15" s="198">
        <f aca="true" t="shared" si="2" ref="E15:G17">SUM(E16)</f>
        <v>28344</v>
      </c>
      <c r="F15" s="198">
        <f t="shared" si="2"/>
        <v>131129</v>
      </c>
      <c r="G15" s="184">
        <f t="shared" si="2"/>
        <v>64426</v>
      </c>
      <c r="H15" s="184">
        <f t="shared" si="0"/>
        <v>49.13177100412571</v>
      </c>
    </row>
    <row r="16" spans="1:8" ht="12.75">
      <c r="A16" s="181"/>
      <c r="B16" s="185"/>
      <c r="C16" s="199">
        <v>700</v>
      </c>
      <c r="D16" s="110" t="s">
        <v>20</v>
      </c>
      <c r="E16" s="187">
        <f t="shared" si="2"/>
        <v>28344</v>
      </c>
      <c r="F16" s="187">
        <f t="shared" si="2"/>
        <v>131129</v>
      </c>
      <c r="G16" s="200">
        <f t="shared" si="2"/>
        <v>64426</v>
      </c>
      <c r="H16" s="111">
        <f t="shared" si="0"/>
        <v>49.13177100412571</v>
      </c>
    </row>
    <row r="17" spans="1:8" ht="12.75">
      <c r="A17" s="181"/>
      <c r="B17" s="185"/>
      <c r="C17" s="201">
        <v>710</v>
      </c>
      <c r="D17" s="191" t="s">
        <v>294</v>
      </c>
      <c r="E17" s="202">
        <f t="shared" si="2"/>
        <v>28344</v>
      </c>
      <c r="F17" s="202">
        <f t="shared" si="2"/>
        <v>131129</v>
      </c>
      <c r="G17" s="203">
        <f t="shared" si="2"/>
        <v>64426</v>
      </c>
      <c r="H17" s="202">
        <f t="shared" si="0"/>
        <v>49.13177100412571</v>
      </c>
    </row>
    <row r="18" spans="1:8" ht="12.75">
      <c r="A18" s="181"/>
      <c r="B18" s="185"/>
      <c r="C18" s="201"/>
      <c r="D18" s="204" t="s">
        <v>295</v>
      </c>
      <c r="E18" s="107">
        <v>28344</v>
      </c>
      <c r="F18" s="107">
        <v>131129</v>
      </c>
      <c r="G18" s="107">
        <v>64426</v>
      </c>
      <c r="H18" s="107">
        <f t="shared" si="0"/>
        <v>49.13177100412571</v>
      </c>
    </row>
    <row r="19" spans="1:8" ht="12.75">
      <c r="A19" s="177" t="s">
        <v>182</v>
      </c>
      <c r="B19" s="178" t="s">
        <v>296</v>
      </c>
      <c r="C19" s="178"/>
      <c r="D19" s="178"/>
      <c r="E19" s="179">
        <f>SUM(E21)</f>
        <v>3500</v>
      </c>
      <c r="F19" s="179">
        <f>SUM(F21)</f>
        <v>3500</v>
      </c>
      <c r="G19" s="180">
        <f>SUM(G21)</f>
        <v>2699</v>
      </c>
      <c r="H19" s="180">
        <f t="shared" si="0"/>
        <v>77.11428571428571</v>
      </c>
    </row>
    <row r="20" spans="1:8" ht="12.75">
      <c r="A20" s="181"/>
      <c r="B20" s="205" t="s">
        <v>284</v>
      </c>
      <c r="C20" s="182" t="s">
        <v>285</v>
      </c>
      <c r="D20" s="182"/>
      <c r="E20" s="198">
        <f>SUM(E21)</f>
        <v>3500</v>
      </c>
      <c r="F20" s="198">
        <f>SUM(F21)</f>
        <v>3500</v>
      </c>
      <c r="G20" s="184">
        <f>SUM(G21)</f>
        <v>2699</v>
      </c>
      <c r="H20" s="184">
        <f t="shared" si="0"/>
        <v>77.11428571428571</v>
      </c>
    </row>
    <row r="21" spans="1:8" ht="12.75">
      <c r="A21" s="181"/>
      <c r="B21" s="189"/>
      <c r="C21" s="186" t="s">
        <v>286</v>
      </c>
      <c r="D21" s="110" t="s">
        <v>8</v>
      </c>
      <c r="E21" s="187">
        <f>E22</f>
        <v>3500</v>
      </c>
      <c r="F21" s="187">
        <f>F22</f>
        <v>3500</v>
      </c>
      <c r="G21" s="111">
        <f>G22</f>
        <v>2699</v>
      </c>
      <c r="H21" s="111">
        <f t="shared" si="0"/>
        <v>77.11428571428571</v>
      </c>
    </row>
    <row r="22" spans="1:8" ht="12.75">
      <c r="A22" s="181"/>
      <c r="B22" s="189"/>
      <c r="C22" s="188" t="s">
        <v>287</v>
      </c>
      <c r="D22" s="189" t="s">
        <v>288</v>
      </c>
      <c r="E22" s="190">
        <f>SUM(E25,E24,E23)</f>
        <v>3500</v>
      </c>
      <c r="F22" s="190">
        <f>SUM(F25,F24,F23)</f>
        <v>3500</v>
      </c>
      <c r="G22" s="202">
        <f>SUM(G23:G25)</f>
        <v>2699</v>
      </c>
      <c r="H22" s="202">
        <f t="shared" si="0"/>
        <v>77.11428571428571</v>
      </c>
    </row>
    <row r="23" spans="1:8" ht="12.75">
      <c r="A23" s="181"/>
      <c r="B23" s="189"/>
      <c r="C23" s="188"/>
      <c r="D23" s="206" t="s">
        <v>297</v>
      </c>
      <c r="E23" s="194">
        <v>500</v>
      </c>
      <c r="F23" s="194">
        <v>500</v>
      </c>
      <c r="G23" s="107">
        <v>0</v>
      </c>
      <c r="H23" s="107">
        <f t="shared" si="0"/>
        <v>0</v>
      </c>
    </row>
    <row r="24" spans="1:8" ht="12.75">
      <c r="A24" s="181"/>
      <c r="B24" s="189"/>
      <c r="C24" s="188"/>
      <c r="D24" s="206" t="s">
        <v>298</v>
      </c>
      <c r="E24" s="194">
        <v>2500</v>
      </c>
      <c r="F24" s="194">
        <v>2595</v>
      </c>
      <c r="G24" s="107">
        <v>2595</v>
      </c>
      <c r="H24" s="107">
        <f t="shared" si="0"/>
        <v>100</v>
      </c>
    </row>
    <row r="25" spans="1:8" ht="12.75">
      <c r="A25" s="181"/>
      <c r="B25" s="189"/>
      <c r="C25" s="188"/>
      <c r="D25" s="206" t="s">
        <v>299</v>
      </c>
      <c r="E25" s="194">
        <v>500</v>
      </c>
      <c r="F25" s="194">
        <v>405</v>
      </c>
      <c r="G25" s="107">
        <v>104</v>
      </c>
      <c r="H25" s="107">
        <f t="shared" si="0"/>
        <v>25.679012345679013</v>
      </c>
    </row>
    <row r="26" spans="1:8" ht="12.75">
      <c r="A26" s="177" t="s">
        <v>184</v>
      </c>
      <c r="B26" s="178" t="s">
        <v>300</v>
      </c>
      <c r="C26" s="178"/>
      <c r="D26" s="178"/>
      <c r="E26" s="179">
        <f>SUM(E92+E83+E56+E43+E35+E33+E28)</f>
        <v>2219375</v>
      </c>
      <c r="F26" s="179">
        <f>SUM(F27,F32,F39,F47,F55,F91)</f>
        <v>2789655</v>
      </c>
      <c r="G26" s="180">
        <f>SUM(G27,G32,G39,G47,G55,G91)</f>
        <v>965828</v>
      </c>
      <c r="H26" s="180">
        <f t="shared" si="0"/>
        <v>34.621772226314725</v>
      </c>
    </row>
    <row r="27" spans="1:8" ht="12.75">
      <c r="A27" s="207"/>
      <c r="B27" s="205" t="s">
        <v>284</v>
      </c>
      <c r="C27" s="182" t="s">
        <v>285</v>
      </c>
      <c r="D27" s="182"/>
      <c r="E27" s="198">
        <f aca="true" t="shared" si="3" ref="E27:G28">SUM(E28)</f>
        <v>3500</v>
      </c>
      <c r="F27" s="198">
        <f t="shared" si="3"/>
        <v>3500</v>
      </c>
      <c r="G27" s="184">
        <f t="shared" si="3"/>
        <v>0</v>
      </c>
      <c r="H27" s="184">
        <f t="shared" si="0"/>
        <v>0</v>
      </c>
    </row>
    <row r="28" spans="1:8" ht="12.75">
      <c r="A28" s="207"/>
      <c r="B28" s="208"/>
      <c r="C28" s="186" t="s">
        <v>286</v>
      </c>
      <c r="D28" s="110" t="s">
        <v>8</v>
      </c>
      <c r="E28" s="187">
        <f t="shared" si="3"/>
        <v>3500</v>
      </c>
      <c r="F28" s="187">
        <f t="shared" si="3"/>
        <v>3500</v>
      </c>
      <c r="G28" s="111">
        <f t="shared" si="3"/>
        <v>0</v>
      </c>
      <c r="H28" s="111">
        <f t="shared" si="0"/>
        <v>0</v>
      </c>
    </row>
    <row r="29" spans="1:8" ht="12.75">
      <c r="A29" s="207"/>
      <c r="B29" s="208"/>
      <c r="C29" s="188" t="s">
        <v>287</v>
      </c>
      <c r="D29" s="189" t="s">
        <v>288</v>
      </c>
      <c r="E29" s="190">
        <f>SUM(E31,E30)</f>
        <v>3500</v>
      </c>
      <c r="F29" s="190">
        <f>SUM(F31,F30)</f>
        <v>3500</v>
      </c>
      <c r="G29" s="203">
        <f>SUM(G30:G31)</f>
        <v>0</v>
      </c>
      <c r="H29" s="202">
        <f t="shared" si="0"/>
        <v>0</v>
      </c>
    </row>
    <row r="30" spans="1:8" ht="12.75">
      <c r="A30" s="207"/>
      <c r="B30" s="208"/>
      <c r="C30" s="188"/>
      <c r="D30" s="193" t="s">
        <v>301</v>
      </c>
      <c r="E30" s="194">
        <v>1000</v>
      </c>
      <c r="F30" s="194">
        <v>1000</v>
      </c>
      <c r="G30" s="107">
        <v>0</v>
      </c>
      <c r="H30" s="107">
        <f t="shared" si="0"/>
        <v>0</v>
      </c>
    </row>
    <row r="31" spans="1:8" ht="12.75">
      <c r="A31" s="207"/>
      <c r="B31" s="208"/>
      <c r="C31" s="188"/>
      <c r="D31" s="196" t="s">
        <v>302</v>
      </c>
      <c r="E31" s="194">
        <v>2500</v>
      </c>
      <c r="F31" s="194">
        <v>2500</v>
      </c>
      <c r="G31" s="107">
        <v>0</v>
      </c>
      <c r="H31" s="107">
        <f t="shared" si="0"/>
        <v>0</v>
      </c>
    </row>
    <row r="32" spans="1:8" ht="12.75">
      <c r="A32" s="207"/>
      <c r="B32" s="197" t="s">
        <v>292</v>
      </c>
      <c r="C32" s="183" t="s">
        <v>303</v>
      </c>
      <c r="D32" s="183"/>
      <c r="E32" s="198">
        <f>SUM(E35,E33)</f>
        <v>134251</v>
      </c>
      <c r="F32" s="198">
        <f>SUM(F35,F33)</f>
        <v>298260</v>
      </c>
      <c r="G32" s="184">
        <f>SUM(G35,G33)</f>
        <v>2343</v>
      </c>
      <c r="H32" s="184">
        <f t="shared" si="0"/>
        <v>0.7855562261114464</v>
      </c>
    </row>
    <row r="33" spans="1:8" ht="12.75">
      <c r="A33" s="207"/>
      <c r="B33" s="209"/>
      <c r="C33" s="186" t="s">
        <v>286</v>
      </c>
      <c r="D33" s="110" t="s">
        <v>8</v>
      </c>
      <c r="E33" s="187">
        <f>SUM(E34)</f>
        <v>2966</v>
      </c>
      <c r="F33" s="187">
        <f>SUM(F34)</f>
        <v>2966</v>
      </c>
      <c r="G33" s="111">
        <f>SUM(G34)</f>
        <v>2343</v>
      </c>
      <c r="H33" s="111">
        <f t="shared" si="0"/>
        <v>78.99527983816587</v>
      </c>
    </row>
    <row r="34" spans="1:8" ht="12.75">
      <c r="A34" s="207"/>
      <c r="B34" s="209"/>
      <c r="C34" s="210"/>
      <c r="D34" s="211" t="s">
        <v>297</v>
      </c>
      <c r="E34" s="194">
        <v>2966</v>
      </c>
      <c r="F34" s="194">
        <v>2966</v>
      </c>
      <c r="G34" s="212">
        <v>2343</v>
      </c>
      <c r="H34" s="213">
        <f t="shared" si="0"/>
        <v>78.99527983816587</v>
      </c>
    </row>
    <row r="35" spans="1:8" ht="12.75">
      <c r="A35" s="181"/>
      <c r="B35" s="209"/>
      <c r="C35" s="199">
        <v>700</v>
      </c>
      <c r="D35" s="110" t="s">
        <v>20</v>
      </c>
      <c r="E35" s="187">
        <f>SUM(E36)</f>
        <v>131285</v>
      </c>
      <c r="F35" s="187">
        <f>SUM(F36)</f>
        <v>295294</v>
      </c>
      <c r="G35" s="111">
        <f>G36</f>
        <v>0</v>
      </c>
      <c r="H35" s="111">
        <f t="shared" si="0"/>
        <v>0</v>
      </c>
    </row>
    <row r="36" spans="1:8" ht="12.75">
      <c r="A36" s="181"/>
      <c r="B36" s="209"/>
      <c r="C36" s="214">
        <v>710</v>
      </c>
      <c r="D36" s="210" t="s">
        <v>294</v>
      </c>
      <c r="E36" s="202">
        <f>SUM(E38,E37)</f>
        <v>131285</v>
      </c>
      <c r="F36" s="202">
        <f>SUM(F38,F37)</f>
        <v>295294</v>
      </c>
      <c r="G36" s="202">
        <f>SUM(G37:G38)</f>
        <v>0</v>
      </c>
      <c r="H36" s="213">
        <f t="shared" si="0"/>
        <v>0</v>
      </c>
    </row>
    <row r="37" spans="1:8" ht="12.75">
      <c r="A37" s="181"/>
      <c r="B37" s="209"/>
      <c r="C37" s="215"/>
      <c r="D37" s="193" t="s">
        <v>295</v>
      </c>
      <c r="E37" s="194">
        <v>1056</v>
      </c>
      <c r="F37" s="194">
        <v>1056</v>
      </c>
      <c r="G37" s="107">
        <v>0</v>
      </c>
      <c r="H37" s="216">
        <f t="shared" si="0"/>
        <v>0</v>
      </c>
    </row>
    <row r="38" spans="1:8" ht="12.75">
      <c r="A38" s="181"/>
      <c r="B38" s="209"/>
      <c r="C38" s="215"/>
      <c r="D38" s="217" t="s">
        <v>304</v>
      </c>
      <c r="E38" s="194">
        <v>130229</v>
      </c>
      <c r="F38" s="194">
        <v>294238</v>
      </c>
      <c r="G38" s="107">
        <v>0</v>
      </c>
      <c r="H38" s="216">
        <f t="shared" si="0"/>
        <v>0</v>
      </c>
    </row>
    <row r="39" spans="1:8" ht="12.75">
      <c r="A39" s="181"/>
      <c r="B39" s="197" t="s">
        <v>305</v>
      </c>
      <c r="C39" s="197" t="s">
        <v>306</v>
      </c>
      <c r="D39" s="197"/>
      <c r="E39" s="198">
        <f>SUM(E43,E40)</f>
        <v>115952</v>
      </c>
      <c r="F39" s="198">
        <f>SUM(F43,F40)</f>
        <v>170714</v>
      </c>
      <c r="G39" s="184">
        <f>SUM(G40)</f>
        <v>1660</v>
      </c>
      <c r="H39" s="184">
        <f aca="true" t="shared" si="4" ref="H39:H70">ABS(G39/F39*100)</f>
        <v>0.9723865646637065</v>
      </c>
    </row>
    <row r="40" spans="1:8" ht="12.75">
      <c r="A40" s="181"/>
      <c r="B40" s="188"/>
      <c r="C40" s="186" t="s">
        <v>286</v>
      </c>
      <c r="D40" s="110" t="s">
        <v>8</v>
      </c>
      <c r="E40" s="187">
        <f>SUM(E41)</f>
        <v>0</v>
      </c>
      <c r="F40" s="187">
        <f>SUM(F41)</f>
        <v>1660</v>
      </c>
      <c r="G40" s="111">
        <f>SUM(G41)</f>
        <v>1660</v>
      </c>
      <c r="H40" s="111">
        <f t="shared" si="4"/>
        <v>100</v>
      </c>
    </row>
    <row r="41" spans="1:8" ht="12.75">
      <c r="A41" s="181"/>
      <c r="B41" s="188"/>
      <c r="C41" s="188" t="s">
        <v>287</v>
      </c>
      <c r="D41" s="189" t="s">
        <v>288</v>
      </c>
      <c r="E41" s="218">
        <v>0</v>
      </c>
      <c r="F41" s="218">
        <f>SUM(F42:F42)</f>
        <v>1660</v>
      </c>
      <c r="G41" s="213">
        <f>SUM(G42:G42)</f>
        <v>1660</v>
      </c>
      <c r="H41" s="216">
        <f t="shared" si="4"/>
        <v>100</v>
      </c>
    </row>
    <row r="42" spans="1:8" ht="12.75">
      <c r="A42" s="181"/>
      <c r="B42" s="188"/>
      <c r="C42" s="188"/>
      <c r="D42" s="211" t="s">
        <v>297</v>
      </c>
      <c r="E42" s="219">
        <v>0</v>
      </c>
      <c r="F42" s="219">
        <v>1660</v>
      </c>
      <c r="G42" s="216">
        <v>1660</v>
      </c>
      <c r="H42" s="216">
        <f t="shared" si="4"/>
        <v>100</v>
      </c>
    </row>
    <row r="43" spans="1:8" ht="12.75">
      <c r="A43" s="181"/>
      <c r="B43" s="188"/>
      <c r="C43" s="199">
        <v>700</v>
      </c>
      <c r="D43" s="110" t="s">
        <v>20</v>
      </c>
      <c r="E43" s="187">
        <f>SUM(E44)</f>
        <v>115952</v>
      </c>
      <c r="F43" s="187">
        <f>SUM(F44)</f>
        <v>169054</v>
      </c>
      <c r="G43" s="111">
        <f>G44</f>
        <v>0</v>
      </c>
      <c r="H43" s="111">
        <f t="shared" si="4"/>
        <v>0</v>
      </c>
    </row>
    <row r="44" spans="1:8" ht="12.75">
      <c r="A44" s="181"/>
      <c r="B44" s="188"/>
      <c r="C44" s="214">
        <v>710</v>
      </c>
      <c r="D44" s="210" t="s">
        <v>294</v>
      </c>
      <c r="E44" s="220">
        <f>SUM(E45:E46)</f>
        <v>115952</v>
      </c>
      <c r="F44" s="220">
        <f>SUM(F45:F46)</f>
        <v>169054</v>
      </c>
      <c r="G44" s="202">
        <f>SUM(G45:G46)</f>
        <v>0</v>
      </c>
      <c r="H44" s="213">
        <f t="shared" si="4"/>
        <v>0</v>
      </c>
    </row>
    <row r="45" spans="1:8" ht="12.75">
      <c r="A45" s="181"/>
      <c r="B45" s="188"/>
      <c r="C45" s="214"/>
      <c r="D45" s="217" t="s">
        <v>307</v>
      </c>
      <c r="E45" s="221">
        <v>14309</v>
      </c>
      <c r="F45" s="221">
        <v>13649</v>
      </c>
      <c r="G45" s="202">
        <v>0</v>
      </c>
      <c r="H45" s="213">
        <f t="shared" si="4"/>
        <v>0</v>
      </c>
    </row>
    <row r="46" spans="1:8" ht="12.75">
      <c r="A46" s="181"/>
      <c r="B46" s="188"/>
      <c r="C46" s="214"/>
      <c r="D46" s="193" t="s">
        <v>308</v>
      </c>
      <c r="E46" s="194">
        <v>101643</v>
      </c>
      <c r="F46" s="194">
        <v>155405</v>
      </c>
      <c r="G46" s="107">
        <v>0</v>
      </c>
      <c r="H46" s="216">
        <f t="shared" si="4"/>
        <v>0</v>
      </c>
    </row>
    <row r="47" spans="1:8" ht="12.75">
      <c r="A47" s="181"/>
      <c r="B47" s="197" t="s">
        <v>309</v>
      </c>
      <c r="C47" s="205" t="s">
        <v>310</v>
      </c>
      <c r="D47" s="205"/>
      <c r="E47" s="198">
        <f>SUM(E52,E48)</f>
        <v>0</v>
      </c>
      <c r="F47" s="198">
        <f>SUM(F52,F48)</f>
        <v>39604</v>
      </c>
      <c r="G47" s="184">
        <f>SUM(G48)</f>
        <v>595</v>
      </c>
      <c r="H47" s="184">
        <f t="shared" si="4"/>
        <v>1.5023734976265024</v>
      </c>
    </row>
    <row r="48" spans="1:8" ht="12.75">
      <c r="A48" s="181"/>
      <c r="B48" s="188"/>
      <c r="C48" s="186" t="s">
        <v>286</v>
      </c>
      <c r="D48" s="110" t="s">
        <v>8</v>
      </c>
      <c r="E48" s="187">
        <f>SUM(E49:E51)</f>
        <v>0</v>
      </c>
      <c r="F48" s="187">
        <f>SUM(F49)</f>
        <v>1119</v>
      </c>
      <c r="G48" s="111">
        <f>SUM(G49)</f>
        <v>595</v>
      </c>
      <c r="H48" s="111">
        <f t="shared" si="4"/>
        <v>53.172475424486144</v>
      </c>
    </row>
    <row r="49" spans="1:8" ht="12.75">
      <c r="A49" s="181"/>
      <c r="B49" s="188"/>
      <c r="C49" s="188" t="s">
        <v>287</v>
      </c>
      <c r="D49" s="189" t="s">
        <v>288</v>
      </c>
      <c r="E49" s="218">
        <v>0</v>
      </c>
      <c r="F49" s="218">
        <f>SUM(F50:F51)</f>
        <v>1119</v>
      </c>
      <c r="G49" s="213">
        <f>SUM(G50:G51)</f>
        <v>595</v>
      </c>
      <c r="H49" s="213">
        <f t="shared" si="4"/>
        <v>53.172475424486144</v>
      </c>
    </row>
    <row r="50" spans="1:8" ht="12.75">
      <c r="A50" s="181"/>
      <c r="B50" s="188"/>
      <c r="C50" s="188"/>
      <c r="D50" s="196" t="s">
        <v>302</v>
      </c>
      <c r="E50" s="219">
        <v>0</v>
      </c>
      <c r="F50" s="219">
        <v>599</v>
      </c>
      <c r="G50" s="216">
        <v>595</v>
      </c>
      <c r="H50" s="216">
        <f t="shared" si="4"/>
        <v>99.33222036727881</v>
      </c>
    </row>
    <row r="51" spans="1:8" ht="12.75">
      <c r="A51" s="181"/>
      <c r="B51" s="188"/>
      <c r="C51" s="188"/>
      <c r="D51" s="211" t="s">
        <v>297</v>
      </c>
      <c r="E51" s="219">
        <v>0</v>
      </c>
      <c r="F51" s="219">
        <v>520</v>
      </c>
      <c r="G51" s="216">
        <v>0</v>
      </c>
      <c r="H51" s="216">
        <f t="shared" si="4"/>
        <v>0</v>
      </c>
    </row>
    <row r="52" spans="1:8" ht="12.75">
      <c r="A52" s="181"/>
      <c r="B52" s="188"/>
      <c r="C52" s="199">
        <v>700</v>
      </c>
      <c r="D52" s="110" t="s">
        <v>20</v>
      </c>
      <c r="E52" s="187">
        <f>SUM(E53:E54)</f>
        <v>0</v>
      </c>
      <c r="F52" s="187">
        <f>SUM(F53)</f>
        <v>38485</v>
      </c>
      <c r="G52" s="111">
        <f>SUM(G53)</f>
        <v>0</v>
      </c>
      <c r="H52" s="111">
        <f t="shared" si="4"/>
        <v>0</v>
      </c>
    </row>
    <row r="53" spans="1:8" ht="12.75">
      <c r="A53" s="181"/>
      <c r="B53" s="188"/>
      <c r="C53" s="214">
        <v>710</v>
      </c>
      <c r="D53" s="210" t="s">
        <v>294</v>
      </c>
      <c r="E53" s="194">
        <v>0</v>
      </c>
      <c r="F53" s="190">
        <f>SUM(F54)</f>
        <v>38485</v>
      </c>
      <c r="G53" s="202">
        <v>0</v>
      </c>
      <c r="H53" s="213">
        <f t="shared" si="4"/>
        <v>0</v>
      </c>
    </row>
    <row r="54" spans="1:8" ht="12.75">
      <c r="A54" s="181"/>
      <c r="B54" s="188"/>
      <c r="C54" s="214"/>
      <c r="D54" s="217" t="s">
        <v>311</v>
      </c>
      <c r="E54" s="194">
        <v>0</v>
      </c>
      <c r="F54" s="194">
        <v>38485</v>
      </c>
      <c r="G54" s="107">
        <v>0</v>
      </c>
      <c r="H54" s="216">
        <f t="shared" si="4"/>
        <v>0</v>
      </c>
    </row>
    <row r="55" spans="1:8" ht="12.75">
      <c r="A55" s="181"/>
      <c r="B55" s="197" t="s">
        <v>312</v>
      </c>
      <c r="C55" s="205" t="s">
        <v>313</v>
      </c>
      <c r="D55" s="205"/>
      <c r="E55" s="198">
        <f>SUM(E83,E56)</f>
        <v>1865093</v>
      </c>
      <c r="F55" s="198">
        <f>SUM(F83,F56)</f>
        <v>2177644</v>
      </c>
      <c r="G55" s="184">
        <f>SUM(G83,G56)</f>
        <v>864446</v>
      </c>
      <c r="H55" s="184">
        <f t="shared" si="4"/>
        <v>39.69638747196512</v>
      </c>
    </row>
    <row r="56" spans="1:8" ht="12.75">
      <c r="A56" s="181"/>
      <c r="B56" s="188"/>
      <c r="C56" s="199">
        <v>600</v>
      </c>
      <c r="D56" s="110" t="s">
        <v>8</v>
      </c>
      <c r="E56" s="187">
        <f>SUM(E69,E59,E57)</f>
        <v>187548</v>
      </c>
      <c r="F56" s="187">
        <f>SUM(F69,F59,F57)</f>
        <v>189319</v>
      </c>
      <c r="G56" s="111">
        <f>SUM(G69,G59,G57)</f>
        <v>130390</v>
      </c>
      <c r="H56" s="111">
        <f t="shared" si="4"/>
        <v>68.87317173659272</v>
      </c>
    </row>
    <row r="57" spans="1:8" ht="12.75">
      <c r="A57" s="181"/>
      <c r="B57" s="188"/>
      <c r="C57" s="208">
        <v>610</v>
      </c>
      <c r="D57" s="152" t="s">
        <v>314</v>
      </c>
      <c r="E57" s="218">
        <v>19068</v>
      </c>
      <c r="F57" s="218">
        <f>SUM(F58)</f>
        <v>11844</v>
      </c>
      <c r="G57" s="213">
        <f>SUM(G58)</f>
        <v>6512</v>
      </c>
      <c r="H57" s="213">
        <f t="shared" si="4"/>
        <v>54.98142519419115</v>
      </c>
    </row>
    <row r="58" spans="1:8" ht="12.75">
      <c r="A58" s="181"/>
      <c r="B58" s="188"/>
      <c r="C58" s="208"/>
      <c r="D58" s="195" t="s">
        <v>315</v>
      </c>
      <c r="E58" s="219">
        <v>19068</v>
      </c>
      <c r="F58" s="219">
        <v>11844</v>
      </c>
      <c r="G58" s="216">
        <v>6512</v>
      </c>
      <c r="H58" s="216">
        <f t="shared" si="4"/>
        <v>54.98142519419115</v>
      </c>
    </row>
    <row r="59" spans="1:8" ht="12.75">
      <c r="A59" s="181"/>
      <c r="B59" s="188"/>
      <c r="C59" s="208">
        <v>620</v>
      </c>
      <c r="D59" s="189" t="s">
        <v>316</v>
      </c>
      <c r="E59" s="218">
        <v>10268</v>
      </c>
      <c r="F59" s="218">
        <f>SUM(F60:F62)</f>
        <v>6594</v>
      </c>
      <c r="G59" s="213">
        <f>SUM(G60:G62)</f>
        <v>2427</v>
      </c>
      <c r="H59" s="213">
        <f t="shared" si="4"/>
        <v>36.80618744313012</v>
      </c>
    </row>
    <row r="60" spans="1:8" ht="12.75">
      <c r="A60" s="181"/>
      <c r="B60" s="188"/>
      <c r="C60" s="208"/>
      <c r="D60" s="222" t="s">
        <v>317</v>
      </c>
      <c r="E60" s="219">
        <v>2491</v>
      </c>
      <c r="F60" s="219">
        <v>910</v>
      </c>
      <c r="G60" s="216">
        <v>289</v>
      </c>
      <c r="H60" s="216">
        <f t="shared" si="4"/>
        <v>31.758241758241756</v>
      </c>
    </row>
    <row r="61" spans="1:8" ht="12.75">
      <c r="A61" s="181"/>
      <c r="B61" s="188"/>
      <c r="C61" s="208"/>
      <c r="D61" s="222" t="s">
        <v>318</v>
      </c>
      <c r="E61" s="219">
        <v>2491</v>
      </c>
      <c r="F61" s="219">
        <v>911</v>
      </c>
      <c r="G61" s="216">
        <v>362</v>
      </c>
      <c r="H61" s="216">
        <f t="shared" si="4"/>
        <v>39.736553238199775</v>
      </c>
    </row>
    <row r="62" spans="1:8" ht="12.75">
      <c r="A62" s="181"/>
      <c r="B62" s="188"/>
      <c r="C62" s="208"/>
      <c r="D62" s="222" t="s">
        <v>319</v>
      </c>
      <c r="E62" s="219">
        <f>SUM(E63:E68)</f>
        <v>5286</v>
      </c>
      <c r="F62" s="219">
        <f>SUM(F63:F68)</f>
        <v>4773</v>
      </c>
      <c r="G62" s="216">
        <f>SUM(G63:G68)</f>
        <v>1776</v>
      </c>
      <c r="H62" s="216">
        <f t="shared" si="4"/>
        <v>37.2093023255814</v>
      </c>
    </row>
    <row r="63" spans="1:8" ht="12.75">
      <c r="A63" s="181"/>
      <c r="B63" s="188"/>
      <c r="C63" s="208"/>
      <c r="D63" s="222" t="s">
        <v>320</v>
      </c>
      <c r="E63" s="219">
        <v>300</v>
      </c>
      <c r="F63" s="219">
        <v>255</v>
      </c>
      <c r="G63" s="216">
        <v>90</v>
      </c>
      <c r="H63" s="216">
        <f t="shared" si="4"/>
        <v>35.294117647058826</v>
      </c>
    </row>
    <row r="64" spans="1:8" ht="12.75">
      <c r="A64" s="181"/>
      <c r="B64" s="188"/>
      <c r="C64" s="208"/>
      <c r="D64" s="222" t="s">
        <v>321</v>
      </c>
      <c r="E64" s="219">
        <v>3000</v>
      </c>
      <c r="F64" s="219">
        <v>2549</v>
      </c>
      <c r="G64" s="216">
        <v>911</v>
      </c>
      <c r="H64" s="216">
        <f t="shared" si="4"/>
        <v>35.7395056885053</v>
      </c>
    </row>
    <row r="65" spans="1:8" ht="12.75">
      <c r="A65" s="181"/>
      <c r="B65" s="188"/>
      <c r="C65" s="208"/>
      <c r="D65" s="222" t="s">
        <v>322</v>
      </c>
      <c r="E65" s="219">
        <v>165</v>
      </c>
      <c r="F65" s="219">
        <v>376</v>
      </c>
      <c r="G65" s="216">
        <v>206</v>
      </c>
      <c r="H65" s="216">
        <f t="shared" si="4"/>
        <v>54.78723404255319</v>
      </c>
    </row>
    <row r="66" spans="1:8" ht="12.75">
      <c r="A66" s="181"/>
      <c r="B66" s="188"/>
      <c r="C66" s="208"/>
      <c r="D66" s="222" t="s">
        <v>323</v>
      </c>
      <c r="E66" s="219">
        <v>616</v>
      </c>
      <c r="F66" s="219">
        <v>546</v>
      </c>
      <c r="G66" s="216">
        <v>195</v>
      </c>
      <c r="H66" s="216">
        <f t="shared" si="4"/>
        <v>35.714285714285715</v>
      </c>
    </row>
    <row r="67" spans="1:8" ht="12.75">
      <c r="A67" s="181"/>
      <c r="B67" s="188"/>
      <c r="C67" s="208"/>
      <c r="D67" s="222" t="s">
        <v>324</v>
      </c>
      <c r="E67" s="219">
        <v>205</v>
      </c>
      <c r="F67" s="219">
        <v>182</v>
      </c>
      <c r="G67" s="216">
        <v>65</v>
      </c>
      <c r="H67" s="216">
        <f t="shared" si="4"/>
        <v>35.714285714285715</v>
      </c>
    </row>
    <row r="68" spans="1:8" ht="12.75">
      <c r="A68" s="181"/>
      <c r="B68" s="188"/>
      <c r="C68" s="208"/>
      <c r="D68" s="222" t="s">
        <v>325</v>
      </c>
      <c r="E68" s="219">
        <v>1000</v>
      </c>
      <c r="F68" s="219">
        <v>865</v>
      </c>
      <c r="G68" s="216">
        <v>309</v>
      </c>
      <c r="H68" s="216">
        <f t="shared" si="4"/>
        <v>35.72254335260116</v>
      </c>
    </row>
    <row r="69" spans="1:8" ht="12.75">
      <c r="A69" s="181"/>
      <c r="B69" s="188"/>
      <c r="C69" s="188" t="s">
        <v>287</v>
      </c>
      <c r="D69" s="189" t="s">
        <v>288</v>
      </c>
      <c r="E69" s="218">
        <f>SUM(E70:E82)</f>
        <v>158212</v>
      </c>
      <c r="F69" s="218">
        <f>SUM(F70:F82)</f>
        <v>170881</v>
      </c>
      <c r="G69" s="213">
        <f>SUM(G70:G82)</f>
        <v>121451</v>
      </c>
      <c r="H69" s="213">
        <f t="shared" si="4"/>
        <v>71.07343707024187</v>
      </c>
    </row>
    <row r="70" spans="1:8" ht="12.75">
      <c r="A70" s="181"/>
      <c r="B70" s="188"/>
      <c r="C70" s="188"/>
      <c r="D70" s="211" t="s">
        <v>326</v>
      </c>
      <c r="E70" s="219">
        <v>232</v>
      </c>
      <c r="F70" s="219">
        <v>232</v>
      </c>
      <c r="G70" s="216">
        <v>0</v>
      </c>
      <c r="H70" s="216">
        <f t="shared" si="4"/>
        <v>0</v>
      </c>
    </row>
    <row r="71" spans="1:8" ht="12.75">
      <c r="A71" s="181"/>
      <c r="B71" s="188"/>
      <c r="C71" s="188"/>
      <c r="D71" s="211" t="s">
        <v>327</v>
      </c>
      <c r="E71" s="219">
        <v>170</v>
      </c>
      <c r="F71" s="219">
        <v>170</v>
      </c>
      <c r="G71" s="216">
        <v>0</v>
      </c>
      <c r="H71" s="216">
        <f aca="true" t="shared" si="5" ref="H71:H102">ABS(G71/F71*100)</f>
        <v>0</v>
      </c>
    </row>
    <row r="72" spans="1:8" ht="12.75">
      <c r="A72" s="181"/>
      <c r="B72" s="188"/>
      <c r="C72" s="188"/>
      <c r="D72" s="222" t="s">
        <v>328</v>
      </c>
      <c r="E72" s="219">
        <v>8495</v>
      </c>
      <c r="F72" s="219">
        <v>16160</v>
      </c>
      <c r="G72" s="216">
        <v>15058</v>
      </c>
      <c r="H72" s="216">
        <f t="shared" si="5"/>
        <v>93.18069306930693</v>
      </c>
    </row>
    <row r="73" spans="1:8" ht="12.75">
      <c r="A73" s="181"/>
      <c r="B73" s="188"/>
      <c r="C73" s="188"/>
      <c r="D73" s="211" t="s">
        <v>329</v>
      </c>
      <c r="E73" s="219">
        <v>21459</v>
      </c>
      <c r="F73" s="219">
        <v>21718</v>
      </c>
      <c r="G73" s="216">
        <v>20811</v>
      </c>
      <c r="H73" s="216">
        <f t="shared" si="5"/>
        <v>95.823740675937</v>
      </c>
    </row>
    <row r="74" spans="1:8" ht="12.75">
      <c r="A74" s="181"/>
      <c r="B74" s="188"/>
      <c r="C74" s="188"/>
      <c r="D74" s="211" t="s">
        <v>330</v>
      </c>
      <c r="E74" s="219">
        <v>1328</v>
      </c>
      <c r="F74" s="219">
        <v>1328</v>
      </c>
      <c r="G74" s="216">
        <v>1328</v>
      </c>
      <c r="H74" s="216">
        <f t="shared" si="5"/>
        <v>100</v>
      </c>
    </row>
    <row r="75" spans="1:8" ht="12.75">
      <c r="A75" s="181"/>
      <c r="B75" s="188"/>
      <c r="C75" s="188"/>
      <c r="D75" s="211" t="s">
        <v>331</v>
      </c>
      <c r="E75" s="219">
        <v>64854</v>
      </c>
      <c r="F75" s="219">
        <v>64854</v>
      </c>
      <c r="G75" s="107">
        <v>54062</v>
      </c>
      <c r="H75" s="216">
        <f t="shared" si="5"/>
        <v>83.35954605729793</v>
      </c>
    </row>
    <row r="76" spans="1:8" ht="12.75">
      <c r="A76" s="181"/>
      <c r="B76" s="188"/>
      <c r="C76" s="188"/>
      <c r="D76" s="206" t="s">
        <v>332</v>
      </c>
      <c r="E76" s="107">
        <v>3922</v>
      </c>
      <c r="F76" s="107">
        <v>3923</v>
      </c>
      <c r="G76" s="216">
        <v>2924</v>
      </c>
      <c r="H76" s="216">
        <f t="shared" si="5"/>
        <v>74.53479479989804</v>
      </c>
    </row>
    <row r="77" spans="1:8" ht="12.75">
      <c r="A77" s="181"/>
      <c r="B77" s="188"/>
      <c r="C77" s="188"/>
      <c r="D77" s="206" t="s">
        <v>333</v>
      </c>
      <c r="E77" s="107">
        <v>1992</v>
      </c>
      <c r="F77" s="107">
        <v>1992</v>
      </c>
      <c r="G77" s="216">
        <v>0</v>
      </c>
      <c r="H77" s="216">
        <f t="shared" si="5"/>
        <v>0</v>
      </c>
    </row>
    <row r="78" spans="1:8" ht="12.75">
      <c r="A78" s="181"/>
      <c r="B78" s="188"/>
      <c r="C78" s="188"/>
      <c r="D78" s="206" t="s">
        <v>301</v>
      </c>
      <c r="E78" s="107">
        <v>2126</v>
      </c>
      <c r="F78" s="107">
        <v>2524</v>
      </c>
      <c r="G78" s="216">
        <v>660</v>
      </c>
      <c r="H78" s="216">
        <f t="shared" si="5"/>
        <v>26.148969889064976</v>
      </c>
    </row>
    <row r="79" spans="1:8" ht="12.75">
      <c r="A79" s="181"/>
      <c r="B79" s="188"/>
      <c r="C79" s="188"/>
      <c r="D79" s="206" t="s">
        <v>302</v>
      </c>
      <c r="E79" s="107">
        <v>8948</v>
      </c>
      <c r="F79" s="107">
        <v>2391</v>
      </c>
      <c r="G79" s="216">
        <v>0</v>
      </c>
      <c r="H79" s="216">
        <f t="shared" si="5"/>
        <v>0</v>
      </c>
    </row>
    <row r="80" spans="1:8" ht="12.75">
      <c r="A80" s="181"/>
      <c r="B80" s="188"/>
      <c r="C80" s="188"/>
      <c r="D80" s="211" t="s">
        <v>297</v>
      </c>
      <c r="E80" s="219">
        <v>26094</v>
      </c>
      <c r="F80" s="219">
        <v>26628</v>
      </c>
      <c r="G80" s="216">
        <v>6616</v>
      </c>
      <c r="H80" s="216">
        <f t="shared" si="5"/>
        <v>24.84602673877122</v>
      </c>
    </row>
    <row r="81" spans="1:8" ht="12.75">
      <c r="A81" s="181"/>
      <c r="B81" s="188"/>
      <c r="C81" s="188"/>
      <c r="D81" s="206" t="s">
        <v>334</v>
      </c>
      <c r="E81" s="107">
        <v>332</v>
      </c>
      <c r="F81" s="107">
        <v>332</v>
      </c>
      <c r="G81" s="216">
        <v>197</v>
      </c>
      <c r="H81" s="216">
        <f t="shared" si="5"/>
        <v>59.337349397590366</v>
      </c>
    </row>
    <row r="82" spans="1:8" ht="12.75">
      <c r="A82" s="181"/>
      <c r="B82" s="188"/>
      <c r="C82" s="188"/>
      <c r="D82" s="206" t="s">
        <v>335</v>
      </c>
      <c r="E82" s="107">
        <v>18260</v>
      </c>
      <c r="F82" s="107">
        <v>28629</v>
      </c>
      <c r="G82" s="216">
        <v>19795</v>
      </c>
      <c r="H82" s="216">
        <f t="shared" si="5"/>
        <v>69.1431764993538</v>
      </c>
    </row>
    <row r="83" spans="1:8" ht="12.75">
      <c r="A83" s="181"/>
      <c r="B83" s="188"/>
      <c r="C83" s="199">
        <v>700</v>
      </c>
      <c r="D83" s="110" t="s">
        <v>20</v>
      </c>
      <c r="E83" s="200">
        <f>SUM(E84)</f>
        <v>1677545</v>
      </c>
      <c r="F83" s="200">
        <f>SUM(F84)</f>
        <v>1988325</v>
      </c>
      <c r="G83" s="111">
        <f>G84</f>
        <v>734056</v>
      </c>
      <c r="H83" s="111">
        <f t="shared" si="5"/>
        <v>36.91831063835138</v>
      </c>
    </row>
    <row r="84" spans="1:8" ht="12.75">
      <c r="A84" s="181"/>
      <c r="B84" s="188"/>
      <c r="C84" s="214">
        <v>710</v>
      </c>
      <c r="D84" s="210" t="s">
        <v>294</v>
      </c>
      <c r="E84" s="220">
        <f>SUM(E85:E90)</f>
        <v>1677545</v>
      </c>
      <c r="F84" s="220">
        <f>SUM(F85:F90)</f>
        <v>1988325</v>
      </c>
      <c r="G84" s="202">
        <f>SUM(G85:G90)</f>
        <v>734056</v>
      </c>
      <c r="H84" s="213">
        <f t="shared" si="5"/>
        <v>36.91831063835138</v>
      </c>
    </row>
    <row r="85" spans="1:8" ht="12.75">
      <c r="A85" s="181"/>
      <c r="B85" s="188"/>
      <c r="C85" s="214"/>
      <c r="D85" s="217" t="s">
        <v>336</v>
      </c>
      <c r="E85" s="221">
        <v>152</v>
      </c>
      <c r="F85" s="221">
        <v>152</v>
      </c>
      <c r="G85" s="107">
        <v>0</v>
      </c>
      <c r="H85" s="216">
        <f t="shared" si="5"/>
        <v>0</v>
      </c>
    </row>
    <row r="86" spans="1:8" ht="12.75">
      <c r="A86" s="181"/>
      <c r="B86" s="188"/>
      <c r="C86" s="214"/>
      <c r="D86" s="193" t="s">
        <v>337</v>
      </c>
      <c r="E86" s="221">
        <v>31068</v>
      </c>
      <c r="F86" s="221">
        <v>31068</v>
      </c>
      <c r="G86" s="107">
        <v>28883</v>
      </c>
      <c r="H86" s="216">
        <f t="shared" si="5"/>
        <v>92.96704004119995</v>
      </c>
    </row>
    <row r="87" spans="1:8" ht="12.75">
      <c r="A87" s="181"/>
      <c r="B87" s="188"/>
      <c r="C87" s="214"/>
      <c r="D87" s="193" t="s">
        <v>338</v>
      </c>
      <c r="E87" s="221">
        <v>1666</v>
      </c>
      <c r="F87" s="221">
        <v>1666</v>
      </c>
      <c r="G87" s="107">
        <v>0</v>
      </c>
      <c r="H87" s="216">
        <f t="shared" si="5"/>
        <v>0</v>
      </c>
    </row>
    <row r="88" spans="1:8" ht="12.75">
      <c r="A88" s="181"/>
      <c r="B88" s="188"/>
      <c r="C88" s="214"/>
      <c r="D88" s="193" t="s">
        <v>307</v>
      </c>
      <c r="E88" s="221">
        <v>72744</v>
      </c>
      <c r="F88" s="221">
        <v>72743</v>
      </c>
      <c r="G88" s="107">
        <v>70370</v>
      </c>
      <c r="H88" s="216">
        <f t="shared" si="5"/>
        <v>96.73783044416645</v>
      </c>
    </row>
    <row r="89" spans="1:8" ht="12.75">
      <c r="A89" s="181"/>
      <c r="B89" s="188"/>
      <c r="C89" s="214"/>
      <c r="D89" s="217" t="s">
        <v>295</v>
      </c>
      <c r="E89" s="221">
        <v>2715</v>
      </c>
      <c r="F89" s="221">
        <v>2715</v>
      </c>
      <c r="G89" s="107">
        <v>1457</v>
      </c>
      <c r="H89" s="216">
        <f t="shared" si="5"/>
        <v>53.66482504604052</v>
      </c>
    </row>
    <row r="90" spans="1:8" ht="12.75">
      <c r="A90" s="181"/>
      <c r="B90" s="188"/>
      <c r="C90" s="214"/>
      <c r="D90" s="217" t="s">
        <v>304</v>
      </c>
      <c r="E90" s="194">
        <v>1569200</v>
      </c>
      <c r="F90" s="194">
        <v>1879981</v>
      </c>
      <c r="G90" s="107">
        <v>633346</v>
      </c>
      <c r="H90" s="216">
        <f t="shared" si="5"/>
        <v>33.68895749478319</v>
      </c>
    </row>
    <row r="91" spans="1:8" ht="12.75">
      <c r="A91" s="181"/>
      <c r="B91" s="197" t="s">
        <v>339</v>
      </c>
      <c r="C91" s="205" t="s">
        <v>340</v>
      </c>
      <c r="D91" s="205"/>
      <c r="E91" s="198">
        <f>SUM(E92)</f>
        <v>100579</v>
      </c>
      <c r="F91" s="198">
        <f>SUM(F92)</f>
        <v>99933</v>
      </c>
      <c r="G91" s="184">
        <f>SUM(G92)</f>
        <v>96784</v>
      </c>
      <c r="H91" s="184">
        <f t="shared" si="5"/>
        <v>96.84888875546616</v>
      </c>
    </row>
    <row r="92" spans="1:8" ht="12.75">
      <c r="A92" s="181"/>
      <c r="B92" s="215"/>
      <c r="C92" s="199">
        <v>600</v>
      </c>
      <c r="D92" s="110" t="s">
        <v>8</v>
      </c>
      <c r="E92" s="187">
        <f>SUM(E96)</f>
        <v>100579</v>
      </c>
      <c r="F92" s="187">
        <f>SUM(F96,F93)</f>
        <v>99933</v>
      </c>
      <c r="G92" s="111">
        <f>ABS(SUM(G96,G93))</f>
        <v>96784</v>
      </c>
      <c r="H92" s="111">
        <f t="shared" si="5"/>
        <v>96.84888875546616</v>
      </c>
    </row>
    <row r="93" spans="1:8" ht="12.75">
      <c r="A93" s="181"/>
      <c r="B93" s="181"/>
      <c r="C93" s="208">
        <v>620</v>
      </c>
      <c r="D93" s="189" t="s">
        <v>316</v>
      </c>
      <c r="E93" s="218">
        <f>SUM(E94:E95)</f>
        <v>0</v>
      </c>
      <c r="F93" s="218">
        <f>SUM(F94)</f>
        <v>85</v>
      </c>
      <c r="G93" s="218">
        <f>SUM(G94)</f>
        <v>85</v>
      </c>
      <c r="H93" s="213">
        <f t="shared" si="5"/>
        <v>100</v>
      </c>
    </row>
    <row r="94" spans="1:8" ht="12.75">
      <c r="A94" s="181"/>
      <c r="B94" s="181"/>
      <c r="C94" s="208"/>
      <c r="D94" s="211" t="s">
        <v>319</v>
      </c>
      <c r="E94" s="219">
        <v>0</v>
      </c>
      <c r="F94" s="219">
        <v>85</v>
      </c>
      <c r="G94" s="219">
        <f>SUM(G95)</f>
        <v>85</v>
      </c>
      <c r="H94" s="216">
        <f t="shared" si="5"/>
        <v>100</v>
      </c>
    </row>
    <row r="95" spans="1:8" ht="12.75">
      <c r="A95" s="181"/>
      <c r="B95" s="215"/>
      <c r="C95" s="208"/>
      <c r="D95" s="222" t="s">
        <v>341</v>
      </c>
      <c r="E95" s="219">
        <v>0</v>
      </c>
      <c r="F95" s="219">
        <v>85</v>
      </c>
      <c r="G95" s="219">
        <v>85</v>
      </c>
      <c r="H95" s="216">
        <f t="shared" si="5"/>
        <v>100</v>
      </c>
    </row>
    <row r="96" spans="1:8" ht="12.75">
      <c r="A96" s="181"/>
      <c r="B96" s="215"/>
      <c r="C96" s="188" t="s">
        <v>287</v>
      </c>
      <c r="D96" s="189" t="s">
        <v>288</v>
      </c>
      <c r="E96" s="190">
        <f>SUM(E97:E102)</f>
        <v>100579</v>
      </c>
      <c r="F96" s="190">
        <f>SUM(F97:F102)</f>
        <v>99848</v>
      </c>
      <c r="G96" s="202">
        <f>SUM(G97:G102)</f>
        <v>96699</v>
      </c>
      <c r="H96" s="213">
        <f t="shared" si="5"/>
        <v>96.84620623347489</v>
      </c>
    </row>
    <row r="97" spans="1:8" ht="12.75">
      <c r="A97" s="181"/>
      <c r="B97" s="215"/>
      <c r="C97" s="188"/>
      <c r="D97" s="195" t="s">
        <v>330</v>
      </c>
      <c r="E97" s="195">
        <v>0</v>
      </c>
      <c r="F97" s="195">
        <v>662</v>
      </c>
      <c r="G97" s="107">
        <v>662</v>
      </c>
      <c r="H97" s="216">
        <f t="shared" si="5"/>
        <v>100</v>
      </c>
    </row>
    <row r="98" spans="1:8" ht="12.75">
      <c r="A98" s="181"/>
      <c r="B98" s="215"/>
      <c r="C98" s="215"/>
      <c r="D98" s="195" t="s">
        <v>333</v>
      </c>
      <c r="E98" s="107">
        <v>100579</v>
      </c>
      <c r="F98" s="107">
        <v>80744</v>
      </c>
      <c r="G98" s="107">
        <v>77596</v>
      </c>
      <c r="H98" s="216">
        <f t="shared" si="5"/>
        <v>96.10125829783019</v>
      </c>
    </row>
    <row r="99" spans="1:8" ht="12.75">
      <c r="A99" s="181"/>
      <c r="B99" s="215"/>
      <c r="C99" s="215"/>
      <c r="D99" s="195" t="s">
        <v>342</v>
      </c>
      <c r="E99" s="107">
        <v>0</v>
      </c>
      <c r="F99" s="107">
        <v>1020</v>
      </c>
      <c r="G99" s="107">
        <v>1020</v>
      </c>
      <c r="H99" s="216">
        <f t="shared" si="5"/>
        <v>100</v>
      </c>
    </row>
    <row r="100" spans="1:8" ht="12.75">
      <c r="A100" s="181"/>
      <c r="B100" s="215"/>
      <c r="C100" s="215"/>
      <c r="D100" s="195" t="s">
        <v>302</v>
      </c>
      <c r="E100" s="107">
        <v>0</v>
      </c>
      <c r="F100" s="107">
        <v>2270</v>
      </c>
      <c r="G100" s="107">
        <v>2269</v>
      </c>
      <c r="H100" s="216">
        <f t="shared" si="5"/>
        <v>99.95594713656388</v>
      </c>
    </row>
    <row r="101" spans="1:8" ht="12.75">
      <c r="A101" s="181"/>
      <c r="B101" s="181"/>
      <c r="C101" s="181"/>
      <c r="D101" s="195" t="s">
        <v>298</v>
      </c>
      <c r="E101" s="107">
        <v>0</v>
      </c>
      <c r="F101" s="107">
        <v>4200</v>
      </c>
      <c r="G101" s="107">
        <v>4200</v>
      </c>
      <c r="H101" s="216">
        <f t="shared" si="5"/>
        <v>100</v>
      </c>
    </row>
    <row r="102" spans="1:8" ht="12.75">
      <c r="A102" s="181"/>
      <c r="B102" s="181"/>
      <c r="C102" s="181"/>
      <c r="D102" s="195" t="s">
        <v>335</v>
      </c>
      <c r="E102" s="107">
        <v>0</v>
      </c>
      <c r="F102" s="107">
        <v>10952</v>
      </c>
      <c r="G102" s="107">
        <v>10952</v>
      </c>
      <c r="H102" s="216">
        <f t="shared" si="5"/>
        <v>100</v>
      </c>
    </row>
    <row r="103" spans="1:8" ht="12.75">
      <c r="A103" s="177" t="s">
        <v>186</v>
      </c>
      <c r="B103" s="178" t="s">
        <v>343</v>
      </c>
      <c r="C103" s="178"/>
      <c r="D103" s="178"/>
      <c r="E103" s="179">
        <f>SUM(E105,E123)</f>
        <v>346743</v>
      </c>
      <c r="F103" s="179">
        <f>SUM(F105,F123)</f>
        <v>346734</v>
      </c>
      <c r="G103" s="180">
        <f>SUM(G104)</f>
        <v>327473</v>
      </c>
      <c r="H103" s="180">
        <f>ABS(G103/F103*100)</f>
        <v>94.44502125548692</v>
      </c>
    </row>
    <row r="104" spans="1:8" ht="12.75">
      <c r="A104" s="181"/>
      <c r="B104" s="205" t="s">
        <v>284</v>
      </c>
      <c r="C104" s="182" t="s">
        <v>285</v>
      </c>
      <c r="D104" s="182"/>
      <c r="E104" s="198">
        <f>SUM(E123,E105)</f>
        <v>346743</v>
      </c>
      <c r="F104" s="198">
        <f>SUM(F123,F105)</f>
        <v>346734</v>
      </c>
      <c r="G104" s="184">
        <f>SUM(G123,G105)</f>
        <v>327473</v>
      </c>
      <c r="H104" s="184">
        <f>ABS(G104/F104*100)</f>
        <v>94.44502125548692</v>
      </c>
    </row>
    <row r="105" spans="1:8" ht="12.75">
      <c r="A105" s="181"/>
      <c r="B105" s="215"/>
      <c r="C105" s="186" t="s">
        <v>286</v>
      </c>
      <c r="D105" s="110" t="s">
        <v>8</v>
      </c>
      <c r="E105" s="187">
        <f>SUM(E106)</f>
        <v>118288</v>
      </c>
      <c r="F105" s="187">
        <f>SUM(F106)</f>
        <v>118279</v>
      </c>
      <c r="G105" s="111">
        <f>SUM(G106)</f>
        <v>99123</v>
      </c>
      <c r="H105" s="111">
        <f>ABS(G105/F105*100)</f>
        <v>83.80439469390171</v>
      </c>
    </row>
    <row r="106" spans="1:8" ht="12.75">
      <c r="A106" s="181"/>
      <c r="B106" s="215"/>
      <c r="C106" s="188" t="s">
        <v>287</v>
      </c>
      <c r="D106" s="189" t="s">
        <v>288</v>
      </c>
      <c r="E106" s="190">
        <f>SUM(E107:E122)</f>
        <v>118288</v>
      </c>
      <c r="F106" s="190">
        <f>SUM(F107:F122)</f>
        <v>118279</v>
      </c>
      <c r="G106" s="202">
        <f>SUM(G107:G122)</f>
        <v>99123</v>
      </c>
      <c r="H106" s="213">
        <f>ABS(G106/F106*100)</f>
        <v>83.80439469390171</v>
      </c>
    </row>
    <row r="107" spans="1:8" ht="12.75">
      <c r="A107" s="181"/>
      <c r="B107" s="215"/>
      <c r="C107" s="188"/>
      <c r="D107" s="211" t="s">
        <v>344</v>
      </c>
      <c r="E107" s="194">
        <v>2556</v>
      </c>
      <c r="F107" s="194">
        <v>2556</v>
      </c>
      <c r="G107" s="107">
        <v>340</v>
      </c>
      <c r="H107" s="216">
        <f>ABS(G107/F107*100)</f>
        <v>13.302034428794993</v>
      </c>
    </row>
    <row r="108" spans="1:8" ht="12.75">
      <c r="A108" s="181"/>
      <c r="B108" s="215"/>
      <c r="C108" s="188"/>
      <c r="D108" s="211" t="s">
        <v>345</v>
      </c>
      <c r="E108" s="194">
        <v>25000</v>
      </c>
      <c r="F108" s="194">
        <v>546</v>
      </c>
      <c r="G108" s="107">
        <v>546</v>
      </c>
      <c r="H108" s="216">
        <f>ABS(G108/F108*100)</f>
        <v>100</v>
      </c>
    </row>
    <row r="109" spans="1:8" ht="12.75">
      <c r="A109" s="181"/>
      <c r="B109" s="215"/>
      <c r="C109" s="188"/>
      <c r="D109" s="211" t="s">
        <v>346</v>
      </c>
      <c r="E109" s="194">
        <v>0</v>
      </c>
      <c r="F109" s="194">
        <v>21</v>
      </c>
      <c r="G109" s="107">
        <v>21</v>
      </c>
      <c r="H109" s="216">
        <f>ABS(G109/F109*100)</f>
        <v>100</v>
      </c>
    </row>
    <row r="110" spans="1:8" ht="12.75">
      <c r="A110" s="181"/>
      <c r="B110" s="215"/>
      <c r="C110" s="188"/>
      <c r="D110" s="211" t="s">
        <v>327</v>
      </c>
      <c r="E110" s="194">
        <v>4000</v>
      </c>
      <c r="F110" s="194">
        <v>4000</v>
      </c>
      <c r="G110" s="107">
        <v>3462</v>
      </c>
      <c r="H110" s="216">
        <f>ABS(G110/F110*100)</f>
        <v>86.55000000000001</v>
      </c>
    </row>
    <row r="111" spans="1:8" ht="12.75">
      <c r="A111" s="181"/>
      <c r="B111" s="215"/>
      <c r="C111" s="188"/>
      <c r="D111" s="222" t="s">
        <v>328</v>
      </c>
      <c r="E111" s="194">
        <v>4000</v>
      </c>
      <c r="F111" s="194">
        <v>3380</v>
      </c>
      <c r="G111" s="107">
        <v>2792</v>
      </c>
      <c r="H111" s="216">
        <f>ABS(G111/F111*100)</f>
        <v>82.60355029585799</v>
      </c>
    </row>
    <row r="112" spans="1:8" ht="12.75">
      <c r="A112" s="181"/>
      <c r="B112" s="215"/>
      <c r="C112" s="188"/>
      <c r="D112" s="211" t="s">
        <v>347</v>
      </c>
      <c r="E112" s="194">
        <v>0</v>
      </c>
      <c r="F112" s="194">
        <v>620</v>
      </c>
      <c r="G112" s="107">
        <v>614</v>
      </c>
      <c r="H112" s="216">
        <f>ABS(G112/F112*100)</f>
        <v>99.03225806451613</v>
      </c>
    </row>
    <row r="113" spans="1:8" ht="12.75">
      <c r="A113" s="181"/>
      <c r="B113" s="215"/>
      <c r="C113" s="188"/>
      <c r="D113" s="211" t="s">
        <v>330</v>
      </c>
      <c r="E113" s="194">
        <v>0</v>
      </c>
      <c r="F113" s="194">
        <v>752</v>
      </c>
      <c r="G113" s="107">
        <v>752</v>
      </c>
      <c r="H113" s="195">
        <v>0</v>
      </c>
    </row>
    <row r="114" spans="1:8" ht="12.75">
      <c r="A114" s="181"/>
      <c r="B114" s="215"/>
      <c r="C114" s="188"/>
      <c r="D114" s="211" t="s">
        <v>348</v>
      </c>
      <c r="E114" s="194">
        <v>0</v>
      </c>
      <c r="F114" s="194">
        <v>600</v>
      </c>
      <c r="G114" s="107">
        <v>590</v>
      </c>
      <c r="H114" s="216">
        <f aca="true" t="shared" si="6" ref="H114:H153">ABS(G114/F114*100)</f>
        <v>98.33333333333333</v>
      </c>
    </row>
    <row r="115" spans="1:8" ht="12.75">
      <c r="A115" s="181"/>
      <c r="B115" s="215"/>
      <c r="C115" s="188"/>
      <c r="D115" s="211" t="s">
        <v>349</v>
      </c>
      <c r="E115" s="194">
        <v>0</v>
      </c>
      <c r="F115" s="194">
        <v>12640</v>
      </c>
      <c r="G115" s="107">
        <v>12638</v>
      </c>
      <c r="H115" s="216">
        <f t="shared" si="6"/>
        <v>99.98417721518987</v>
      </c>
    </row>
    <row r="116" spans="1:8" ht="12.75">
      <c r="A116" s="181"/>
      <c r="B116" s="215"/>
      <c r="C116" s="188"/>
      <c r="D116" s="222" t="s">
        <v>290</v>
      </c>
      <c r="E116" s="194">
        <v>9000</v>
      </c>
      <c r="F116" s="194">
        <v>8400</v>
      </c>
      <c r="G116" s="107">
        <v>1269</v>
      </c>
      <c r="H116" s="216">
        <f t="shared" si="6"/>
        <v>15.107142857142858</v>
      </c>
    </row>
    <row r="117" spans="1:8" ht="12.75">
      <c r="A117" s="181"/>
      <c r="B117" s="215"/>
      <c r="C117" s="188"/>
      <c r="D117" s="222" t="s">
        <v>333</v>
      </c>
      <c r="E117" s="194">
        <v>12350</v>
      </c>
      <c r="F117" s="194">
        <v>9353</v>
      </c>
      <c r="G117" s="107">
        <v>3716</v>
      </c>
      <c r="H117" s="216">
        <f t="shared" si="6"/>
        <v>39.730567732278416</v>
      </c>
    </row>
    <row r="118" spans="1:8" ht="12.75">
      <c r="A118" s="181"/>
      <c r="B118" s="215"/>
      <c r="C118" s="188"/>
      <c r="D118" s="222" t="s">
        <v>302</v>
      </c>
      <c r="E118" s="194">
        <v>0</v>
      </c>
      <c r="F118" s="194">
        <v>38011</v>
      </c>
      <c r="G118" s="107">
        <v>36655</v>
      </c>
      <c r="H118" s="216">
        <f t="shared" si="6"/>
        <v>96.43261161242798</v>
      </c>
    </row>
    <row r="119" spans="1:8" ht="12.75">
      <c r="A119" s="181"/>
      <c r="B119" s="215"/>
      <c r="C119" s="215"/>
      <c r="D119" s="206" t="s">
        <v>297</v>
      </c>
      <c r="E119" s="194">
        <v>500</v>
      </c>
      <c r="F119" s="194">
        <v>8900</v>
      </c>
      <c r="G119" s="107">
        <v>8160</v>
      </c>
      <c r="H119" s="216">
        <f t="shared" si="6"/>
        <v>91.68539325842696</v>
      </c>
    </row>
    <row r="120" spans="1:8" ht="12.75">
      <c r="A120" s="181"/>
      <c r="B120" s="215"/>
      <c r="C120" s="215"/>
      <c r="D120" s="206" t="s">
        <v>298</v>
      </c>
      <c r="E120" s="194">
        <v>34982</v>
      </c>
      <c r="F120" s="194">
        <v>11000</v>
      </c>
      <c r="G120" s="107">
        <v>10600</v>
      </c>
      <c r="H120" s="216">
        <f t="shared" si="6"/>
        <v>96.36363636363636</v>
      </c>
    </row>
    <row r="121" spans="1:8" ht="12.75">
      <c r="A121" s="181"/>
      <c r="B121" s="215"/>
      <c r="C121" s="215"/>
      <c r="D121" s="206" t="s">
        <v>299</v>
      </c>
      <c r="E121" s="194">
        <v>500</v>
      </c>
      <c r="F121" s="194">
        <v>500</v>
      </c>
      <c r="G121" s="107">
        <v>0</v>
      </c>
      <c r="H121" s="216">
        <f t="shared" si="6"/>
        <v>0</v>
      </c>
    </row>
    <row r="122" spans="1:8" ht="12.75">
      <c r="A122" s="181"/>
      <c r="B122" s="215"/>
      <c r="C122" s="215"/>
      <c r="D122" s="206" t="s">
        <v>335</v>
      </c>
      <c r="E122" s="194">
        <v>25400</v>
      </c>
      <c r="F122" s="194">
        <v>17000</v>
      </c>
      <c r="G122" s="107">
        <v>16968</v>
      </c>
      <c r="H122" s="216">
        <f t="shared" si="6"/>
        <v>99.81176470588235</v>
      </c>
    </row>
    <row r="123" spans="1:8" ht="12.75">
      <c r="A123" s="181"/>
      <c r="B123" s="181"/>
      <c r="C123" s="199">
        <v>700</v>
      </c>
      <c r="D123" s="110" t="s">
        <v>20</v>
      </c>
      <c r="E123" s="187">
        <f aca="true" t="shared" si="7" ref="E123:G124">SUM(E124)</f>
        <v>228455</v>
      </c>
      <c r="F123" s="187">
        <f t="shared" si="7"/>
        <v>228455</v>
      </c>
      <c r="G123" s="111">
        <f t="shared" si="7"/>
        <v>228350</v>
      </c>
      <c r="H123" s="111">
        <f t="shared" si="6"/>
        <v>99.95403908866078</v>
      </c>
    </row>
    <row r="124" spans="1:8" ht="12.75">
      <c r="A124" s="181"/>
      <c r="B124" s="181"/>
      <c r="C124" s="214">
        <v>710</v>
      </c>
      <c r="D124" s="210" t="s">
        <v>294</v>
      </c>
      <c r="E124" s="190">
        <f t="shared" si="7"/>
        <v>228455</v>
      </c>
      <c r="F124" s="190">
        <f t="shared" si="7"/>
        <v>228455</v>
      </c>
      <c r="G124" s="202">
        <f t="shared" si="7"/>
        <v>228350</v>
      </c>
      <c r="H124" s="213">
        <f t="shared" si="6"/>
        <v>99.95403908866078</v>
      </c>
    </row>
    <row r="125" spans="1:8" ht="12.75">
      <c r="A125" s="181"/>
      <c r="B125" s="181"/>
      <c r="C125" s="208"/>
      <c r="D125" s="195" t="s">
        <v>304</v>
      </c>
      <c r="E125" s="194">
        <v>228455</v>
      </c>
      <c r="F125" s="194">
        <v>228455</v>
      </c>
      <c r="G125" s="107">
        <v>228350</v>
      </c>
      <c r="H125" s="216">
        <f t="shared" si="6"/>
        <v>99.95403908866078</v>
      </c>
    </row>
    <row r="126" spans="1:8" ht="12.75">
      <c r="A126" s="177" t="s">
        <v>188</v>
      </c>
      <c r="B126" s="178" t="s">
        <v>350</v>
      </c>
      <c r="C126" s="178"/>
      <c r="D126" s="178"/>
      <c r="E126" s="179">
        <f>SUM(E128)</f>
        <v>183000</v>
      </c>
      <c r="F126" s="179">
        <f>SUM(F128)</f>
        <v>224995</v>
      </c>
      <c r="G126" s="180">
        <f>SUM(G128)</f>
        <v>41995</v>
      </c>
      <c r="H126" s="180">
        <f t="shared" si="6"/>
        <v>18.664859219093756</v>
      </c>
    </row>
    <row r="127" spans="1:8" ht="12.75">
      <c r="A127" s="181"/>
      <c r="B127" s="197" t="s">
        <v>351</v>
      </c>
      <c r="C127" s="205" t="s">
        <v>352</v>
      </c>
      <c r="D127" s="205"/>
      <c r="E127" s="198">
        <f aca="true" t="shared" si="8" ref="E127:G128">SUM(E128)</f>
        <v>183000</v>
      </c>
      <c r="F127" s="198">
        <f t="shared" si="8"/>
        <v>224995</v>
      </c>
      <c r="G127" s="184">
        <f t="shared" si="8"/>
        <v>41995</v>
      </c>
      <c r="H127" s="184">
        <f t="shared" si="6"/>
        <v>18.664859219093756</v>
      </c>
    </row>
    <row r="128" spans="1:8" ht="12.75">
      <c r="A128" s="181"/>
      <c r="B128" s="189"/>
      <c r="C128" s="199">
        <v>700</v>
      </c>
      <c r="D128" s="110" t="s">
        <v>20</v>
      </c>
      <c r="E128" s="187">
        <f t="shared" si="8"/>
        <v>183000</v>
      </c>
      <c r="F128" s="187">
        <f t="shared" si="8"/>
        <v>224995</v>
      </c>
      <c r="G128" s="111">
        <f t="shared" si="8"/>
        <v>41995</v>
      </c>
      <c r="H128" s="111">
        <f t="shared" si="6"/>
        <v>18.664859219093756</v>
      </c>
    </row>
    <row r="129" spans="1:8" ht="12.75">
      <c r="A129" s="181"/>
      <c r="B129" s="189"/>
      <c r="C129" s="214">
        <v>710</v>
      </c>
      <c r="D129" s="210" t="s">
        <v>294</v>
      </c>
      <c r="E129" s="190">
        <f>SUM(E131)</f>
        <v>183000</v>
      </c>
      <c r="F129" s="190">
        <f>SUM(F130:F131)</f>
        <v>224995</v>
      </c>
      <c r="G129" s="202">
        <f>SUM(G130:G131)</f>
        <v>41995</v>
      </c>
      <c r="H129" s="213">
        <f t="shared" si="6"/>
        <v>18.664859219093756</v>
      </c>
    </row>
    <row r="130" spans="1:8" ht="12.75">
      <c r="A130" s="181"/>
      <c r="B130" s="189"/>
      <c r="C130" s="214"/>
      <c r="D130" s="211" t="s">
        <v>295</v>
      </c>
      <c r="E130" s="107">
        <v>0</v>
      </c>
      <c r="F130" s="107">
        <v>41995</v>
      </c>
      <c r="G130" s="107">
        <v>41995</v>
      </c>
      <c r="H130" s="216">
        <f t="shared" si="6"/>
        <v>100</v>
      </c>
    </row>
    <row r="131" spans="1:8" ht="12.75">
      <c r="A131" s="181"/>
      <c r="B131" s="181"/>
      <c r="C131" s="214"/>
      <c r="D131" s="193" t="s">
        <v>308</v>
      </c>
      <c r="E131" s="107">
        <v>183000</v>
      </c>
      <c r="F131" s="107">
        <v>183000</v>
      </c>
      <c r="G131" s="107">
        <v>0</v>
      </c>
      <c r="H131" s="216">
        <f t="shared" si="6"/>
        <v>0</v>
      </c>
    </row>
    <row r="132" spans="1:8" ht="12.75">
      <c r="A132" s="177" t="s">
        <v>190</v>
      </c>
      <c r="B132" s="178" t="s">
        <v>353</v>
      </c>
      <c r="C132" s="178"/>
      <c r="D132" s="178"/>
      <c r="E132" s="223">
        <f>SUM(E149,E145,E134)</f>
        <v>62480</v>
      </c>
      <c r="F132" s="223">
        <f>SUM(F149,F145,F134)</f>
        <v>62480</v>
      </c>
      <c r="G132" s="180">
        <f>G149+G145+G134</f>
        <v>13482</v>
      </c>
      <c r="H132" s="180">
        <f t="shared" si="6"/>
        <v>21.57810499359795</v>
      </c>
    </row>
    <row r="133" spans="1:8" ht="12.75">
      <c r="A133" s="215"/>
      <c r="B133" s="205" t="s">
        <v>284</v>
      </c>
      <c r="C133" s="182" t="s">
        <v>354</v>
      </c>
      <c r="D133" s="182"/>
      <c r="E133" s="198">
        <f>SUM(E134)</f>
        <v>28480</v>
      </c>
      <c r="F133" s="198">
        <f>SUM(F134)</f>
        <v>28480</v>
      </c>
      <c r="G133" s="184">
        <f>SUM(G134)</f>
        <v>13084</v>
      </c>
      <c r="H133" s="184">
        <f t="shared" si="6"/>
        <v>45.94101123595505</v>
      </c>
    </row>
    <row r="134" spans="1:8" ht="12.75">
      <c r="A134" s="215"/>
      <c r="B134" s="215"/>
      <c r="C134" s="186" t="s">
        <v>286</v>
      </c>
      <c r="D134" s="110" t="s">
        <v>8</v>
      </c>
      <c r="E134" s="224">
        <f>SUM(E135)</f>
        <v>28480</v>
      </c>
      <c r="F134" s="224">
        <f>SUM(F135)</f>
        <v>28480</v>
      </c>
      <c r="G134" s="111">
        <f>G135</f>
        <v>13084</v>
      </c>
      <c r="H134" s="111">
        <f t="shared" si="6"/>
        <v>45.94101123595505</v>
      </c>
    </row>
    <row r="135" spans="1:8" ht="12.75">
      <c r="A135" s="215"/>
      <c r="B135" s="215"/>
      <c r="C135" s="188" t="s">
        <v>287</v>
      </c>
      <c r="D135" s="189" t="s">
        <v>288</v>
      </c>
      <c r="E135" s="225">
        <f>SUM(E137:E143)</f>
        <v>28480</v>
      </c>
      <c r="F135" s="225">
        <f>SUM(F136:F143)</f>
        <v>28480</v>
      </c>
      <c r="G135" s="202">
        <f>SUM(G136:G143)</f>
        <v>13084</v>
      </c>
      <c r="H135" s="213">
        <f t="shared" si="6"/>
        <v>45.94101123595505</v>
      </c>
    </row>
    <row r="136" spans="1:8" ht="12.75">
      <c r="A136" s="215"/>
      <c r="B136" s="215"/>
      <c r="C136" s="188"/>
      <c r="D136" s="211" t="s">
        <v>355</v>
      </c>
      <c r="E136" s="226">
        <v>0</v>
      </c>
      <c r="F136" s="226">
        <v>3</v>
      </c>
      <c r="G136" s="107">
        <v>3</v>
      </c>
      <c r="H136" s="216">
        <f t="shared" si="6"/>
        <v>100</v>
      </c>
    </row>
    <row r="137" spans="1:8" ht="12.75">
      <c r="A137" s="215"/>
      <c r="B137" s="215"/>
      <c r="C137" s="215"/>
      <c r="D137" s="211" t="s">
        <v>329</v>
      </c>
      <c r="E137" s="226">
        <v>0</v>
      </c>
      <c r="F137" s="226">
        <v>432</v>
      </c>
      <c r="G137" s="107">
        <v>432</v>
      </c>
      <c r="H137" s="216">
        <f t="shared" si="6"/>
        <v>100</v>
      </c>
    </row>
    <row r="138" spans="1:8" ht="12.75">
      <c r="A138" s="215"/>
      <c r="B138" s="215"/>
      <c r="C138" s="215"/>
      <c r="D138" s="206" t="s">
        <v>356</v>
      </c>
      <c r="E138" s="226">
        <v>10000</v>
      </c>
      <c r="F138" s="226">
        <v>10000</v>
      </c>
      <c r="G138" s="107">
        <v>3050</v>
      </c>
      <c r="H138" s="216">
        <f t="shared" si="6"/>
        <v>30.5</v>
      </c>
    </row>
    <row r="139" spans="1:8" ht="12.75">
      <c r="A139" s="215"/>
      <c r="B139" s="215"/>
      <c r="C139" s="215"/>
      <c r="D139" s="206" t="s">
        <v>342</v>
      </c>
      <c r="E139" s="226">
        <v>480</v>
      </c>
      <c r="F139" s="226">
        <v>480</v>
      </c>
      <c r="G139" s="107">
        <v>75</v>
      </c>
      <c r="H139" s="216">
        <f t="shared" si="6"/>
        <v>15.625</v>
      </c>
    </row>
    <row r="140" spans="1:8" ht="12.75">
      <c r="A140" s="215"/>
      <c r="B140" s="215"/>
      <c r="C140" s="215"/>
      <c r="D140" s="206" t="s">
        <v>302</v>
      </c>
      <c r="E140" s="226">
        <v>3000</v>
      </c>
      <c r="F140" s="226">
        <v>5428</v>
      </c>
      <c r="G140" s="107">
        <v>5428</v>
      </c>
      <c r="H140" s="216">
        <f t="shared" si="6"/>
        <v>100</v>
      </c>
    </row>
    <row r="141" spans="1:8" ht="12.75">
      <c r="A141" s="215"/>
      <c r="B141" s="215"/>
      <c r="C141" s="215"/>
      <c r="D141" s="206" t="s">
        <v>297</v>
      </c>
      <c r="E141" s="226">
        <v>7000</v>
      </c>
      <c r="F141" s="226">
        <v>4137</v>
      </c>
      <c r="G141" s="107">
        <v>1451</v>
      </c>
      <c r="H141" s="216">
        <f t="shared" si="6"/>
        <v>35.07372492144066</v>
      </c>
    </row>
    <row r="142" spans="1:8" ht="12.75">
      <c r="A142" s="215"/>
      <c r="B142" s="215"/>
      <c r="C142" s="215"/>
      <c r="D142" s="206" t="s">
        <v>298</v>
      </c>
      <c r="E142" s="226">
        <v>5000</v>
      </c>
      <c r="F142" s="226">
        <v>5000</v>
      </c>
      <c r="G142" s="107">
        <v>1154</v>
      </c>
      <c r="H142" s="216">
        <f t="shared" si="6"/>
        <v>23.080000000000002</v>
      </c>
    </row>
    <row r="143" spans="1:8" ht="12.75">
      <c r="A143" s="215"/>
      <c r="B143" s="215"/>
      <c r="C143" s="215"/>
      <c r="D143" s="206" t="s">
        <v>299</v>
      </c>
      <c r="E143" s="226">
        <v>3000</v>
      </c>
      <c r="F143" s="226">
        <v>3000</v>
      </c>
      <c r="G143" s="107">
        <v>1491</v>
      </c>
      <c r="H143" s="216">
        <f t="shared" si="6"/>
        <v>49.7</v>
      </c>
    </row>
    <row r="144" spans="1:8" ht="12.75">
      <c r="A144" s="215"/>
      <c r="B144" s="197" t="s">
        <v>292</v>
      </c>
      <c r="C144" s="183" t="s">
        <v>303</v>
      </c>
      <c r="D144" s="183"/>
      <c r="E144" s="227">
        <f aca="true" t="shared" si="9" ref="E144:G146">SUM(E145)</f>
        <v>33000</v>
      </c>
      <c r="F144" s="227">
        <f t="shared" si="9"/>
        <v>33000</v>
      </c>
      <c r="G144" s="184">
        <f t="shared" si="9"/>
        <v>0</v>
      </c>
      <c r="H144" s="184">
        <f t="shared" si="6"/>
        <v>0</v>
      </c>
    </row>
    <row r="145" spans="1:8" ht="12.75">
      <c r="A145" s="215"/>
      <c r="B145" s="228"/>
      <c r="C145" s="199">
        <v>700</v>
      </c>
      <c r="D145" s="110" t="s">
        <v>20</v>
      </c>
      <c r="E145" s="224">
        <f t="shared" si="9"/>
        <v>33000</v>
      </c>
      <c r="F145" s="224">
        <f t="shared" si="9"/>
        <v>33000</v>
      </c>
      <c r="G145" s="111">
        <f t="shared" si="9"/>
        <v>0</v>
      </c>
      <c r="H145" s="111">
        <f t="shared" si="6"/>
        <v>0</v>
      </c>
    </row>
    <row r="146" spans="1:8" ht="12.75">
      <c r="A146" s="215"/>
      <c r="B146" s="228"/>
      <c r="C146" s="201">
        <v>710</v>
      </c>
      <c r="D146" s="191" t="s">
        <v>294</v>
      </c>
      <c r="E146" s="225">
        <f t="shared" si="9"/>
        <v>33000</v>
      </c>
      <c r="F146" s="225">
        <f t="shared" si="9"/>
        <v>33000</v>
      </c>
      <c r="G146" s="202">
        <f t="shared" si="9"/>
        <v>0</v>
      </c>
      <c r="H146" s="213">
        <f t="shared" si="6"/>
        <v>0</v>
      </c>
    </row>
    <row r="147" spans="1:8" ht="12.75">
      <c r="A147" s="215"/>
      <c r="B147" s="228"/>
      <c r="C147" s="201"/>
      <c r="D147" s="206" t="s">
        <v>357</v>
      </c>
      <c r="E147" s="226">
        <v>33000</v>
      </c>
      <c r="F147" s="226">
        <v>33000</v>
      </c>
      <c r="G147" s="107">
        <v>0</v>
      </c>
      <c r="H147" s="216">
        <f t="shared" si="6"/>
        <v>0</v>
      </c>
    </row>
    <row r="148" spans="1:8" ht="12.75">
      <c r="A148" s="215"/>
      <c r="B148" s="197" t="s">
        <v>358</v>
      </c>
      <c r="C148" s="183" t="s">
        <v>359</v>
      </c>
      <c r="D148" s="183"/>
      <c r="E148" s="227">
        <f>SUM(E149)</f>
        <v>1000</v>
      </c>
      <c r="F148" s="227">
        <f>SUM(F149)</f>
        <v>1000</v>
      </c>
      <c r="G148" s="184">
        <f>SUM(G149)</f>
        <v>398</v>
      </c>
      <c r="H148" s="184">
        <f t="shared" si="6"/>
        <v>39.800000000000004</v>
      </c>
    </row>
    <row r="149" spans="1:8" ht="12.75">
      <c r="A149" s="215"/>
      <c r="B149" s="229"/>
      <c r="C149" s="199">
        <v>600</v>
      </c>
      <c r="D149" s="110" t="s">
        <v>8</v>
      </c>
      <c r="E149" s="224">
        <f>SUM(E151)</f>
        <v>1000</v>
      </c>
      <c r="F149" s="224">
        <f>SUM(F151)</f>
        <v>1000</v>
      </c>
      <c r="G149" s="111">
        <f>SUM(G150)</f>
        <v>398</v>
      </c>
      <c r="H149" s="111">
        <f t="shared" si="6"/>
        <v>39.800000000000004</v>
      </c>
    </row>
    <row r="150" spans="1:8" ht="12.75">
      <c r="A150" s="215"/>
      <c r="B150" s="229"/>
      <c r="C150" s="188" t="s">
        <v>287</v>
      </c>
      <c r="D150" s="189" t="s">
        <v>288</v>
      </c>
      <c r="E150" s="225">
        <f>SUM(E151)</f>
        <v>1000</v>
      </c>
      <c r="F150" s="225">
        <f>SUM(F151)</f>
        <v>1000</v>
      </c>
      <c r="G150" s="202">
        <f>SUM(G151)</f>
        <v>398</v>
      </c>
      <c r="H150" s="213">
        <f t="shared" si="6"/>
        <v>39.800000000000004</v>
      </c>
    </row>
    <row r="151" spans="1:8" ht="12.75">
      <c r="A151" s="215"/>
      <c r="B151" s="229"/>
      <c r="C151" s="229"/>
      <c r="D151" s="206" t="s">
        <v>360</v>
      </c>
      <c r="E151" s="226">
        <v>1000</v>
      </c>
      <c r="F151" s="226">
        <v>1000</v>
      </c>
      <c r="G151" s="107">
        <v>398</v>
      </c>
      <c r="H151" s="216">
        <f t="shared" si="6"/>
        <v>39.800000000000004</v>
      </c>
    </row>
    <row r="152" spans="1:8" ht="12.75">
      <c r="A152" s="230" t="s">
        <v>361</v>
      </c>
      <c r="B152" s="230"/>
      <c r="C152" s="230"/>
      <c r="D152" s="231" t="s">
        <v>362</v>
      </c>
      <c r="E152" s="232">
        <f>SUM(E149+E134+E105+E92+E56+E33+E28+E21+E10)</f>
        <v>446211</v>
      </c>
      <c r="F152" s="232">
        <f>SUM(F10,F21,F28,F33,F40,F48,F56,F92,F105,F134,F149)</f>
        <v>450106</v>
      </c>
      <c r="G152" s="233">
        <f>SUM(G10,G21,G28,G33,G40,G48,G56,G92,G105,G134,G149)</f>
        <v>347076</v>
      </c>
      <c r="H152" s="233">
        <f t="shared" si="6"/>
        <v>77.10983634965986</v>
      </c>
    </row>
    <row r="153" spans="1:8" ht="12.75">
      <c r="A153" s="230"/>
      <c r="B153" s="230"/>
      <c r="C153" s="230"/>
      <c r="D153" s="234" t="s">
        <v>363</v>
      </c>
      <c r="E153" s="233">
        <f>SUM(E145+E128+E123+E83+E43+E35+E16)</f>
        <v>2397581</v>
      </c>
      <c r="F153" s="233">
        <f>SUM(F16,F35,F43,F52,F83,F123,F128,F145)</f>
        <v>3108737</v>
      </c>
      <c r="G153" s="233">
        <f>SUM(G16,G35,G43,G52,G83,G123,G128,G145)</f>
        <v>1068827</v>
      </c>
      <c r="H153" s="233">
        <f t="shared" si="6"/>
        <v>34.38139025591422</v>
      </c>
    </row>
  </sheetData>
  <mergeCells count="66">
    <mergeCell ref="E4:F4"/>
    <mergeCell ref="G4:G5"/>
    <mergeCell ref="A5:A6"/>
    <mergeCell ref="E5:E6"/>
    <mergeCell ref="F5:F6"/>
    <mergeCell ref="B8:D8"/>
    <mergeCell ref="A9:A18"/>
    <mergeCell ref="C9:D9"/>
    <mergeCell ref="B10:B14"/>
    <mergeCell ref="C12:C14"/>
    <mergeCell ref="C15:D15"/>
    <mergeCell ref="B16:B18"/>
    <mergeCell ref="B19:D19"/>
    <mergeCell ref="A20:A25"/>
    <mergeCell ref="C20:D20"/>
    <mergeCell ref="B21:B25"/>
    <mergeCell ref="C23:C25"/>
    <mergeCell ref="B26:D26"/>
    <mergeCell ref="A27:A34"/>
    <mergeCell ref="C27:D27"/>
    <mergeCell ref="B28:B31"/>
    <mergeCell ref="C30:C31"/>
    <mergeCell ref="C32:D32"/>
    <mergeCell ref="B33:B34"/>
    <mergeCell ref="A35:A68"/>
    <mergeCell ref="B35:B38"/>
    <mergeCell ref="C37:C38"/>
    <mergeCell ref="C39:D39"/>
    <mergeCell ref="B40:B46"/>
    <mergeCell ref="C45:C46"/>
    <mergeCell ref="C47:D47"/>
    <mergeCell ref="B48:B54"/>
    <mergeCell ref="C50:C51"/>
    <mergeCell ref="C55:D55"/>
    <mergeCell ref="B56:B68"/>
    <mergeCell ref="C60:C68"/>
    <mergeCell ref="A69:A102"/>
    <mergeCell ref="B69:B90"/>
    <mergeCell ref="C70:C82"/>
    <mergeCell ref="C85:C90"/>
    <mergeCell ref="C91:D91"/>
    <mergeCell ref="B92:B102"/>
    <mergeCell ref="C94:C95"/>
    <mergeCell ref="C97:C102"/>
    <mergeCell ref="B103:D103"/>
    <mergeCell ref="A104:A125"/>
    <mergeCell ref="C104:D104"/>
    <mergeCell ref="B105:B125"/>
    <mergeCell ref="C107:C122"/>
    <mergeCell ref="B126:D126"/>
    <mergeCell ref="A127:A131"/>
    <mergeCell ref="C127:D127"/>
    <mergeCell ref="B128:B131"/>
    <mergeCell ref="C130:C131"/>
    <mergeCell ref="B132:D132"/>
    <mergeCell ref="A133:A136"/>
    <mergeCell ref="C133:D133"/>
    <mergeCell ref="B134:B136"/>
    <mergeCell ref="A137:A151"/>
    <mergeCell ref="B137:B143"/>
    <mergeCell ref="C137:C143"/>
    <mergeCell ref="C144:D144"/>
    <mergeCell ref="B145:B147"/>
    <mergeCell ref="C148:D148"/>
    <mergeCell ref="B149:B151"/>
    <mergeCell ref="A152:C153"/>
  </mergeCells>
  <printOptions horizontalCentered="1"/>
  <pageMargins left="0.7875" right="0.7875" top="0.7875" bottom="0.9125" header="0.5118055555555556" footer="0.7875"/>
  <pageSetup horizontalDpi="300" verticalDpi="300" orientation="landscape" paperSize="9"/>
  <headerFooter alignWithMargins="0">
    <oddFooter>&amp;C&amp;"Times New Roman,Normálne"&amp;9 93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8"/>
  <sheetViews>
    <sheetView workbookViewId="0" topLeftCell="A196">
      <selection activeCell="G53" sqref="G53"/>
    </sheetView>
  </sheetViews>
  <sheetFormatPr defaultColWidth="12.57421875" defaultRowHeight="12.75"/>
  <cols>
    <col min="1" max="1" width="8.57421875" style="0" customWidth="1"/>
    <col min="2" max="2" width="11.00390625" style="0" customWidth="1"/>
    <col min="3" max="3" width="11.57421875" style="0" customWidth="1"/>
    <col min="4" max="4" width="45.8515625" style="0" customWidth="1"/>
    <col min="5" max="16384" width="11.57421875" style="0" customWidth="1"/>
  </cols>
  <sheetData>
    <row r="1" spans="1:6" ht="15">
      <c r="A1" s="235" t="s">
        <v>364</v>
      </c>
      <c r="B1" s="236"/>
      <c r="C1" s="236"/>
      <c r="D1" s="237"/>
      <c r="E1" s="237"/>
      <c r="F1" s="237"/>
    </row>
    <row r="2" spans="1:6" ht="15">
      <c r="A2" s="235"/>
      <c r="B2" s="236"/>
      <c r="C2" s="236"/>
      <c r="D2" s="237"/>
      <c r="E2" s="237"/>
      <c r="F2" s="237"/>
    </row>
    <row r="3" spans="1:8" ht="12.75" customHeight="1">
      <c r="A3" s="238"/>
      <c r="B3" s="238"/>
      <c r="C3" s="239" t="s">
        <v>365</v>
      </c>
      <c r="D3" s="239"/>
      <c r="E3" s="239" t="s">
        <v>273</v>
      </c>
      <c r="F3" s="239"/>
      <c r="G3" s="240" t="s">
        <v>366</v>
      </c>
      <c r="H3" s="240" t="s">
        <v>367</v>
      </c>
    </row>
    <row r="4" spans="1:8" ht="12.75" customHeight="1">
      <c r="A4" s="241" t="s">
        <v>274</v>
      </c>
      <c r="B4" s="242" t="s">
        <v>368</v>
      </c>
      <c r="C4" s="243" t="s">
        <v>369</v>
      </c>
      <c r="D4" s="244" t="s">
        <v>277</v>
      </c>
      <c r="E4" s="245" t="s">
        <v>370</v>
      </c>
      <c r="F4" s="245" t="s">
        <v>5</v>
      </c>
      <c r="G4" s="240"/>
      <c r="H4" s="240"/>
    </row>
    <row r="5" spans="1:8" ht="12.75">
      <c r="A5" s="241"/>
      <c r="B5" s="242"/>
      <c r="C5" s="243"/>
      <c r="D5" s="246" t="s">
        <v>280</v>
      </c>
      <c r="E5" s="245"/>
      <c r="F5" s="245"/>
      <c r="G5" s="240"/>
      <c r="H5" s="240"/>
    </row>
    <row r="6" spans="1:8" ht="12.75">
      <c r="A6" s="247" t="s">
        <v>371</v>
      </c>
      <c r="B6" s="247"/>
      <c r="C6" s="247"/>
      <c r="D6" s="247"/>
      <c r="E6" s="248">
        <f>SUM(E7+E40+E155+E199+E229)</f>
        <v>1902165</v>
      </c>
      <c r="F6" s="248">
        <f>SUM(F7+F40+F155+F199+F229)</f>
        <v>2002715</v>
      </c>
      <c r="G6" s="248">
        <f>SUM(G7+G40+G155+G199+G229)</f>
        <v>1846989.8799999997</v>
      </c>
      <c r="H6" s="249">
        <f>IF(0," ",G6/F6*100)</f>
        <v>92.22429951341053</v>
      </c>
    </row>
    <row r="7" spans="1:8" ht="12.75">
      <c r="A7" s="250" t="s">
        <v>196</v>
      </c>
      <c r="B7" s="251"/>
      <c r="C7" s="252" t="s">
        <v>372</v>
      </c>
      <c r="D7" s="252"/>
      <c r="E7" s="253">
        <f>SUBTOTAL(9,E9:E39)</f>
        <v>173844</v>
      </c>
      <c r="F7" s="253">
        <f>SUBTOTAL(9,F9:F39)</f>
        <v>172783</v>
      </c>
      <c r="G7" s="253">
        <f>SUBTOTAL(9,G9:G39)</f>
        <v>146706.2</v>
      </c>
      <c r="H7" s="254">
        <f>IF(0," ",G7/F7*100)</f>
        <v>84.90777449170346</v>
      </c>
    </row>
    <row r="8" spans="1:8" ht="12.75">
      <c r="A8" s="255"/>
      <c r="B8" s="256" t="s">
        <v>373</v>
      </c>
      <c r="C8" s="257" t="s">
        <v>354</v>
      </c>
      <c r="D8" s="257"/>
      <c r="E8" s="258"/>
      <c r="F8" s="258"/>
      <c r="G8" s="258"/>
      <c r="H8" s="259"/>
    </row>
    <row r="9" spans="1:8" ht="12.75" customHeight="1">
      <c r="A9" s="255"/>
      <c r="B9" s="260"/>
      <c r="C9" s="261" t="s">
        <v>286</v>
      </c>
      <c r="D9" s="262" t="s">
        <v>374</v>
      </c>
      <c r="E9" s="263">
        <f>SUBTOTAL(9,E10:E39)</f>
        <v>173844</v>
      </c>
      <c r="F9" s="263">
        <f>SUBTOTAL(9,F10:F39)</f>
        <v>172783</v>
      </c>
      <c r="G9" s="263">
        <f>SUBTOTAL(9,G10:G39)</f>
        <v>146706.2</v>
      </c>
      <c r="H9" s="264">
        <f aca="true" t="shared" si="0" ref="H9:H31">IF(0," ",G9/F9*100)</f>
        <v>84.90777449170346</v>
      </c>
    </row>
    <row r="10" spans="1:8" ht="12.75">
      <c r="A10" s="255"/>
      <c r="B10" s="260"/>
      <c r="C10" s="265" t="s">
        <v>375</v>
      </c>
      <c r="D10" s="266" t="s">
        <v>376</v>
      </c>
      <c r="E10" s="267">
        <f>SUBTOTAL(9,E11:E12)</f>
        <v>66255</v>
      </c>
      <c r="F10" s="267">
        <f>SUBTOTAL(9,F11:F12)</f>
        <v>66255</v>
      </c>
      <c r="G10" s="267">
        <f>SUBTOTAL(9,G11:G12)</f>
        <v>59311.16</v>
      </c>
      <c r="H10" s="268">
        <f t="shared" si="0"/>
        <v>89.5195230548638</v>
      </c>
    </row>
    <row r="11" spans="1:8" ht="12.75" customHeight="1">
      <c r="A11" s="255"/>
      <c r="B11" s="260"/>
      <c r="C11" s="265"/>
      <c r="D11" s="266" t="s">
        <v>377</v>
      </c>
      <c r="E11" s="269">
        <v>62936</v>
      </c>
      <c r="F11" s="269">
        <v>62936</v>
      </c>
      <c r="G11" s="269">
        <v>59311.16</v>
      </c>
      <c r="H11" s="270">
        <f t="shared" si="0"/>
        <v>94.24043472734208</v>
      </c>
    </row>
    <row r="12" spans="1:8" ht="12.75">
      <c r="A12" s="255"/>
      <c r="B12" s="260"/>
      <c r="C12" s="265"/>
      <c r="D12" s="266" t="s">
        <v>378</v>
      </c>
      <c r="E12" s="269">
        <v>3319</v>
      </c>
      <c r="F12" s="269">
        <v>3319</v>
      </c>
      <c r="G12" s="269">
        <v>0</v>
      </c>
      <c r="H12" s="270">
        <f t="shared" si="0"/>
        <v>0</v>
      </c>
    </row>
    <row r="13" spans="1:8" ht="12.75">
      <c r="A13" s="255"/>
      <c r="B13" s="260"/>
      <c r="C13" s="265" t="s">
        <v>379</v>
      </c>
      <c r="D13" s="271" t="s">
        <v>380</v>
      </c>
      <c r="E13" s="267">
        <f>SUBTOTAL(9,E14:E22)</f>
        <v>24431</v>
      </c>
      <c r="F13" s="267">
        <f>SUBTOTAL(9,F14:F22)</f>
        <v>27081</v>
      </c>
      <c r="G13" s="267">
        <f>SUBTOTAL(9,G14:G22)</f>
        <v>21898.18</v>
      </c>
      <c r="H13" s="268">
        <f t="shared" si="0"/>
        <v>80.8617850153244</v>
      </c>
    </row>
    <row r="14" spans="1:8" ht="12.75">
      <c r="A14" s="255"/>
      <c r="B14" s="260"/>
      <c r="C14" s="265"/>
      <c r="D14" s="271" t="s">
        <v>381</v>
      </c>
      <c r="E14" s="269">
        <v>5206</v>
      </c>
      <c r="F14" s="269">
        <v>5206</v>
      </c>
      <c r="G14" s="269">
        <v>4797.21</v>
      </c>
      <c r="H14" s="270">
        <f t="shared" si="0"/>
        <v>92.14771417595082</v>
      </c>
    </row>
    <row r="15" spans="1:8" ht="12.75">
      <c r="A15" s="255"/>
      <c r="B15" s="260"/>
      <c r="C15" s="265"/>
      <c r="D15" s="271" t="s">
        <v>382</v>
      </c>
      <c r="E15" s="269">
        <f>SUBTOTAL(9,E16:E21)</f>
        <v>17900</v>
      </c>
      <c r="F15" s="269">
        <f>SUBTOTAL(9,F16:F21)</f>
        <v>17900</v>
      </c>
      <c r="G15" s="269">
        <f>SUBTOTAL(9,G16:G21)</f>
        <v>13506.3</v>
      </c>
      <c r="H15" s="270">
        <f t="shared" si="0"/>
        <v>75.45418994413407</v>
      </c>
    </row>
    <row r="16" spans="1:8" ht="12.75">
      <c r="A16" s="255"/>
      <c r="B16" s="260"/>
      <c r="C16" s="265"/>
      <c r="D16" s="272" t="s">
        <v>383</v>
      </c>
      <c r="E16" s="269">
        <v>392</v>
      </c>
      <c r="F16" s="269">
        <v>392</v>
      </c>
      <c r="G16" s="269">
        <v>366.4</v>
      </c>
      <c r="H16" s="270">
        <f t="shared" si="0"/>
        <v>93.46938775510205</v>
      </c>
    </row>
    <row r="17" spans="1:8" ht="12.75">
      <c r="A17" s="255"/>
      <c r="B17" s="260"/>
      <c r="C17" s="265"/>
      <c r="D17" s="273" t="s">
        <v>384</v>
      </c>
      <c r="E17" s="269">
        <v>10448</v>
      </c>
      <c r="F17" s="269">
        <v>10448</v>
      </c>
      <c r="G17" s="269">
        <v>7774.3</v>
      </c>
      <c r="H17" s="270">
        <f t="shared" si="0"/>
        <v>74.40945635528331</v>
      </c>
    </row>
    <row r="18" spans="1:8" ht="12.75">
      <c r="A18" s="255"/>
      <c r="B18" s="260"/>
      <c r="C18" s="265"/>
      <c r="D18" s="272" t="s">
        <v>385</v>
      </c>
      <c r="E18" s="269">
        <v>530</v>
      </c>
      <c r="F18" s="269">
        <v>530</v>
      </c>
      <c r="G18" s="269">
        <v>482.1</v>
      </c>
      <c r="H18" s="270">
        <f t="shared" si="0"/>
        <v>90.96226415094341</v>
      </c>
    </row>
    <row r="19" spans="1:8" ht="12.75">
      <c r="A19" s="255"/>
      <c r="B19" s="260"/>
      <c r="C19" s="265"/>
      <c r="D19" s="272" t="s">
        <v>386</v>
      </c>
      <c r="E19" s="269">
        <v>2239</v>
      </c>
      <c r="F19" s="269">
        <v>2239</v>
      </c>
      <c r="G19" s="269">
        <v>1665.2</v>
      </c>
      <c r="H19" s="270">
        <f t="shared" si="0"/>
        <v>74.37248771773113</v>
      </c>
    </row>
    <row r="20" spans="1:8" ht="12.75">
      <c r="A20" s="255"/>
      <c r="B20" s="260"/>
      <c r="C20" s="265"/>
      <c r="D20" s="272" t="s">
        <v>387</v>
      </c>
      <c r="E20" s="269">
        <v>746</v>
      </c>
      <c r="F20" s="269">
        <v>746</v>
      </c>
      <c r="G20" s="269">
        <v>554.4</v>
      </c>
      <c r="H20" s="270">
        <f t="shared" si="0"/>
        <v>74.31635388739946</v>
      </c>
    </row>
    <row r="21" spans="1:8" ht="12.75">
      <c r="A21" s="255"/>
      <c r="B21" s="260"/>
      <c r="C21" s="265"/>
      <c r="D21" s="272" t="s">
        <v>388</v>
      </c>
      <c r="E21" s="269">
        <v>3545</v>
      </c>
      <c r="F21" s="269">
        <v>3545</v>
      </c>
      <c r="G21" s="269">
        <v>2663.9</v>
      </c>
      <c r="H21" s="270">
        <f t="shared" si="0"/>
        <v>75.14527503526094</v>
      </c>
    </row>
    <row r="22" spans="1:8" ht="12.75">
      <c r="A22" s="255"/>
      <c r="B22" s="260"/>
      <c r="C22" s="265"/>
      <c r="D22" s="271" t="s">
        <v>389</v>
      </c>
      <c r="E22" s="269">
        <v>1325</v>
      </c>
      <c r="F22" s="269">
        <v>3975</v>
      </c>
      <c r="G22" s="269">
        <v>3594.67</v>
      </c>
      <c r="H22" s="270">
        <f t="shared" si="0"/>
        <v>90.43194968553459</v>
      </c>
    </row>
    <row r="23" spans="1:8" ht="12.75">
      <c r="A23" s="255"/>
      <c r="B23" s="260"/>
      <c r="C23" s="265" t="s">
        <v>287</v>
      </c>
      <c r="D23" s="271" t="s">
        <v>390</v>
      </c>
      <c r="E23" s="267">
        <f>SUBTOTAL(9,E24:E35)</f>
        <v>67023</v>
      </c>
      <c r="F23" s="267">
        <f>SUBTOTAL(9,F24:F35)</f>
        <v>62825</v>
      </c>
      <c r="G23" s="267">
        <f>SUBTOTAL(9,G24:G35)</f>
        <v>48875.780000000006</v>
      </c>
      <c r="H23" s="268">
        <f t="shared" si="0"/>
        <v>77.79670513330682</v>
      </c>
    </row>
    <row r="24" spans="1:8" ht="12.75">
      <c r="A24" s="255"/>
      <c r="B24" s="260"/>
      <c r="C24" s="255"/>
      <c r="D24" s="271" t="s">
        <v>391</v>
      </c>
      <c r="E24" s="269">
        <f>SUBTOTAL(9,E25:E26)</f>
        <v>3400</v>
      </c>
      <c r="F24" s="269">
        <f>SUBTOTAL(9,F25:F26)</f>
        <v>3400</v>
      </c>
      <c r="G24" s="269">
        <f>SUBTOTAL(9,G25:G26)</f>
        <v>1262.66</v>
      </c>
      <c r="H24" s="270">
        <f t="shared" si="0"/>
        <v>37.137058823529415</v>
      </c>
    </row>
    <row r="25" spans="1:8" ht="12.75">
      <c r="A25" s="255"/>
      <c r="B25" s="260"/>
      <c r="C25" s="255"/>
      <c r="D25" s="272" t="s">
        <v>392</v>
      </c>
      <c r="E25" s="269">
        <v>1300</v>
      </c>
      <c r="F25" s="269">
        <v>1300</v>
      </c>
      <c r="G25" s="274">
        <v>695.8</v>
      </c>
      <c r="H25" s="270">
        <f t="shared" si="0"/>
        <v>53.52307692307693</v>
      </c>
    </row>
    <row r="26" spans="1:8" ht="12.75">
      <c r="A26" s="255"/>
      <c r="B26" s="260"/>
      <c r="C26" s="255"/>
      <c r="D26" s="272" t="s">
        <v>393</v>
      </c>
      <c r="E26" s="269">
        <v>2100</v>
      </c>
      <c r="F26" s="269">
        <v>2100</v>
      </c>
      <c r="G26" s="274">
        <v>566.86</v>
      </c>
      <c r="H26" s="270">
        <f t="shared" si="0"/>
        <v>26.993333333333336</v>
      </c>
    </row>
    <row r="27" spans="1:8" ht="12.75">
      <c r="A27" s="255"/>
      <c r="B27" s="260"/>
      <c r="C27" s="255"/>
      <c r="D27" s="271" t="s">
        <v>394</v>
      </c>
      <c r="E27" s="275">
        <f>(SUBTOTAL(9,E28))</f>
        <v>3200</v>
      </c>
      <c r="F27" s="275">
        <f>(SUBTOTAL(9,F28))</f>
        <v>3200</v>
      </c>
      <c r="G27" s="272">
        <f>(SUBTOTAL(9,G28))</f>
        <v>1510.23</v>
      </c>
      <c r="H27" s="270">
        <f t="shared" si="0"/>
        <v>47.1946875</v>
      </c>
    </row>
    <row r="28" spans="1:8" ht="12.75">
      <c r="A28" s="255"/>
      <c r="B28" s="260"/>
      <c r="C28" s="255"/>
      <c r="D28" s="272" t="s">
        <v>395</v>
      </c>
      <c r="E28" s="275">
        <v>3200</v>
      </c>
      <c r="F28" s="275">
        <v>3200</v>
      </c>
      <c r="G28" s="272">
        <v>1510.23</v>
      </c>
      <c r="H28" s="270">
        <f t="shared" si="0"/>
        <v>47.1946875</v>
      </c>
    </row>
    <row r="29" spans="1:8" ht="12.75">
      <c r="A29" s="255"/>
      <c r="B29" s="260"/>
      <c r="C29" s="255"/>
      <c r="D29" s="271" t="s">
        <v>396</v>
      </c>
      <c r="E29" s="275">
        <f>SUBTOTAL(9,E30)</f>
        <v>1046</v>
      </c>
      <c r="F29" s="275">
        <f>SUBTOTAL(9,F30)</f>
        <v>1046</v>
      </c>
      <c r="G29" s="272">
        <f>SUBTOTAL(9,G30)</f>
        <v>0</v>
      </c>
      <c r="H29" s="270">
        <f t="shared" si="0"/>
        <v>0</v>
      </c>
    </row>
    <row r="30" spans="1:8" ht="12.75">
      <c r="A30" s="255"/>
      <c r="B30" s="260"/>
      <c r="C30" s="255"/>
      <c r="D30" s="272" t="s">
        <v>397</v>
      </c>
      <c r="E30" s="275">
        <v>1046</v>
      </c>
      <c r="F30" s="275">
        <v>1046</v>
      </c>
      <c r="G30" s="272">
        <v>0</v>
      </c>
      <c r="H30" s="270">
        <f t="shared" si="0"/>
        <v>0</v>
      </c>
    </row>
    <row r="31" spans="1:8" ht="12.75">
      <c r="A31" s="255"/>
      <c r="B31" s="260"/>
      <c r="C31" s="255"/>
      <c r="D31" s="271" t="s">
        <v>398</v>
      </c>
      <c r="E31" s="275">
        <f>SUBTOTAL(9,E32:E35)</f>
        <v>59377</v>
      </c>
      <c r="F31" s="275">
        <f>SUBTOTAL(9,F32:F35)</f>
        <v>55179</v>
      </c>
      <c r="G31" s="272">
        <f>SUBTOTAL(9,G32:G35)</f>
        <v>46102.89</v>
      </c>
      <c r="H31" s="270">
        <f t="shared" si="0"/>
        <v>83.55151416299678</v>
      </c>
    </row>
    <row r="32" spans="1:8" ht="12.75">
      <c r="A32" s="255"/>
      <c r="B32" s="260"/>
      <c r="C32" s="255"/>
      <c r="D32" s="272" t="s">
        <v>399</v>
      </c>
      <c r="E32" s="275"/>
      <c r="F32" s="275"/>
      <c r="G32" s="276">
        <v>0</v>
      </c>
      <c r="H32" s="270"/>
    </row>
    <row r="33" spans="1:8" ht="12.75">
      <c r="A33" s="255"/>
      <c r="B33" s="260"/>
      <c r="C33" s="255"/>
      <c r="D33" s="272" t="s">
        <v>400</v>
      </c>
      <c r="E33" s="275">
        <v>1000</v>
      </c>
      <c r="F33" s="275">
        <v>1000</v>
      </c>
      <c r="G33" s="272">
        <v>507.54</v>
      </c>
      <c r="H33" s="270">
        <f>IF(0," ",G34/F33*100)</f>
        <v>75.556</v>
      </c>
    </row>
    <row r="34" spans="1:8" ht="12.75">
      <c r="A34" s="255"/>
      <c r="B34" s="260"/>
      <c r="C34" s="255"/>
      <c r="D34" s="272" t="s">
        <v>401</v>
      </c>
      <c r="E34" s="275">
        <v>1500</v>
      </c>
      <c r="F34" s="275">
        <v>1500</v>
      </c>
      <c r="G34" s="272">
        <v>755.56</v>
      </c>
      <c r="H34" s="270">
        <f>IF(0," ",G35/F34*100)</f>
        <v>2989.3193333333334</v>
      </c>
    </row>
    <row r="35" spans="1:8" ht="12.75">
      <c r="A35" s="255"/>
      <c r="B35" s="260"/>
      <c r="C35" s="255"/>
      <c r="D35" s="272" t="s">
        <v>402</v>
      </c>
      <c r="E35" s="275">
        <v>56877</v>
      </c>
      <c r="F35" s="275">
        <v>52679</v>
      </c>
      <c r="G35" s="272">
        <v>44839.79</v>
      </c>
      <c r="H35" s="270">
        <f aca="true" t="shared" si="1" ref="H35:H72">IF(0," ",G35/F35*100)</f>
        <v>85.11890886311434</v>
      </c>
    </row>
    <row r="36" spans="1:8" ht="12.75">
      <c r="A36" s="255"/>
      <c r="B36" s="255"/>
      <c r="C36" s="277">
        <v>640</v>
      </c>
      <c r="D36" s="271" t="s">
        <v>403</v>
      </c>
      <c r="E36" s="278">
        <f>SUBTOTAL(9,E37:E39)</f>
        <v>16135</v>
      </c>
      <c r="F36" s="278">
        <f>SUBTOTAL(9,F37:F39)</f>
        <v>16622</v>
      </c>
      <c r="G36" s="271">
        <f>SUBTOTAL(9,G37:G39)</f>
        <v>16621.08</v>
      </c>
      <c r="H36" s="268">
        <f t="shared" si="1"/>
        <v>99.99446516664663</v>
      </c>
    </row>
    <row r="37" spans="1:8" ht="12.75">
      <c r="A37" s="255"/>
      <c r="B37" s="255"/>
      <c r="C37" s="279"/>
      <c r="D37" s="271" t="s">
        <v>404</v>
      </c>
      <c r="E37" s="275">
        <f>SUBTOTAL(9,E38:E39)</f>
        <v>16135</v>
      </c>
      <c r="F37" s="275">
        <f>SUBTOTAL(9,F38:F39)</f>
        <v>16622</v>
      </c>
      <c r="G37" s="272">
        <f>SUBTOTAL(9,G38:G39)</f>
        <v>16621.08</v>
      </c>
      <c r="H37" s="270">
        <f t="shared" si="1"/>
        <v>99.99446516664663</v>
      </c>
    </row>
    <row r="38" spans="1:8" ht="12.75">
      <c r="A38" s="255"/>
      <c r="B38" s="255"/>
      <c r="C38" s="279"/>
      <c r="D38" s="272" t="s">
        <v>405</v>
      </c>
      <c r="E38" s="275">
        <v>16135</v>
      </c>
      <c r="F38" s="275">
        <v>16613</v>
      </c>
      <c r="G38" s="272">
        <v>16612.5</v>
      </c>
      <c r="H38" s="270">
        <f t="shared" si="1"/>
        <v>99.99699030879432</v>
      </c>
    </row>
    <row r="39" spans="1:8" ht="12.75">
      <c r="A39" s="255"/>
      <c r="B39" s="255"/>
      <c r="C39" s="279"/>
      <c r="D39" s="272" t="s">
        <v>406</v>
      </c>
      <c r="E39" s="275"/>
      <c r="F39" s="275">
        <v>9</v>
      </c>
      <c r="G39" s="272">
        <v>8.58</v>
      </c>
      <c r="H39" s="270">
        <f t="shared" si="1"/>
        <v>95.33333333333334</v>
      </c>
    </row>
    <row r="40" spans="1:8" ht="12.75">
      <c r="A40" s="250" t="s">
        <v>198</v>
      </c>
      <c r="B40" s="251"/>
      <c r="C40" s="280" t="s">
        <v>407</v>
      </c>
      <c r="D40" s="280"/>
      <c r="E40" s="281">
        <f>SUBTOTAL(9,E41:E154)</f>
        <v>1626770</v>
      </c>
      <c r="F40" s="281">
        <f>SUM(F41+F133+F141)</f>
        <v>1634916</v>
      </c>
      <c r="G40" s="281">
        <f>SUM(G41+G133+G141)</f>
        <v>1555475.4699999997</v>
      </c>
      <c r="H40" s="254">
        <f t="shared" si="1"/>
        <v>95.14100235119112</v>
      </c>
    </row>
    <row r="41" spans="1:8" ht="12.75">
      <c r="A41" s="282"/>
      <c r="B41" s="256" t="s">
        <v>284</v>
      </c>
      <c r="C41" s="283" t="s">
        <v>354</v>
      </c>
      <c r="D41" s="283"/>
      <c r="E41" s="284">
        <f>SUBTOTAL(9,E42:E132)</f>
        <v>1166456</v>
      </c>
      <c r="F41" s="284">
        <f>SUBTOTAL(9,F42:F132)</f>
        <v>1293916</v>
      </c>
      <c r="G41" s="284">
        <f>SUBTOTAL(9,G42:G132)</f>
        <v>1232494.0299999998</v>
      </c>
      <c r="H41" s="259">
        <f t="shared" si="1"/>
        <v>95.25301719740693</v>
      </c>
    </row>
    <row r="42" spans="1:8" ht="12" customHeight="1">
      <c r="A42" s="282"/>
      <c r="B42" s="260"/>
      <c r="C42" s="261" t="s">
        <v>286</v>
      </c>
      <c r="D42" s="262" t="s">
        <v>374</v>
      </c>
      <c r="E42" s="263">
        <f>SUBTOTAL(9,E43:E121)</f>
        <v>1146456</v>
      </c>
      <c r="F42" s="263">
        <f>SUBTOTAL(9,F43:F121)</f>
        <v>1254534</v>
      </c>
      <c r="G42" s="263">
        <f>SUBTOTAL(9,G43:G121)</f>
        <v>1193112.8399999999</v>
      </c>
      <c r="H42" s="264">
        <f t="shared" si="1"/>
        <v>95.10406573277407</v>
      </c>
    </row>
    <row r="43" spans="1:8" ht="21.75" customHeight="1">
      <c r="A43" s="282"/>
      <c r="B43" s="260"/>
      <c r="C43" s="265" t="s">
        <v>375</v>
      </c>
      <c r="D43" s="266" t="s">
        <v>408</v>
      </c>
      <c r="E43" s="267">
        <f>SUBTOTAL(9,E44:E49)</f>
        <v>650197</v>
      </c>
      <c r="F43" s="267">
        <f>SUBTOTAL(9,F44:F49)</f>
        <v>649209</v>
      </c>
      <c r="G43" s="267">
        <f>SUBTOTAL(9,G44:G49)</f>
        <v>625138.42</v>
      </c>
      <c r="H43" s="268">
        <f t="shared" si="1"/>
        <v>96.29232188709645</v>
      </c>
    </row>
    <row r="44" spans="1:8" ht="12.75" customHeight="1">
      <c r="A44" s="282"/>
      <c r="B44" s="260"/>
      <c r="C44" s="265"/>
      <c r="D44" s="266" t="s">
        <v>377</v>
      </c>
      <c r="E44" s="269">
        <v>533990</v>
      </c>
      <c r="F44" s="269">
        <v>534034</v>
      </c>
      <c r="G44" s="269">
        <v>529670.29</v>
      </c>
      <c r="H44" s="270">
        <f t="shared" si="1"/>
        <v>99.18287786919934</v>
      </c>
    </row>
    <row r="45" spans="1:8" ht="12" customHeight="1">
      <c r="A45" s="282"/>
      <c r="B45" s="260"/>
      <c r="C45" s="265"/>
      <c r="D45" s="266" t="s">
        <v>409</v>
      </c>
      <c r="E45" s="269">
        <f>SUBTOTAL(9,E46:E47)</f>
        <v>115487</v>
      </c>
      <c r="F45" s="269">
        <f>SUBTOTAL(9,F46:F47)</f>
        <v>105488</v>
      </c>
      <c r="G45" s="269">
        <f>SUBTOTAL(9,G46:G47)</f>
        <v>85932.73999999999</v>
      </c>
      <c r="H45" s="270">
        <f t="shared" si="1"/>
        <v>81.46209995449718</v>
      </c>
    </row>
    <row r="46" spans="1:8" ht="12.75" customHeight="1">
      <c r="A46" s="282"/>
      <c r="B46" s="260"/>
      <c r="C46" s="265"/>
      <c r="D46" s="285" t="s">
        <v>410</v>
      </c>
      <c r="E46" s="269">
        <v>107010</v>
      </c>
      <c r="F46" s="269">
        <v>97011</v>
      </c>
      <c r="G46" s="269">
        <v>79712.84</v>
      </c>
      <c r="H46" s="270">
        <f t="shared" si="1"/>
        <v>82.16886744802136</v>
      </c>
    </row>
    <row r="47" spans="1:8" ht="12.75" customHeight="1">
      <c r="A47" s="282"/>
      <c r="B47" s="260"/>
      <c r="C47" s="265"/>
      <c r="D47" s="285" t="s">
        <v>411</v>
      </c>
      <c r="E47" s="269">
        <v>8477</v>
      </c>
      <c r="F47" s="269">
        <v>8477</v>
      </c>
      <c r="G47" s="269">
        <v>6219.9</v>
      </c>
      <c r="H47" s="270">
        <f t="shared" si="1"/>
        <v>73.37383508316621</v>
      </c>
    </row>
    <row r="48" spans="1:8" ht="12.75" customHeight="1">
      <c r="A48" s="282"/>
      <c r="B48" s="260"/>
      <c r="C48" s="265"/>
      <c r="D48" s="266" t="s">
        <v>412</v>
      </c>
      <c r="E48" s="269">
        <v>720</v>
      </c>
      <c r="F48" s="269">
        <v>720</v>
      </c>
      <c r="G48" s="269">
        <v>568.89</v>
      </c>
      <c r="H48" s="270">
        <f t="shared" si="1"/>
        <v>79.0125</v>
      </c>
    </row>
    <row r="49" spans="1:8" ht="12.75">
      <c r="A49" s="282"/>
      <c r="B49" s="260"/>
      <c r="C49" s="265"/>
      <c r="D49" s="266" t="s">
        <v>378</v>
      </c>
      <c r="E49" s="269">
        <v>0</v>
      </c>
      <c r="F49" s="269">
        <v>8967</v>
      </c>
      <c r="G49" s="269">
        <v>8966.5</v>
      </c>
      <c r="H49" s="270">
        <f t="shared" si="1"/>
        <v>99.99442399910784</v>
      </c>
    </row>
    <row r="50" spans="1:8" ht="12.75" customHeight="1">
      <c r="A50" s="282"/>
      <c r="B50" s="260"/>
      <c r="C50" s="265" t="s">
        <v>413</v>
      </c>
      <c r="D50" s="266" t="s">
        <v>380</v>
      </c>
      <c r="E50" s="267">
        <f>SUBTOTAL(9,E51:E60)</f>
        <v>245159</v>
      </c>
      <c r="F50" s="267">
        <f>SUBTOTAL(9,F51:F60)</f>
        <v>272336</v>
      </c>
      <c r="G50" s="267">
        <f>SUBTOTAL(9,G51:G60)</f>
        <v>255171.04</v>
      </c>
      <c r="H50" s="268">
        <f t="shared" si="1"/>
        <v>93.69713882850597</v>
      </c>
    </row>
    <row r="51" spans="1:8" ht="12.75">
      <c r="A51" s="282"/>
      <c r="B51" s="260"/>
      <c r="C51" s="265"/>
      <c r="D51" s="271" t="s">
        <v>381</v>
      </c>
      <c r="E51" s="269">
        <v>44878</v>
      </c>
      <c r="F51" s="269">
        <v>44900</v>
      </c>
      <c r="G51" s="269">
        <v>44228.38</v>
      </c>
      <c r="H51" s="270">
        <f t="shared" si="1"/>
        <v>98.50418708240534</v>
      </c>
    </row>
    <row r="52" spans="1:8" ht="12.75">
      <c r="A52" s="282"/>
      <c r="B52" s="260"/>
      <c r="C52" s="265"/>
      <c r="D52" s="271" t="s">
        <v>414</v>
      </c>
      <c r="E52" s="269">
        <v>21414</v>
      </c>
      <c r="F52" s="269">
        <v>21414</v>
      </c>
      <c r="G52" s="269">
        <v>20706.38</v>
      </c>
      <c r="H52" s="270">
        <f t="shared" si="1"/>
        <v>96.69552629121137</v>
      </c>
    </row>
    <row r="53" spans="1:8" ht="12.75">
      <c r="A53" s="282"/>
      <c r="B53" s="260"/>
      <c r="C53" s="265"/>
      <c r="D53" s="271" t="s">
        <v>382</v>
      </c>
      <c r="E53" s="269">
        <f>SUBTOTAL(9,E54:E59)</f>
        <v>165411</v>
      </c>
      <c r="F53" s="269">
        <f>SUBTOTAL(9,F54:F59)</f>
        <v>165601</v>
      </c>
      <c r="G53" s="269">
        <f>SUBTOTAL(9,G54:G59)</f>
        <v>152651.1</v>
      </c>
      <c r="H53" s="270">
        <f t="shared" si="1"/>
        <v>92.18005929915883</v>
      </c>
    </row>
    <row r="54" spans="1:8" ht="12.75">
      <c r="A54" s="282"/>
      <c r="B54" s="260"/>
      <c r="C54" s="265"/>
      <c r="D54" s="272" t="s">
        <v>383</v>
      </c>
      <c r="E54" s="269">
        <v>9399</v>
      </c>
      <c r="F54" s="269">
        <v>9346</v>
      </c>
      <c r="G54" s="269">
        <v>7992.9</v>
      </c>
      <c r="H54" s="270">
        <f t="shared" si="1"/>
        <v>85.52214851273273</v>
      </c>
    </row>
    <row r="55" spans="1:8" ht="12.75">
      <c r="A55" s="282"/>
      <c r="B55" s="260"/>
      <c r="C55" s="265"/>
      <c r="D55" s="273" t="s">
        <v>384</v>
      </c>
      <c r="E55" s="269">
        <v>93279</v>
      </c>
      <c r="F55" s="269">
        <v>93033</v>
      </c>
      <c r="G55" s="269">
        <v>86928.3</v>
      </c>
      <c r="H55" s="270">
        <f t="shared" si="1"/>
        <v>93.4381348553739</v>
      </c>
    </row>
    <row r="56" spans="1:8" ht="12.75">
      <c r="A56" s="282"/>
      <c r="B56" s="260"/>
      <c r="C56" s="265"/>
      <c r="D56" s="272" t="s">
        <v>385</v>
      </c>
      <c r="E56" s="269">
        <v>5368</v>
      </c>
      <c r="F56" s="269">
        <v>5360</v>
      </c>
      <c r="G56" s="269">
        <v>4962.1</v>
      </c>
      <c r="H56" s="270">
        <f t="shared" si="1"/>
        <v>92.57649253731344</v>
      </c>
    </row>
    <row r="57" spans="1:8" ht="12.75">
      <c r="A57" s="282"/>
      <c r="B57" s="260"/>
      <c r="C57" s="265"/>
      <c r="D57" s="272" t="s">
        <v>386</v>
      </c>
      <c r="E57" s="269">
        <v>19455</v>
      </c>
      <c r="F57" s="269">
        <v>19364</v>
      </c>
      <c r="G57" s="269">
        <v>17733.600000000002</v>
      </c>
      <c r="H57" s="270">
        <f t="shared" si="1"/>
        <v>91.58025201404669</v>
      </c>
    </row>
    <row r="58" spans="1:8" ht="12.75">
      <c r="A58" s="282"/>
      <c r="B58" s="260"/>
      <c r="C58" s="265"/>
      <c r="D58" s="272" t="s">
        <v>387</v>
      </c>
      <c r="E58" s="269">
        <v>6712</v>
      </c>
      <c r="F58" s="269">
        <v>7465</v>
      </c>
      <c r="G58" s="269">
        <v>5663.7</v>
      </c>
      <c r="H58" s="270">
        <f t="shared" si="1"/>
        <v>75.87006028131279</v>
      </c>
    </row>
    <row r="59" spans="1:8" ht="12.75">
      <c r="A59" s="282"/>
      <c r="B59" s="260"/>
      <c r="C59" s="265"/>
      <c r="D59" s="272" t="s">
        <v>388</v>
      </c>
      <c r="E59" s="269">
        <v>31198</v>
      </c>
      <c r="F59" s="269">
        <v>31033</v>
      </c>
      <c r="G59" s="269">
        <v>29370.5</v>
      </c>
      <c r="H59" s="270">
        <f t="shared" si="1"/>
        <v>94.64279960042535</v>
      </c>
    </row>
    <row r="60" spans="1:8" ht="12.75">
      <c r="A60" s="282"/>
      <c r="B60" s="260"/>
      <c r="C60" s="265"/>
      <c r="D60" s="271" t="s">
        <v>389</v>
      </c>
      <c r="E60" s="269">
        <v>13456</v>
      </c>
      <c r="F60" s="269">
        <v>40421</v>
      </c>
      <c r="G60" s="269">
        <v>37585.18</v>
      </c>
      <c r="H60" s="270">
        <f t="shared" si="1"/>
        <v>92.98429034412806</v>
      </c>
    </row>
    <row r="61" spans="1:8" ht="12.75">
      <c r="A61" s="282"/>
      <c r="B61" s="260"/>
      <c r="C61" s="265" t="s">
        <v>287</v>
      </c>
      <c r="D61" s="271" t="s">
        <v>390</v>
      </c>
      <c r="E61" s="267">
        <f>SUBTOTAL(9,E62:E112)</f>
        <v>236516</v>
      </c>
      <c r="F61" s="267">
        <f>SUBTOTAL(9,F62:F112)</f>
        <v>274428</v>
      </c>
      <c r="G61" s="267">
        <f>SUBTOTAL(9,G62:G112)</f>
        <v>256070.53000000003</v>
      </c>
      <c r="H61" s="268">
        <f t="shared" si="1"/>
        <v>93.31064250003645</v>
      </c>
    </row>
    <row r="62" spans="1:8" ht="12.75">
      <c r="A62" s="282"/>
      <c r="B62" s="260"/>
      <c r="C62" s="255"/>
      <c r="D62" s="271" t="s">
        <v>391</v>
      </c>
      <c r="E62" s="269">
        <f>SUBTOTAL(9,E63:E64)</f>
        <v>4100</v>
      </c>
      <c r="F62" s="269">
        <f>SUBTOTAL(9,F63:F64)</f>
        <v>4091</v>
      </c>
      <c r="G62" s="269">
        <f>SUBTOTAL(9,G63:G64)</f>
        <v>3482.74</v>
      </c>
      <c r="H62" s="270">
        <f t="shared" si="1"/>
        <v>85.13175262771938</v>
      </c>
    </row>
    <row r="63" spans="1:8" ht="12.75">
      <c r="A63" s="282"/>
      <c r="B63" s="260"/>
      <c r="C63" s="255"/>
      <c r="D63" s="272" t="s">
        <v>392</v>
      </c>
      <c r="E63" s="269">
        <v>2100</v>
      </c>
      <c r="F63" s="269">
        <v>2091</v>
      </c>
      <c r="G63" s="274">
        <v>1961.26</v>
      </c>
      <c r="H63" s="270">
        <f t="shared" si="1"/>
        <v>93.79531324725012</v>
      </c>
    </row>
    <row r="64" spans="1:8" ht="12.75">
      <c r="A64" s="282"/>
      <c r="B64" s="260"/>
      <c r="C64" s="255"/>
      <c r="D64" s="272" t="s">
        <v>393</v>
      </c>
      <c r="E64" s="269">
        <v>2000</v>
      </c>
      <c r="F64" s="269">
        <v>2000</v>
      </c>
      <c r="G64" s="274">
        <v>1521.48</v>
      </c>
      <c r="H64" s="270">
        <f t="shared" si="1"/>
        <v>76.074</v>
      </c>
    </row>
    <row r="65" spans="1:8" ht="12.75">
      <c r="A65" s="282"/>
      <c r="B65" s="260"/>
      <c r="C65" s="255"/>
      <c r="D65" s="271" t="s">
        <v>415</v>
      </c>
      <c r="E65" s="269">
        <f>SUBTOTAL(9,E66:E69)</f>
        <v>97320</v>
      </c>
      <c r="F65" s="269">
        <f>SUBTOTAL(9,F66:F69)</f>
        <v>117120</v>
      </c>
      <c r="G65" s="269">
        <f>SUBTOTAL(9,G66:G69)</f>
        <v>114992.42</v>
      </c>
      <c r="H65" s="270">
        <f t="shared" si="1"/>
        <v>98.183418715847</v>
      </c>
    </row>
    <row r="66" spans="1:8" ht="12.75">
      <c r="A66" s="282"/>
      <c r="B66" s="260"/>
      <c r="C66" s="255"/>
      <c r="D66" s="272" t="s">
        <v>416</v>
      </c>
      <c r="E66" s="269">
        <v>66000</v>
      </c>
      <c r="F66" s="269">
        <v>82500</v>
      </c>
      <c r="G66" s="274">
        <v>82279.84</v>
      </c>
      <c r="H66" s="270">
        <f t="shared" si="1"/>
        <v>99.73313939393938</v>
      </c>
    </row>
    <row r="67" spans="1:8" ht="12.75">
      <c r="A67" s="282"/>
      <c r="B67" s="260"/>
      <c r="C67" s="255"/>
      <c r="D67" s="272" t="s">
        <v>417</v>
      </c>
      <c r="E67" s="269">
        <v>2600</v>
      </c>
      <c r="F67" s="269">
        <v>3159</v>
      </c>
      <c r="G67" s="274">
        <v>3006.14</v>
      </c>
      <c r="H67" s="270">
        <f t="shared" si="1"/>
        <v>95.16112693890472</v>
      </c>
    </row>
    <row r="68" spans="1:8" ht="12.75">
      <c r="A68" s="282"/>
      <c r="B68" s="282"/>
      <c r="C68" s="255"/>
      <c r="D68" s="272" t="s">
        <v>418</v>
      </c>
      <c r="E68" s="275">
        <v>27820</v>
      </c>
      <c r="F68" s="275">
        <v>30530</v>
      </c>
      <c r="G68" s="272">
        <v>28775.44</v>
      </c>
      <c r="H68" s="270">
        <f t="shared" si="1"/>
        <v>94.25299705207993</v>
      </c>
    </row>
    <row r="69" spans="1:8" ht="12.75">
      <c r="A69" s="282"/>
      <c r="B69" s="282"/>
      <c r="C69" s="255"/>
      <c r="D69" s="272" t="s">
        <v>419</v>
      </c>
      <c r="E69" s="275">
        <v>900</v>
      </c>
      <c r="F69" s="275">
        <v>931</v>
      </c>
      <c r="G69" s="272">
        <v>931</v>
      </c>
      <c r="H69" s="270">
        <f t="shared" si="1"/>
        <v>100</v>
      </c>
    </row>
    <row r="70" spans="1:8" ht="12.75">
      <c r="A70" s="282"/>
      <c r="B70" s="282"/>
      <c r="C70" s="255"/>
      <c r="D70" s="271" t="s">
        <v>394</v>
      </c>
      <c r="E70" s="275">
        <f>SUBTOTAL(9,E71:E81)</f>
        <v>22597</v>
      </c>
      <c r="F70" s="275">
        <f>SUBTOTAL(9,F71:F81)</f>
        <v>29503</v>
      </c>
      <c r="G70" s="272">
        <f>SUBTOTAL(9,G71:G81)</f>
        <v>26361.940000000002</v>
      </c>
      <c r="H70" s="270">
        <f t="shared" si="1"/>
        <v>89.35342168593026</v>
      </c>
    </row>
    <row r="71" spans="1:8" ht="12.75">
      <c r="A71" s="282"/>
      <c r="B71" s="282"/>
      <c r="C71" s="255"/>
      <c r="D71" s="272" t="s">
        <v>420</v>
      </c>
      <c r="E71" s="275">
        <v>500</v>
      </c>
      <c r="F71" s="275">
        <v>7728</v>
      </c>
      <c r="G71" s="272">
        <v>7727.63</v>
      </c>
      <c r="H71" s="270">
        <f t="shared" si="1"/>
        <v>99.99521221532092</v>
      </c>
    </row>
    <row r="72" spans="1:8" ht="12.75">
      <c r="A72" s="282"/>
      <c r="B72" s="282"/>
      <c r="C72" s="255"/>
      <c r="D72" s="272" t="s">
        <v>421</v>
      </c>
      <c r="E72" s="275"/>
      <c r="F72" s="275">
        <v>2079</v>
      </c>
      <c r="G72" s="272">
        <v>2078.7</v>
      </c>
      <c r="H72" s="270">
        <f t="shared" si="1"/>
        <v>99.98556998556998</v>
      </c>
    </row>
    <row r="73" spans="1:8" ht="12.75">
      <c r="A73" s="282"/>
      <c r="B73" s="282"/>
      <c r="C73" s="255"/>
      <c r="D73" s="272" t="s">
        <v>422</v>
      </c>
      <c r="E73" s="275">
        <v>0</v>
      </c>
      <c r="F73" s="275">
        <v>0</v>
      </c>
      <c r="G73" s="272">
        <v>1</v>
      </c>
      <c r="H73" s="270"/>
    </row>
    <row r="74" spans="1:8" ht="12.75">
      <c r="A74" s="282"/>
      <c r="B74" s="282"/>
      <c r="C74" s="255"/>
      <c r="D74" s="272" t="s">
        <v>423</v>
      </c>
      <c r="E74" s="275">
        <v>100</v>
      </c>
      <c r="F74" s="275">
        <v>100</v>
      </c>
      <c r="G74" s="272">
        <v>14</v>
      </c>
      <c r="H74" s="270">
        <f>IF(0," ",G74/F74*100)</f>
        <v>14.000000000000002</v>
      </c>
    </row>
    <row r="75" spans="1:8" ht="12.75">
      <c r="A75" s="282"/>
      <c r="B75" s="282"/>
      <c r="C75" s="255"/>
      <c r="D75" s="272" t="s">
        <v>424</v>
      </c>
      <c r="E75" s="275">
        <v>2000</v>
      </c>
      <c r="F75" s="275">
        <v>0</v>
      </c>
      <c r="G75" s="272">
        <v>0</v>
      </c>
      <c r="H75" s="270"/>
    </row>
    <row r="76" spans="1:8" ht="12.75">
      <c r="A76" s="282"/>
      <c r="B76" s="282"/>
      <c r="C76" s="255"/>
      <c r="D76" s="272" t="s">
        <v>425</v>
      </c>
      <c r="E76" s="275">
        <v>14832</v>
      </c>
      <c r="F76" s="275">
        <v>12572</v>
      </c>
      <c r="G76" s="272">
        <v>9759.29</v>
      </c>
      <c r="H76" s="270">
        <f>IF(0," ",G76/F76*100)</f>
        <v>77.62718740057271</v>
      </c>
    </row>
    <row r="77" spans="1:8" ht="12.75">
      <c r="A77" s="282"/>
      <c r="B77" s="282"/>
      <c r="C77" s="255"/>
      <c r="D77" s="272" t="s">
        <v>426</v>
      </c>
      <c r="E77" s="275"/>
      <c r="F77" s="275">
        <v>0</v>
      </c>
      <c r="G77" s="272">
        <v>0</v>
      </c>
      <c r="H77" s="270"/>
    </row>
    <row r="78" spans="1:8" ht="12.75">
      <c r="A78" s="282"/>
      <c r="B78" s="282"/>
      <c r="C78" s="255"/>
      <c r="D78" s="272" t="s">
        <v>427</v>
      </c>
      <c r="E78" s="275">
        <v>1200</v>
      </c>
      <c r="F78" s="275">
        <v>1140</v>
      </c>
      <c r="G78" s="272">
        <v>1138.6000000000001</v>
      </c>
      <c r="H78" s="270">
        <f>IF(0," ",G78/F78*100)</f>
        <v>99.87719298245615</v>
      </c>
    </row>
    <row r="79" spans="1:8" ht="12.75">
      <c r="A79" s="282"/>
      <c r="B79" s="282"/>
      <c r="C79" s="255"/>
      <c r="D79" s="272" t="s">
        <v>428</v>
      </c>
      <c r="E79" s="275">
        <v>65</v>
      </c>
      <c r="F79" s="275">
        <v>65</v>
      </c>
      <c r="G79" s="272">
        <v>0</v>
      </c>
      <c r="H79" s="270">
        <f>IF(0," ",G79/F79*100)</f>
        <v>0</v>
      </c>
    </row>
    <row r="80" spans="1:8" ht="12.75">
      <c r="A80" s="282"/>
      <c r="B80" s="282"/>
      <c r="C80" s="255"/>
      <c r="D80" s="272" t="s">
        <v>429</v>
      </c>
      <c r="E80" s="275"/>
      <c r="F80" s="275">
        <v>1919</v>
      </c>
      <c r="G80" s="272">
        <v>1918.99</v>
      </c>
      <c r="H80" s="270"/>
    </row>
    <row r="81" spans="1:8" ht="12.75">
      <c r="A81" s="282"/>
      <c r="B81" s="282"/>
      <c r="C81" s="255"/>
      <c r="D81" s="272" t="s">
        <v>395</v>
      </c>
      <c r="E81" s="275">
        <v>3900</v>
      </c>
      <c r="F81" s="275">
        <v>3900</v>
      </c>
      <c r="G81" s="272">
        <v>3723.73</v>
      </c>
      <c r="H81" s="270">
        <f>IF(0," ",G81/F81*100)</f>
        <v>95.48025641025642</v>
      </c>
    </row>
    <row r="82" spans="1:8" ht="12.75">
      <c r="A82" s="282"/>
      <c r="B82" s="282"/>
      <c r="C82" s="255"/>
      <c r="D82" s="271" t="s">
        <v>396</v>
      </c>
      <c r="E82" s="275">
        <f>SUBTOTAL(9,E83:E88)</f>
        <v>14170</v>
      </c>
      <c r="F82" s="275">
        <f>SUBTOTAL(9,F83:F88)</f>
        <v>14772</v>
      </c>
      <c r="G82" s="272">
        <f>SUBTOTAL(9,G83:G88)</f>
        <v>14685.650000000001</v>
      </c>
      <c r="H82" s="270">
        <f>IF(0," ",G82/F82*100)</f>
        <v>99.41544814513946</v>
      </c>
    </row>
    <row r="83" spans="1:8" ht="12.75">
      <c r="A83" s="282"/>
      <c r="B83" s="282"/>
      <c r="C83" s="255"/>
      <c r="D83" s="272" t="s">
        <v>430</v>
      </c>
      <c r="E83" s="275">
        <v>7500</v>
      </c>
      <c r="F83" s="275">
        <v>7786</v>
      </c>
      <c r="G83" s="272">
        <v>7786.1</v>
      </c>
      <c r="H83" s="270">
        <f>IF(0," ",G83/F83*100)</f>
        <v>100.00128435653738</v>
      </c>
    </row>
    <row r="84" spans="1:8" ht="12.75">
      <c r="A84" s="282"/>
      <c r="B84" s="282"/>
      <c r="C84" s="255"/>
      <c r="D84" s="272" t="s">
        <v>431</v>
      </c>
      <c r="E84" s="275">
        <v>2700</v>
      </c>
      <c r="F84" s="275">
        <v>2922</v>
      </c>
      <c r="G84" s="272">
        <v>2922.45</v>
      </c>
      <c r="H84" s="270">
        <f>IF(0," ",G84/F84*100)</f>
        <v>100.01540041067763</v>
      </c>
    </row>
    <row r="85" spans="1:8" ht="12.75">
      <c r="A85" s="282"/>
      <c r="B85" s="282"/>
      <c r="C85" s="255"/>
      <c r="D85" s="272" t="s">
        <v>432</v>
      </c>
      <c r="E85" s="275">
        <v>3800</v>
      </c>
      <c r="F85" s="275">
        <v>3894</v>
      </c>
      <c r="G85" s="272">
        <v>3894.02</v>
      </c>
      <c r="H85" s="270">
        <f>IF(0," ",G85/F85*100)</f>
        <v>100.0005136106831</v>
      </c>
    </row>
    <row r="86" spans="1:8" ht="12.75">
      <c r="A86" s="282"/>
      <c r="B86" s="282"/>
      <c r="C86" s="255"/>
      <c r="D86" s="272" t="s">
        <v>433</v>
      </c>
      <c r="E86" s="275"/>
      <c r="F86" s="275">
        <v>0</v>
      </c>
      <c r="G86" s="272">
        <v>0</v>
      </c>
      <c r="H86" s="270"/>
    </row>
    <row r="87" spans="1:8" ht="12.75">
      <c r="A87" s="282"/>
      <c r="B87" s="282"/>
      <c r="C87" s="255"/>
      <c r="D87" s="272" t="s">
        <v>434</v>
      </c>
      <c r="E87" s="275">
        <v>170</v>
      </c>
      <c r="F87" s="275">
        <v>170</v>
      </c>
      <c r="G87" s="272">
        <v>83.08</v>
      </c>
      <c r="H87" s="270">
        <f>IF(0," ",G87/F87*100)</f>
        <v>48.870588235294115</v>
      </c>
    </row>
    <row r="88" spans="1:8" ht="12.75">
      <c r="A88" s="282"/>
      <c r="B88" s="282"/>
      <c r="C88" s="255"/>
      <c r="D88" s="272" t="s">
        <v>435</v>
      </c>
      <c r="E88" s="275"/>
      <c r="F88" s="275">
        <v>0</v>
      </c>
      <c r="G88" s="272">
        <v>0</v>
      </c>
      <c r="H88" s="270"/>
    </row>
    <row r="89" spans="1:8" ht="12.75">
      <c r="A89" s="282"/>
      <c r="B89" s="282"/>
      <c r="C89" s="255"/>
      <c r="D89" s="271" t="s">
        <v>436</v>
      </c>
      <c r="E89" s="275">
        <f>SUBTOTAL(9,E90:E94)</f>
        <v>10260</v>
      </c>
      <c r="F89" s="275">
        <f>SUBTOTAL(9,F90:F94)</f>
        <v>26466</v>
      </c>
      <c r="G89" s="272">
        <f>SUBTOTAL(9,G90:G94)</f>
        <v>25086.260000000002</v>
      </c>
      <c r="H89" s="270">
        <f>IF(0," ",G89/F89*100)</f>
        <v>94.78674525806696</v>
      </c>
    </row>
    <row r="90" spans="1:8" ht="12.75">
      <c r="A90" s="282"/>
      <c r="B90" s="282"/>
      <c r="C90" s="255"/>
      <c r="D90" s="272" t="s">
        <v>437</v>
      </c>
      <c r="E90" s="275"/>
      <c r="F90" s="275">
        <v>0</v>
      </c>
      <c r="G90" s="272">
        <v>0</v>
      </c>
      <c r="H90" s="270"/>
    </row>
    <row r="91" spans="1:8" ht="12.75">
      <c r="A91" s="282"/>
      <c r="B91" s="282"/>
      <c r="C91" s="255"/>
      <c r="D91" s="272" t="s">
        <v>438</v>
      </c>
      <c r="E91" s="275"/>
      <c r="F91" s="275">
        <v>157</v>
      </c>
      <c r="G91" s="272">
        <v>156.74</v>
      </c>
      <c r="H91" s="270">
        <f>IF(0," ",G91/F91*100)</f>
        <v>99.8343949044586</v>
      </c>
    </row>
    <row r="92" spans="1:8" ht="12.75">
      <c r="A92" s="282"/>
      <c r="B92" s="282"/>
      <c r="C92" s="255"/>
      <c r="D92" s="272" t="s">
        <v>439</v>
      </c>
      <c r="E92" s="275"/>
      <c r="F92" s="275">
        <v>0</v>
      </c>
      <c r="G92" s="76">
        <v>0</v>
      </c>
      <c r="H92" s="270"/>
    </row>
    <row r="93" spans="1:8" ht="12.75">
      <c r="A93" s="282"/>
      <c r="B93" s="282"/>
      <c r="C93" s="255"/>
      <c r="D93" s="272" t="s">
        <v>440</v>
      </c>
      <c r="E93" s="275">
        <v>5400</v>
      </c>
      <c r="F93" s="275">
        <v>5400</v>
      </c>
      <c r="G93" s="272">
        <v>4026.4100000000003</v>
      </c>
      <c r="H93" s="270">
        <f aca="true" t="shared" si="2" ref="H93:H113">IF(0," ",G93/F93*100)</f>
        <v>74.56314814814814</v>
      </c>
    </row>
    <row r="94" spans="1:8" ht="12.75">
      <c r="A94" s="282"/>
      <c r="B94" s="282"/>
      <c r="C94" s="255"/>
      <c r="D94" s="272" t="s">
        <v>441</v>
      </c>
      <c r="E94" s="275">
        <v>4860</v>
      </c>
      <c r="F94" s="275">
        <v>20909</v>
      </c>
      <c r="G94" s="272">
        <v>20903.11</v>
      </c>
      <c r="H94" s="270">
        <f t="shared" si="2"/>
        <v>99.97183031230571</v>
      </c>
    </row>
    <row r="95" spans="1:8" ht="12.75">
      <c r="A95" s="282"/>
      <c r="B95" s="282"/>
      <c r="C95" s="255"/>
      <c r="D95" s="271" t="s">
        <v>442</v>
      </c>
      <c r="E95" s="275">
        <f>SUBTOTAL(9,E96:E97)</f>
        <v>4000</v>
      </c>
      <c r="F95" s="275">
        <f>SUBTOTAL(9,F96:F97)</f>
        <v>4000</v>
      </c>
      <c r="G95" s="272">
        <f>SUBTOTAL(9,G96:G97)</f>
        <v>3343.44</v>
      </c>
      <c r="H95" s="270">
        <f t="shared" si="2"/>
        <v>83.586</v>
      </c>
    </row>
    <row r="96" spans="1:8" ht="12.75">
      <c r="A96" s="282"/>
      <c r="B96" s="282"/>
      <c r="C96" s="255"/>
      <c r="D96" s="272" t="s">
        <v>443</v>
      </c>
      <c r="E96" s="275">
        <v>3900</v>
      </c>
      <c r="F96" s="275">
        <v>3900</v>
      </c>
      <c r="G96" s="272">
        <v>3295.44</v>
      </c>
      <c r="H96" s="270">
        <f t="shared" si="2"/>
        <v>84.49846153846154</v>
      </c>
    </row>
    <row r="97" spans="1:8" ht="12.75">
      <c r="A97" s="282"/>
      <c r="B97" s="282"/>
      <c r="C97" s="255"/>
      <c r="D97" s="272" t="s">
        <v>444</v>
      </c>
      <c r="E97" s="275">
        <v>100</v>
      </c>
      <c r="F97" s="275">
        <v>100</v>
      </c>
      <c r="G97" s="272">
        <v>48</v>
      </c>
      <c r="H97" s="270">
        <f t="shared" si="2"/>
        <v>48</v>
      </c>
    </row>
    <row r="98" spans="1:8" ht="12.75">
      <c r="A98" s="282"/>
      <c r="B98" s="282"/>
      <c r="C98" s="255"/>
      <c r="D98" s="271" t="s">
        <v>398</v>
      </c>
      <c r="E98" s="275">
        <f>SUBTOTAL(9,E99:E112)</f>
        <v>84069</v>
      </c>
      <c r="F98" s="275">
        <f>SUBTOTAL(9,F99:F112)</f>
        <v>78476</v>
      </c>
      <c r="G98" s="272">
        <f>SUBTOTAL(9,G99:G112)</f>
        <v>68118.07999999999</v>
      </c>
      <c r="H98" s="270">
        <f t="shared" si="2"/>
        <v>86.80116213874304</v>
      </c>
    </row>
    <row r="99" spans="1:8" ht="12.75">
      <c r="A99" s="282"/>
      <c r="B99" s="282"/>
      <c r="C99" s="255"/>
      <c r="D99" s="272" t="s">
        <v>445</v>
      </c>
      <c r="E99" s="275">
        <v>2100</v>
      </c>
      <c r="F99" s="275">
        <v>2100</v>
      </c>
      <c r="G99" s="272">
        <v>692</v>
      </c>
      <c r="H99" s="270">
        <f t="shared" si="2"/>
        <v>32.95238095238095</v>
      </c>
    </row>
    <row r="100" spans="1:8" ht="12.75">
      <c r="A100" s="282"/>
      <c r="B100" s="282"/>
      <c r="C100" s="255"/>
      <c r="D100" s="272" t="s">
        <v>446</v>
      </c>
      <c r="E100" s="275">
        <v>600</v>
      </c>
      <c r="F100" s="275">
        <v>600</v>
      </c>
      <c r="G100" s="272">
        <v>258.96</v>
      </c>
      <c r="H100" s="270">
        <f t="shared" si="2"/>
        <v>43.16</v>
      </c>
    </row>
    <row r="101" spans="1:8" ht="12.75">
      <c r="A101" s="282"/>
      <c r="B101" s="282"/>
      <c r="C101" s="255"/>
      <c r="D101" s="272" t="s">
        <v>447</v>
      </c>
      <c r="E101" s="275">
        <v>16666</v>
      </c>
      <c r="F101" s="275">
        <v>15841</v>
      </c>
      <c r="G101" s="272">
        <v>13186.92</v>
      </c>
      <c r="H101" s="270">
        <f t="shared" si="2"/>
        <v>83.2455021778928</v>
      </c>
    </row>
    <row r="102" spans="1:8" ht="12.75">
      <c r="A102" s="282"/>
      <c r="B102" s="282"/>
      <c r="C102" s="255"/>
      <c r="D102" s="272" t="s">
        <v>448</v>
      </c>
      <c r="E102" s="275">
        <v>3035</v>
      </c>
      <c r="F102" s="275">
        <v>3867</v>
      </c>
      <c r="G102" s="272">
        <v>3867.15</v>
      </c>
      <c r="H102" s="270">
        <f t="shared" si="2"/>
        <v>100.00387897595036</v>
      </c>
    </row>
    <row r="103" spans="1:8" ht="12.75">
      <c r="A103" s="282"/>
      <c r="B103" s="282"/>
      <c r="C103" s="255"/>
      <c r="D103" s="272" t="s">
        <v>449</v>
      </c>
      <c r="E103" s="275">
        <v>8311</v>
      </c>
      <c r="F103" s="275">
        <v>2675</v>
      </c>
      <c r="G103" s="272">
        <v>2588.84</v>
      </c>
      <c r="H103" s="270">
        <f t="shared" si="2"/>
        <v>96.77906542056076</v>
      </c>
    </row>
    <row r="104" spans="1:8" ht="12.75">
      <c r="A104" s="282"/>
      <c r="B104" s="282"/>
      <c r="C104" s="255"/>
      <c r="D104" s="272" t="s">
        <v>401</v>
      </c>
      <c r="E104" s="275">
        <v>28547</v>
      </c>
      <c r="F104" s="275">
        <v>27246</v>
      </c>
      <c r="G104" s="272">
        <v>27158.88</v>
      </c>
      <c r="H104" s="270">
        <f t="shared" si="2"/>
        <v>99.68024664170888</v>
      </c>
    </row>
    <row r="105" spans="1:8" ht="12.75">
      <c r="A105" s="282"/>
      <c r="B105" s="282"/>
      <c r="C105" s="255"/>
      <c r="D105" s="272" t="s">
        <v>450</v>
      </c>
      <c r="E105" s="275">
        <v>1200</v>
      </c>
      <c r="F105" s="275">
        <v>1298</v>
      </c>
      <c r="G105" s="272">
        <v>1297.71</v>
      </c>
      <c r="H105" s="270">
        <f t="shared" si="2"/>
        <v>99.97765793528505</v>
      </c>
    </row>
    <row r="106" spans="1:8" ht="12.75">
      <c r="A106" s="282"/>
      <c r="B106" s="282"/>
      <c r="C106" s="255"/>
      <c r="D106" s="272" t="s">
        <v>451</v>
      </c>
      <c r="E106" s="275">
        <v>9960</v>
      </c>
      <c r="F106" s="275">
        <v>9510</v>
      </c>
      <c r="G106" s="272">
        <v>8063.15</v>
      </c>
      <c r="H106" s="270">
        <f t="shared" si="2"/>
        <v>84.78601472134596</v>
      </c>
    </row>
    <row r="107" spans="1:8" ht="12.75">
      <c r="A107" s="282"/>
      <c r="B107" s="282"/>
      <c r="C107" s="255"/>
      <c r="D107" s="272" t="s">
        <v>452</v>
      </c>
      <c r="E107" s="275">
        <v>2500</v>
      </c>
      <c r="F107" s="275">
        <v>2500</v>
      </c>
      <c r="G107" s="272">
        <v>1644.82</v>
      </c>
      <c r="H107" s="270">
        <f t="shared" si="2"/>
        <v>65.7928</v>
      </c>
    </row>
    <row r="108" spans="1:8" ht="12.75">
      <c r="A108" s="282"/>
      <c r="B108" s="260"/>
      <c r="C108" s="255"/>
      <c r="D108" s="272" t="s">
        <v>453</v>
      </c>
      <c r="E108" s="275">
        <v>3000</v>
      </c>
      <c r="F108" s="275">
        <v>3000</v>
      </c>
      <c r="G108" s="272">
        <v>739.1</v>
      </c>
      <c r="H108" s="270">
        <f t="shared" si="2"/>
        <v>24.636666666666667</v>
      </c>
    </row>
    <row r="109" spans="1:8" ht="12.75">
      <c r="A109" s="282"/>
      <c r="B109" s="282"/>
      <c r="C109" s="255"/>
      <c r="D109" s="272" t="s">
        <v>454</v>
      </c>
      <c r="E109" s="275">
        <v>5800</v>
      </c>
      <c r="F109" s="275">
        <v>5800</v>
      </c>
      <c r="G109" s="272">
        <v>5342.1</v>
      </c>
      <c r="H109" s="270">
        <f t="shared" si="2"/>
        <v>92.10517241379311</v>
      </c>
    </row>
    <row r="110" spans="1:8" ht="12.75">
      <c r="A110" s="282"/>
      <c r="B110" s="282"/>
      <c r="C110" s="255"/>
      <c r="D110" s="272" t="s">
        <v>455</v>
      </c>
      <c r="E110" s="275"/>
      <c r="F110" s="275">
        <v>1437</v>
      </c>
      <c r="G110" s="272">
        <v>1437.01</v>
      </c>
      <c r="H110" s="270">
        <f t="shared" si="2"/>
        <v>100.00069589422407</v>
      </c>
    </row>
    <row r="111" spans="1:8" ht="12.75">
      <c r="A111" s="282"/>
      <c r="B111" s="282"/>
      <c r="C111" s="255"/>
      <c r="D111" s="286" t="s">
        <v>456</v>
      </c>
      <c r="E111" s="275">
        <v>2050</v>
      </c>
      <c r="F111" s="275">
        <v>2050</v>
      </c>
      <c r="G111" s="272">
        <v>1289.65</v>
      </c>
      <c r="H111" s="270">
        <f t="shared" si="2"/>
        <v>62.90975609756097</v>
      </c>
    </row>
    <row r="112" spans="1:8" ht="12.75">
      <c r="A112" s="282"/>
      <c r="B112" s="282"/>
      <c r="C112" s="255"/>
      <c r="D112" s="272" t="s">
        <v>457</v>
      </c>
      <c r="E112" s="275">
        <v>300</v>
      </c>
      <c r="F112" s="275">
        <v>552</v>
      </c>
      <c r="G112" s="272">
        <v>551.79</v>
      </c>
      <c r="H112" s="270">
        <f t="shared" si="2"/>
        <v>99.96195652173913</v>
      </c>
    </row>
    <row r="113" spans="1:8" ht="12.75">
      <c r="A113" s="282"/>
      <c r="B113" s="282"/>
      <c r="C113" s="277">
        <v>640</v>
      </c>
      <c r="D113" s="271" t="s">
        <v>403</v>
      </c>
      <c r="E113" s="278">
        <f>SUBTOTAL(9,E114:E121)</f>
        <v>14584</v>
      </c>
      <c r="F113" s="278">
        <f>SUBTOTAL(9,F114:F121)</f>
        <v>58561</v>
      </c>
      <c r="G113" s="271">
        <f>SUBTOTAL(9,G114:G121)</f>
        <v>56732.850000000006</v>
      </c>
      <c r="H113" s="268">
        <f t="shared" si="2"/>
        <v>96.8782124622189</v>
      </c>
    </row>
    <row r="114" spans="1:8" ht="12.75">
      <c r="A114" s="282"/>
      <c r="B114" s="282"/>
      <c r="C114" s="277"/>
      <c r="D114" s="287" t="s">
        <v>458</v>
      </c>
      <c r="E114" s="275">
        <f>SUBTOTAL(9,E115)</f>
        <v>0</v>
      </c>
      <c r="F114" s="275">
        <f>SUBTOTAL(9,F115)</f>
        <v>0</v>
      </c>
      <c r="G114" s="272">
        <f>SUBTOTAL(9,G115)</f>
        <v>0</v>
      </c>
      <c r="H114" s="270">
        <v>0</v>
      </c>
    </row>
    <row r="115" spans="1:8" ht="12.75">
      <c r="A115" s="282"/>
      <c r="B115" s="282"/>
      <c r="C115" s="277"/>
      <c r="D115" s="273" t="s">
        <v>459</v>
      </c>
      <c r="E115" s="275">
        <v>0</v>
      </c>
      <c r="F115" s="275">
        <v>0</v>
      </c>
      <c r="G115" s="272">
        <v>0</v>
      </c>
      <c r="H115" s="270">
        <v>0</v>
      </c>
    </row>
    <row r="116" spans="1:8" ht="12.75">
      <c r="A116" s="282"/>
      <c r="B116" s="282"/>
      <c r="C116" s="277"/>
      <c r="D116" s="271" t="s">
        <v>404</v>
      </c>
      <c r="E116" s="275">
        <f>SUBTOTAL(9,E118:E121)</f>
        <v>14584</v>
      </c>
      <c r="F116" s="275">
        <f>SUBTOTAL(9,F117:F121)</f>
        <v>58561</v>
      </c>
      <c r="G116" s="272">
        <f>SUBTOTAL(9,G117:G121)</f>
        <v>56732.850000000006</v>
      </c>
      <c r="H116" s="270">
        <f aca="true" t="shared" si="3" ref="H116:H126">IF(0," ",G116/F116*100)</f>
        <v>96.8782124622189</v>
      </c>
    </row>
    <row r="117" spans="1:8" ht="12.75">
      <c r="A117" s="282"/>
      <c r="B117" s="282"/>
      <c r="C117" s="277"/>
      <c r="D117" s="272" t="s">
        <v>460</v>
      </c>
      <c r="E117" s="275"/>
      <c r="F117" s="275">
        <v>38454</v>
      </c>
      <c r="G117" s="272">
        <v>38454</v>
      </c>
      <c r="H117" s="270">
        <f t="shared" si="3"/>
        <v>100</v>
      </c>
    </row>
    <row r="118" spans="1:8" ht="12.75">
      <c r="A118" s="282"/>
      <c r="B118" s="282"/>
      <c r="C118" s="277"/>
      <c r="D118" s="272" t="s">
        <v>461</v>
      </c>
      <c r="E118" s="275">
        <v>10000</v>
      </c>
      <c r="F118" s="275">
        <v>10000</v>
      </c>
      <c r="G118" s="272">
        <v>8172.08</v>
      </c>
      <c r="H118" s="270">
        <f t="shared" si="3"/>
        <v>81.72080000000001</v>
      </c>
    </row>
    <row r="119" spans="1:8" ht="12.75">
      <c r="A119" s="282"/>
      <c r="B119" s="282"/>
      <c r="C119" s="277"/>
      <c r="D119" s="272" t="s">
        <v>405</v>
      </c>
      <c r="E119" s="275"/>
      <c r="F119" s="275">
        <v>5358</v>
      </c>
      <c r="G119" s="272">
        <v>5357.5</v>
      </c>
      <c r="H119" s="270">
        <f t="shared" si="3"/>
        <v>99.99066815976111</v>
      </c>
    </row>
    <row r="120" spans="1:8" ht="12.75">
      <c r="A120" s="282"/>
      <c r="B120" s="282"/>
      <c r="C120" s="277"/>
      <c r="D120" s="272" t="s">
        <v>462</v>
      </c>
      <c r="E120" s="275">
        <v>3484</v>
      </c>
      <c r="F120" s="275">
        <v>3507</v>
      </c>
      <c r="G120" s="272">
        <v>3507</v>
      </c>
      <c r="H120" s="270">
        <f t="shared" si="3"/>
        <v>100</v>
      </c>
    </row>
    <row r="121" spans="1:8" ht="12.75">
      <c r="A121" s="282"/>
      <c r="B121" s="282"/>
      <c r="C121" s="277"/>
      <c r="D121" s="272" t="s">
        <v>406</v>
      </c>
      <c r="E121" s="275">
        <v>1100</v>
      </c>
      <c r="F121" s="275">
        <v>1242</v>
      </c>
      <c r="G121" s="272">
        <v>1242.27</v>
      </c>
      <c r="H121" s="270">
        <f t="shared" si="3"/>
        <v>100.02173913043477</v>
      </c>
    </row>
    <row r="122" spans="1:8" ht="12.75">
      <c r="A122" s="282"/>
      <c r="B122" s="282"/>
      <c r="C122" s="288">
        <v>700</v>
      </c>
      <c r="D122" s="289" t="s">
        <v>463</v>
      </c>
      <c r="E122" s="290">
        <f>SUBTOTAL(9,E123:E132)</f>
        <v>20000</v>
      </c>
      <c r="F122" s="290">
        <f>SUBTOTAL(9,F123:F132)</f>
        <v>39382</v>
      </c>
      <c r="G122" s="289">
        <f>SUBTOTAL(9,G123:G132)</f>
        <v>39381.19</v>
      </c>
      <c r="H122" s="264">
        <f t="shared" si="3"/>
        <v>99.99794322279214</v>
      </c>
    </row>
    <row r="123" spans="1:8" ht="12.75">
      <c r="A123" s="282"/>
      <c r="B123" s="282"/>
      <c r="C123" s="277">
        <v>710</v>
      </c>
      <c r="D123" s="271" t="s">
        <v>464</v>
      </c>
      <c r="E123" s="278">
        <f>SUBTOTAL(9,E124:E132)</f>
        <v>20000</v>
      </c>
      <c r="F123" s="278">
        <f>SUBTOTAL(9,F124:F132)</f>
        <v>39382</v>
      </c>
      <c r="G123" s="271">
        <f>SUBTOTAL(9,G124:G132)</f>
        <v>39381.19</v>
      </c>
      <c r="H123" s="268">
        <f t="shared" si="3"/>
        <v>99.99794322279214</v>
      </c>
    </row>
    <row r="124" spans="1:8" ht="12.75">
      <c r="A124" s="282"/>
      <c r="B124" s="282"/>
      <c r="C124" s="279"/>
      <c r="D124" s="271" t="s">
        <v>465</v>
      </c>
      <c r="E124" s="275">
        <f>SUBTOTAL(9,E125)</f>
        <v>16670</v>
      </c>
      <c r="F124" s="275">
        <f>SUBTOTAL(9,F125:F126)</f>
        <v>34812</v>
      </c>
      <c r="G124" s="272">
        <f>SUBTOTAL(9,G125:G126)</f>
        <v>34811.59</v>
      </c>
      <c r="H124" s="270">
        <f t="shared" si="3"/>
        <v>99.99882224520279</v>
      </c>
    </row>
    <row r="125" spans="1:8" ht="12.75">
      <c r="A125" s="282"/>
      <c r="B125" s="282"/>
      <c r="C125" s="279"/>
      <c r="D125" s="272" t="s">
        <v>466</v>
      </c>
      <c r="E125" s="275">
        <v>16670</v>
      </c>
      <c r="F125" s="275">
        <v>22042</v>
      </c>
      <c r="G125" s="272">
        <v>22042.37</v>
      </c>
      <c r="H125" s="270">
        <f t="shared" si="3"/>
        <v>100.00167861355594</v>
      </c>
    </row>
    <row r="126" spans="1:8" ht="12.75">
      <c r="A126" s="282"/>
      <c r="B126" s="282"/>
      <c r="C126" s="279"/>
      <c r="D126" s="272" t="s">
        <v>467</v>
      </c>
      <c r="E126" s="275"/>
      <c r="F126" s="275">
        <v>12770</v>
      </c>
      <c r="G126" s="272">
        <v>12769.22</v>
      </c>
      <c r="H126" s="270">
        <f t="shared" si="3"/>
        <v>99.99389193422084</v>
      </c>
    </row>
    <row r="127" spans="1:8" ht="12.75">
      <c r="A127" s="282"/>
      <c r="B127" s="282"/>
      <c r="C127" s="279"/>
      <c r="D127" s="271" t="s">
        <v>468</v>
      </c>
      <c r="E127" s="275">
        <f>SUBTOTAL(9,E128)</f>
        <v>0</v>
      </c>
      <c r="F127" s="275">
        <f>SUBTOTAL(9,F128)</f>
        <v>0</v>
      </c>
      <c r="G127" s="272">
        <f>SUBTOTAL(9,G128)</f>
        <v>0</v>
      </c>
      <c r="H127" s="270">
        <v>0</v>
      </c>
    </row>
    <row r="128" spans="1:8" ht="12.75">
      <c r="A128" s="282"/>
      <c r="B128" s="282"/>
      <c r="C128" s="279"/>
      <c r="D128" s="272" t="s">
        <v>469</v>
      </c>
      <c r="E128" s="275"/>
      <c r="F128" s="275">
        <v>0</v>
      </c>
      <c r="G128" s="272">
        <v>0</v>
      </c>
      <c r="H128" s="270">
        <v>0</v>
      </c>
    </row>
    <row r="129" spans="1:8" ht="12.75">
      <c r="A129" s="282"/>
      <c r="B129" s="282"/>
      <c r="C129" s="279"/>
      <c r="D129" s="271" t="s">
        <v>470</v>
      </c>
      <c r="E129" s="275">
        <f>SUBTOTAL(9,E130:E132)</f>
        <v>3330</v>
      </c>
      <c r="F129" s="275">
        <f>SUBTOTAL(9,F130:F132)</f>
        <v>4570</v>
      </c>
      <c r="G129" s="272">
        <f>SUBTOTAL(9,G130:G132)</f>
        <v>4569.6</v>
      </c>
      <c r="H129" s="270">
        <f>IF(0," ",G129/F129*100)</f>
        <v>99.99124726477024</v>
      </c>
    </row>
    <row r="130" spans="1:8" ht="12.75">
      <c r="A130" s="282"/>
      <c r="B130" s="282"/>
      <c r="C130" s="279"/>
      <c r="D130" s="272" t="s">
        <v>471</v>
      </c>
      <c r="E130" s="275"/>
      <c r="F130" s="275">
        <v>0</v>
      </c>
      <c r="G130" s="272">
        <v>0</v>
      </c>
      <c r="H130" s="270">
        <v>0</v>
      </c>
    </row>
    <row r="131" spans="1:8" ht="12.75">
      <c r="A131" s="282"/>
      <c r="B131" s="282"/>
      <c r="C131" s="279"/>
      <c r="D131" s="272" t="s">
        <v>472</v>
      </c>
      <c r="E131" s="275">
        <v>3330</v>
      </c>
      <c r="F131" s="275">
        <v>0</v>
      </c>
      <c r="G131" s="272">
        <v>0</v>
      </c>
      <c r="H131" s="270">
        <v>0</v>
      </c>
    </row>
    <row r="132" spans="1:8" ht="12.75">
      <c r="A132" s="282"/>
      <c r="B132" s="282"/>
      <c r="C132" s="279"/>
      <c r="D132" s="272" t="s">
        <v>473</v>
      </c>
      <c r="E132" s="275"/>
      <c r="F132" s="275">
        <v>4570</v>
      </c>
      <c r="G132" s="272">
        <v>4569.6</v>
      </c>
      <c r="H132" s="291">
        <f>IF(0," ",G132/F132*100)</f>
        <v>99.99124726477024</v>
      </c>
    </row>
    <row r="133" spans="1:8" ht="12.75">
      <c r="A133" s="282"/>
      <c r="B133" s="292" t="s">
        <v>474</v>
      </c>
      <c r="C133" s="292" t="s">
        <v>475</v>
      </c>
      <c r="D133" s="292"/>
      <c r="E133" s="293">
        <f>SUBTOTAL(9,E134:E140)</f>
        <v>124814</v>
      </c>
      <c r="F133" s="293">
        <f>SUBTOTAL(9,F134:F140)</f>
        <v>5500</v>
      </c>
      <c r="G133" s="294">
        <f>SUBTOTAL(9,G134:G140)</f>
        <v>2168.63</v>
      </c>
      <c r="H133" s="259">
        <f>IF(0," ",G133/F133*100)</f>
        <v>39.42963636363637</v>
      </c>
    </row>
    <row r="134" spans="1:8" ht="12.75">
      <c r="A134" s="282"/>
      <c r="B134" s="295"/>
      <c r="C134" s="288">
        <v>600</v>
      </c>
      <c r="D134" s="289" t="s">
        <v>374</v>
      </c>
      <c r="E134" s="290">
        <f>SUBTOTAL(9,E135:E140)</f>
        <v>124814</v>
      </c>
      <c r="F134" s="290">
        <f>SUBTOTAL(9,F135:F140)</f>
        <v>5500</v>
      </c>
      <c r="G134" s="289">
        <f>SUBTOTAL(9,G135:G140)</f>
        <v>2168.63</v>
      </c>
      <c r="H134" s="264">
        <f>IF(0," ",G134/F134*100)</f>
        <v>39.42963636363637</v>
      </c>
    </row>
    <row r="135" spans="1:8" ht="12.75">
      <c r="A135" s="282"/>
      <c r="B135" s="295"/>
      <c r="C135" s="277">
        <v>630</v>
      </c>
      <c r="D135" s="271" t="s">
        <v>390</v>
      </c>
      <c r="E135" s="278">
        <f>SUBTOTAL(9,E136:E140)</f>
        <v>124814</v>
      </c>
      <c r="F135" s="278">
        <f>SUBTOTAL(9,F136:F140)</f>
        <v>5500</v>
      </c>
      <c r="G135" s="271">
        <f>SUBTOTAL(9,G136:G140)</f>
        <v>2168.63</v>
      </c>
      <c r="H135" s="268">
        <f>IF(0," ",G135/F135*100)</f>
        <v>39.42963636363637</v>
      </c>
    </row>
    <row r="136" spans="1:8" ht="12.75">
      <c r="A136" s="282"/>
      <c r="B136" s="295"/>
      <c r="C136" s="277"/>
      <c r="D136" s="271" t="s">
        <v>394</v>
      </c>
      <c r="E136" s="275">
        <f>SUBTOTAL(9,E137)</f>
        <v>119314</v>
      </c>
      <c r="F136" s="275">
        <f>SUBTOTAL(9,F137)</f>
        <v>0</v>
      </c>
      <c r="G136" s="272">
        <f>SUBTOTAL(9,G137)</f>
        <v>0</v>
      </c>
      <c r="H136" s="270">
        <v>0</v>
      </c>
    </row>
    <row r="137" spans="1:8" ht="12.75">
      <c r="A137" s="282"/>
      <c r="B137" s="295"/>
      <c r="C137" s="277"/>
      <c r="D137" s="272" t="s">
        <v>476</v>
      </c>
      <c r="E137" s="275">
        <v>119314</v>
      </c>
      <c r="F137" s="275">
        <v>0</v>
      </c>
      <c r="G137" s="272">
        <v>0</v>
      </c>
      <c r="H137" s="270">
        <v>0</v>
      </c>
    </row>
    <row r="138" spans="1:8" ht="12.75">
      <c r="A138" s="282"/>
      <c r="B138" s="295"/>
      <c r="C138" s="277"/>
      <c r="D138" s="271" t="s">
        <v>398</v>
      </c>
      <c r="E138" s="278">
        <f>SUBTOTAL(9,E139:E140)</f>
        <v>5500</v>
      </c>
      <c r="F138" s="278">
        <f>SUBTOTAL(9,F139:F140)</f>
        <v>5500</v>
      </c>
      <c r="G138" s="271">
        <f>SUBTOTAL(9,G139:G140)</f>
        <v>2168.63</v>
      </c>
      <c r="H138" s="268">
        <f aca="true" t="shared" si="4" ref="H138:H147">IF(0," ",G138/F138*100)</f>
        <v>39.42963636363637</v>
      </c>
    </row>
    <row r="139" spans="1:8" ht="12.75">
      <c r="A139" s="282"/>
      <c r="B139" s="295"/>
      <c r="C139" s="277"/>
      <c r="D139" s="272" t="s">
        <v>449</v>
      </c>
      <c r="E139" s="275">
        <v>500</v>
      </c>
      <c r="F139" s="275">
        <v>756</v>
      </c>
      <c r="G139" s="272">
        <v>756.45</v>
      </c>
      <c r="H139" s="268">
        <f t="shared" si="4"/>
        <v>100.05952380952381</v>
      </c>
    </row>
    <row r="140" spans="1:8" ht="12.75">
      <c r="A140" s="282"/>
      <c r="B140" s="295"/>
      <c r="C140" s="277"/>
      <c r="D140" s="272" t="s">
        <v>457</v>
      </c>
      <c r="E140" s="275">
        <v>5000</v>
      </c>
      <c r="F140" s="275">
        <v>4744</v>
      </c>
      <c r="G140" s="272">
        <v>1412.18</v>
      </c>
      <c r="H140" s="268">
        <f t="shared" si="4"/>
        <v>29.767706576728504</v>
      </c>
    </row>
    <row r="141" spans="1:8" ht="12.75">
      <c r="A141" s="282"/>
      <c r="B141" s="292" t="s">
        <v>477</v>
      </c>
      <c r="C141" s="292" t="s">
        <v>478</v>
      </c>
      <c r="D141" s="292"/>
      <c r="E141" s="293">
        <f>SUBTOTAL(9,E142:E154)</f>
        <v>335500</v>
      </c>
      <c r="F141" s="293">
        <f>SUBTOTAL(9,F142:F154)</f>
        <v>335500</v>
      </c>
      <c r="G141" s="294">
        <f>SUBTOTAL(9,G142:G154)</f>
        <v>320812.81</v>
      </c>
      <c r="H141" s="259">
        <f t="shared" si="4"/>
        <v>95.62229806259315</v>
      </c>
    </row>
    <row r="142" spans="1:8" ht="12.75">
      <c r="A142" s="282"/>
      <c r="B142" s="296"/>
      <c r="C142" s="288">
        <v>600</v>
      </c>
      <c r="D142" s="289" t="s">
        <v>374</v>
      </c>
      <c r="E142" s="290">
        <f>SUBTOTAL(9,E143:E146)</f>
        <v>122182</v>
      </c>
      <c r="F142" s="290">
        <f>SUBTOTAL(9,F143:F146)</f>
        <v>115036</v>
      </c>
      <c r="G142" s="289">
        <f>SUBTOTAL(9,G143:G146)</f>
        <v>100349</v>
      </c>
      <c r="H142" s="264">
        <f t="shared" si="4"/>
        <v>87.23269237456101</v>
      </c>
    </row>
    <row r="143" spans="1:8" ht="12.75">
      <c r="A143" s="282"/>
      <c r="B143" s="296"/>
      <c r="C143" s="277">
        <v>650</v>
      </c>
      <c r="D143" s="271" t="s">
        <v>479</v>
      </c>
      <c r="E143" s="278">
        <f>SUBTOTAL(9,E144:E146)</f>
        <v>122182</v>
      </c>
      <c r="F143" s="278">
        <f>SUBTOTAL(9,F144:F146)</f>
        <v>115036</v>
      </c>
      <c r="G143" s="271">
        <f>SUBTOTAL(9,G144:G146)</f>
        <v>100349</v>
      </c>
      <c r="H143" s="268">
        <f t="shared" si="4"/>
        <v>87.23269237456101</v>
      </c>
    </row>
    <row r="144" spans="1:8" ht="12.75">
      <c r="A144" s="282"/>
      <c r="B144" s="296"/>
      <c r="C144" s="279"/>
      <c r="D144" s="297" t="s">
        <v>480</v>
      </c>
      <c r="E144" s="275">
        <f>SUBTOTAL(9,E145:E146)</f>
        <v>122182</v>
      </c>
      <c r="F144" s="275">
        <f>SUBTOTAL(9,F145:F146)</f>
        <v>115036</v>
      </c>
      <c r="G144" s="272">
        <f>SUBTOTAL(9,G145:G146)</f>
        <v>100349</v>
      </c>
      <c r="H144" s="270">
        <f t="shared" si="4"/>
        <v>87.23269237456101</v>
      </c>
    </row>
    <row r="145" spans="1:8" ht="12.75">
      <c r="A145" s="282"/>
      <c r="B145" s="296"/>
      <c r="C145" s="279"/>
      <c r="D145" s="272" t="s">
        <v>481</v>
      </c>
      <c r="E145" s="275">
        <v>24540</v>
      </c>
      <c r="F145" s="275">
        <v>24540</v>
      </c>
      <c r="G145" s="272">
        <v>9863</v>
      </c>
      <c r="H145" s="270">
        <f t="shared" si="4"/>
        <v>40.19152404237979</v>
      </c>
    </row>
    <row r="146" spans="1:8" ht="12.75">
      <c r="A146" s="282"/>
      <c r="B146" s="296"/>
      <c r="C146" s="279"/>
      <c r="D146" s="272" t="s">
        <v>482</v>
      </c>
      <c r="E146" s="275">
        <v>97642</v>
      </c>
      <c r="F146" s="275">
        <v>90496</v>
      </c>
      <c r="G146" s="272">
        <v>90486</v>
      </c>
      <c r="H146" s="270">
        <f t="shared" si="4"/>
        <v>99.98894978783592</v>
      </c>
    </row>
    <row r="147" spans="1:8" ht="12.75">
      <c r="A147" s="282"/>
      <c r="B147" s="296"/>
      <c r="C147" s="288">
        <v>800</v>
      </c>
      <c r="D147" s="289" t="s">
        <v>483</v>
      </c>
      <c r="E147" s="298">
        <f>SUBTOTAL(9,E148:E154)</f>
        <v>213318</v>
      </c>
      <c r="F147" s="298">
        <f>SUBTOTAL(9,F148:F154)</f>
        <v>220464</v>
      </c>
      <c r="G147" s="299">
        <f>SUBTOTAL(9,G148:G154)</f>
        <v>220463.81</v>
      </c>
      <c r="H147" s="264">
        <f t="shared" si="4"/>
        <v>99.99991381812904</v>
      </c>
    </row>
    <row r="148" spans="1:8" ht="12.75">
      <c r="A148" s="282"/>
      <c r="B148" s="296"/>
      <c r="C148" s="300">
        <v>810</v>
      </c>
      <c r="D148" s="301" t="s">
        <v>484</v>
      </c>
      <c r="E148" s="302">
        <f>SUBTOTAL(9,E149:E150)</f>
        <v>0</v>
      </c>
      <c r="F148" s="302">
        <f>SUBTOTAL(9,F149:F150)</f>
        <v>0</v>
      </c>
      <c r="G148" s="303">
        <f>SUBTOTAL(9,G149:G150)</f>
        <v>0</v>
      </c>
      <c r="H148" s="268">
        <v>0</v>
      </c>
    </row>
    <row r="149" spans="1:8" ht="12.75">
      <c r="A149" s="282"/>
      <c r="B149" s="296"/>
      <c r="C149" s="300"/>
      <c r="D149" s="301" t="s">
        <v>485</v>
      </c>
      <c r="E149" s="304">
        <f>SUBTOTAL(9,E150)</f>
        <v>0</v>
      </c>
      <c r="F149" s="304">
        <f>SUBTOTAL(9,F150)</f>
        <v>0</v>
      </c>
      <c r="G149" s="305">
        <f>SUBTOTAL(9,G150)</f>
        <v>0</v>
      </c>
      <c r="H149" s="270">
        <v>0</v>
      </c>
    </row>
    <row r="150" spans="1:8" ht="12.75">
      <c r="A150" s="282"/>
      <c r="B150" s="296"/>
      <c r="C150" s="300"/>
      <c r="D150" s="274" t="s">
        <v>486</v>
      </c>
      <c r="E150" s="304"/>
      <c r="F150" s="304"/>
      <c r="G150" s="305"/>
      <c r="H150" s="268"/>
    </row>
    <row r="151" spans="1:8" ht="12.75">
      <c r="A151" s="282"/>
      <c r="B151" s="296"/>
      <c r="C151" s="277">
        <v>820</v>
      </c>
      <c r="D151" s="271" t="s">
        <v>487</v>
      </c>
      <c r="E151" s="278">
        <f>SUBTOTAL(9,E152:E154)</f>
        <v>213318</v>
      </c>
      <c r="F151" s="278">
        <f>SUBTOTAL(9,F152:F154)</f>
        <v>220464</v>
      </c>
      <c r="G151" s="271">
        <f>SUBTOTAL(9,G152:G154)</f>
        <v>220463.81</v>
      </c>
      <c r="H151" s="268">
        <f>IF(0," ",G151/F151*100)</f>
        <v>99.99991381812904</v>
      </c>
    </row>
    <row r="152" spans="1:8" ht="12.75">
      <c r="A152" s="282"/>
      <c r="B152" s="296"/>
      <c r="C152" s="279"/>
      <c r="D152" s="297" t="s">
        <v>488</v>
      </c>
      <c r="E152" s="278">
        <f>SUBTOTAL(9,E153:E154)</f>
        <v>213318</v>
      </c>
      <c r="F152" s="278">
        <f>SUBTOTAL(9,F153:F154)</f>
        <v>220464</v>
      </c>
      <c r="G152" s="271">
        <f>SUBTOTAL(9,G153:G154)</f>
        <v>220463.81</v>
      </c>
      <c r="H152" s="268">
        <f>IF(0," ",G152/F152*100)</f>
        <v>99.99991381812904</v>
      </c>
    </row>
    <row r="153" spans="1:8" ht="12.75">
      <c r="A153" s="282"/>
      <c r="B153" s="296"/>
      <c r="C153" s="279"/>
      <c r="D153" s="272" t="s">
        <v>489</v>
      </c>
      <c r="E153" s="275">
        <v>119498</v>
      </c>
      <c r="F153" s="275">
        <v>119498</v>
      </c>
      <c r="G153" s="272">
        <v>119498.16</v>
      </c>
      <c r="H153" s="270">
        <f>IF(0," ",G153/F153*100)</f>
        <v>100.00013389345428</v>
      </c>
    </row>
    <row r="154" spans="1:8" ht="12.75">
      <c r="A154" s="282"/>
      <c r="B154" s="296"/>
      <c r="C154" s="279"/>
      <c r="D154" s="272" t="s">
        <v>490</v>
      </c>
      <c r="E154" s="275">
        <v>93820</v>
      </c>
      <c r="F154" s="275">
        <v>100966</v>
      </c>
      <c r="G154" s="272">
        <v>100965.65</v>
      </c>
      <c r="H154" s="270">
        <f>IF(0," ",G154/F154*100)</f>
        <v>99.99965334865203</v>
      </c>
    </row>
    <row r="155" spans="1:8" ht="12.75">
      <c r="A155" s="250" t="s">
        <v>201</v>
      </c>
      <c r="B155" s="250"/>
      <c r="C155" s="252" t="s">
        <v>491</v>
      </c>
      <c r="D155" s="252"/>
      <c r="E155" s="306">
        <f>SUBTOTAL(9,E156:E198)</f>
        <v>41551</v>
      </c>
      <c r="F155" s="306">
        <f>SUM(F157)</f>
        <v>40789</v>
      </c>
      <c r="G155" s="253">
        <f>SUM(G157)</f>
        <v>40739</v>
      </c>
      <c r="H155" s="254">
        <f>IF(0," ",G155/F155*100)</f>
        <v>99.87741793130502</v>
      </c>
    </row>
    <row r="156" spans="1:8" ht="12.75">
      <c r="A156" s="255"/>
      <c r="B156" s="256" t="s">
        <v>492</v>
      </c>
      <c r="C156" s="292" t="s">
        <v>493</v>
      </c>
      <c r="D156" s="292"/>
      <c r="E156" s="307"/>
      <c r="F156" s="307"/>
      <c r="G156" s="258"/>
      <c r="H156" s="259"/>
    </row>
    <row r="157" spans="1:8" ht="12.75" customHeight="1">
      <c r="A157" s="255"/>
      <c r="B157" s="260"/>
      <c r="C157" s="261" t="s">
        <v>286</v>
      </c>
      <c r="D157" s="262" t="s">
        <v>374</v>
      </c>
      <c r="E157" s="308">
        <f>SUBTOTAL(9,E158:E198)</f>
        <v>41551</v>
      </c>
      <c r="F157" s="308">
        <f>SUBTOTAL(9,F158:F198)</f>
        <v>40789</v>
      </c>
      <c r="G157" s="263">
        <v>40739</v>
      </c>
      <c r="H157" s="264">
        <f aca="true" t="shared" si="5" ref="H157:H175">IF(0," ",G157/F157*100)</f>
        <v>99.87741793130502</v>
      </c>
    </row>
    <row r="158" spans="1:8" ht="22.5" customHeight="1">
      <c r="A158" s="255"/>
      <c r="B158" s="260"/>
      <c r="C158" s="265" t="s">
        <v>375</v>
      </c>
      <c r="D158" s="266" t="s">
        <v>408</v>
      </c>
      <c r="E158" s="309">
        <f>SUBTOTAL(9,E159:E163)</f>
        <v>24198</v>
      </c>
      <c r="F158" s="309">
        <f>SUBTOTAL(9,F159:F163)</f>
        <v>24734</v>
      </c>
      <c r="G158" s="267">
        <f>SUBTOTAL(9,G159:G163)</f>
        <v>24733.840000000004</v>
      </c>
      <c r="H158" s="268">
        <f t="shared" si="5"/>
        <v>99.99935311716666</v>
      </c>
    </row>
    <row r="159" spans="1:8" ht="12.75" customHeight="1">
      <c r="A159" s="255"/>
      <c r="B159" s="260"/>
      <c r="C159" s="265"/>
      <c r="D159" s="266" t="s">
        <v>377</v>
      </c>
      <c r="E159" s="269">
        <v>21331</v>
      </c>
      <c r="F159" s="269">
        <v>22509</v>
      </c>
      <c r="G159" s="269">
        <v>22509.17</v>
      </c>
      <c r="H159" s="270">
        <f t="shared" si="5"/>
        <v>100.00075525345417</v>
      </c>
    </row>
    <row r="160" spans="1:8" ht="12.75" customHeight="1">
      <c r="A160" s="255"/>
      <c r="B160" s="260"/>
      <c r="C160" s="265"/>
      <c r="D160" s="266" t="s">
        <v>409</v>
      </c>
      <c r="E160" s="269">
        <f>SUBTOTAL(9,E161:E162)</f>
        <v>2168</v>
      </c>
      <c r="F160" s="269">
        <f>SUBTOTAL(9,F161:F162)</f>
        <v>1627</v>
      </c>
      <c r="G160" s="269">
        <f>SUBTOTAL(9,G161:G162)</f>
        <v>1627.1699999999998</v>
      </c>
      <c r="H160" s="270">
        <f t="shared" si="5"/>
        <v>100.01044867854947</v>
      </c>
    </row>
    <row r="161" spans="1:8" ht="12.75" customHeight="1">
      <c r="A161" s="255"/>
      <c r="B161" s="260"/>
      <c r="C161" s="265"/>
      <c r="D161" s="285" t="s">
        <v>410</v>
      </c>
      <c r="E161" s="269">
        <v>1668</v>
      </c>
      <c r="F161" s="269">
        <v>1412</v>
      </c>
      <c r="G161" s="269">
        <v>1412.32</v>
      </c>
      <c r="H161" s="270">
        <f t="shared" si="5"/>
        <v>100.0226628895184</v>
      </c>
    </row>
    <row r="162" spans="1:8" ht="12.75" customHeight="1">
      <c r="A162" s="255"/>
      <c r="B162" s="260"/>
      <c r="C162" s="265"/>
      <c r="D162" s="285" t="s">
        <v>411</v>
      </c>
      <c r="E162" s="269">
        <v>500</v>
      </c>
      <c r="F162" s="269">
        <v>215</v>
      </c>
      <c r="G162" s="269">
        <v>214.85</v>
      </c>
      <c r="H162" s="270">
        <f t="shared" si="5"/>
        <v>99.93023255813954</v>
      </c>
    </row>
    <row r="163" spans="1:8" ht="12.75">
      <c r="A163" s="255"/>
      <c r="B163" s="260"/>
      <c r="C163" s="265"/>
      <c r="D163" s="266" t="s">
        <v>378</v>
      </c>
      <c r="E163" s="269">
        <v>699</v>
      </c>
      <c r="F163" s="269">
        <v>598</v>
      </c>
      <c r="G163" s="269">
        <v>597.5</v>
      </c>
      <c r="H163" s="270">
        <f t="shared" si="5"/>
        <v>99.91638795986621</v>
      </c>
    </row>
    <row r="164" spans="1:8" ht="12.75">
      <c r="A164" s="255"/>
      <c r="B164" s="260"/>
      <c r="C164" s="265" t="s">
        <v>379</v>
      </c>
      <c r="D164" s="271" t="s">
        <v>494</v>
      </c>
      <c r="E164" s="309">
        <f>SUBTOTAL(9,E165:E174)</f>
        <v>8942</v>
      </c>
      <c r="F164" s="309">
        <f>SUBTOTAL(9,F165:F174)</f>
        <v>9762</v>
      </c>
      <c r="G164" s="267">
        <f>SUBTOTAL(9,G165:G174)</f>
        <v>9762.330000000002</v>
      </c>
      <c r="H164" s="268">
        <f t="shared" si="5"/>
        <v>100.00338045482484</v>
      </c>
    </row>
    <row r="165" spans="1:8" ht="12.75">
      <c r="A165" s="255"/>
      <c r="B165" s="260"/>
      <c r="C165" s="265"/>
      <c r="D165" s="271" t="s">
        <v>381</v>
      </c>
      <c r="E165" s="269">
        <v>2420</v>
      </c>
      <c r="F165" s="269">
        <v>2498</v>
      </c>
      <c r="G165" s="269">
        <v>2497.87</v>
      </c>
      <c r="H165" s="270">
        <f t="shared" si="5"/>
        <v>99.99479583666933</v>
      </c>
    </row>
    <row r="166" spans="1:8" ht="12.75">
      <c r="A166" s="255"/>
      <c r="B166" s="260"/>
      <c r="C166" s="265"/>
      <c r="D166" s="271" t="s">
        <v>414</v>
      </c>
      <c r="E166" s="269"/>
      <c r="F166" s="269">
        <v>68</v>
      </c>
      <c r="G166" s="269">
        <v>67.62</v>
      </c>
      <c r="H166" s="270">
        <f t="shared" si="5"/>
        <v>99.44117647058825</v>
      </c>
    </row>
    <row r="167" spans="1:8" ht="12.75">
      <c r="A167" s="255"/>
      <c r="B167" s="260"/>
      <c r="C167" s="265"/>
      <c r="D167" s="271" t="s">
        <v>382</v>
      </c>
      <c r="E167" s="269">
        <f>SUBTOTAL(9,E168:E173)</f>
        <v>6038</v>
      </c>
      <c r="F167" s="269">
        <f>SUBTOTAL(9,F168:F173)</f>
        <v>5676</v>
      </c>
      <c r="G167" s="269">
        <f>SUBTOTAL(9,G168:G173)</f>
        <v>5676.9</v>
      </c>
      <c r="H167" s="270">
        <f t="shared" si="5"/>
        <v>100.01585623678646</v>
      </c>
    </row>
    <row r="168" spans="1:8" ht="12.75">
      <c r="A168" s="255"/>
      <c r="B168" s="260"/>
      <c r="C168" s="265"/>
      <c r="D168" s="272" t="s">
        <v>383</v>
      </c>
      <c r="E168" s="269">
        <v>339</v>
      </c>
      <c r="F168" s="269">
        <v>330</v>
      </c>
      <c r="G168" s="269">
        <v>330</v>
      </c>
      <c r="H168" s="270">
        <f t="shared" si="5"/>
        <v>100</v>
      </c>
    </row>
    <row r="169" spans="1:8" ht="12.75">
      <c r="A169" s="255"/>
      <c r="B169" s="260"/>
      <c r="C169" s="265"/>
      <c r="D169" s="273" t="s">
        <v>384</v>
      </c>
      <c r="E169" s="269">
        <v>3388</v>
      </c>
      <c r="F169" s="269">
        <v>3378</v>
      </c>
      <c r="G169" s="269">
        <v>3377.9</v>
      </c>
      <c r="H169" s="270">
        <f t="shared" si="5"/>
        <v>99.99703966844287</v>
      </c>
    </row>
    <row r="170" spans="1:8" ht="12.75">
      <c r="A170" s="255"/>
      <c r="B170" s="260"/>
      <c r="C170" s="265"/>
      <c r="D170" s="272" t="s">
        <v>385</v>
      </c>
      <c r="E170" s="269">
        <v>194</v>
      </c>
      <c r="F170" s="269">
        <v>194</v>
      </c>
      <c r="G170" s="269">
        <v>194.5</v>
      </c>
      <c r="H170" s="270">
        <f t="shared" si="5"/>
        <v>100.25773195876289</v>
      </c>
    </row>
    <row r="171" spans="1:8" ht="12.75">
      <c r="A171" s="255"/>
      <c r="B171" s="260"/>
      <c r="C171" s="265"/>
      <c r="D171" s="272" t="s">
        <v>386</v>
      </c>
      <c r="E171" s="269">
        <v>726</v>
      </c>
      <c r="F171" s="269">
        <v>473</v>
      </c>
      <c r="G171" s="269">
        <v>473.5</v>
      </c>
      <c r="H171" s="270">
        <f t="shared" si="5"/>
        <v>100.10570824524312</v>
      </c>
    </row>
    <row r="172" spans="1:8" ht="12.75">
      <c r="A172" s="255"/>
      <c r="B172" s="260"/>
      <c r="C172" s="265"/>
      <c r="D172" s="272" t="s">
        <v>387</v>
      </c>
      <c r="E172" s="269">
        <v>242</v>
      </c>
      <c r="F172" s="269">
        <v>157</v>
      </c>
      <c r="G172" s="269">
        <v>156.8</v>
      </c>
      <c r="H172" s="270">
        <f t="shared" si="5"/>
        <v>99.87261146496816</v>
      </c>
    </row>
    <row r="173" spans="1:8" ht="12.75">
      <c r="A173" s="255"/>
      <c r="B173" s="260"/>
      <c r="C173" s="265"/>
      <c r="D173" s="272" t="s">
        <v>388</v>
      </c>
      <c r="E173" s="269">
        <v>1149</v>
      </c>
      <c r="F173" s="269">
        <v>1144</v>
      </c>
      <c r="G173" s="269">
        <v>1144.2</v>
      </c>
      <c r="H173" s="270">
        <f t="shared" si="5"/>
        <v>100.01748251748252</v>
      </c>
    </row>
    <row r="174" spans="1:8" ht="12.75">
      <c r="A174" s="255"/>
      <c r="B174" s="260"/>
      <c r="C174" s="265"/>
      <c r="D174" s="271" t="s">
        <v>389</v>
      </c>
      <c r="E174" s="269">
        <v>484</v>
      </c>
      <c r="F174" s="269">
        <v>1520</v>
      </c>
      <c r="G174" s="269">
        <v>1519.94</v>
      </c>
      <c r="H174" s="270">
        <f t="shared" si="5"/>
        <v>99.99605263157895</v>
      </c>
    </row>
    <row r="175" spans="1:8" ht="12.75">
      <c r="A175" s="255"/>
      <c r="B175" s="260"/>
      <c r="C175" s="265" t="s">
        <v>287</v>
      </c>
      <c r="D175" s="271" t="s">
        <v>390</v>
      </c>
      <c r="E175" s="309">
        <f>SUBTOTAL(9,E176:E194)</f>
        <v>7073</v>
      </c>
      <c r="F175" s="309">
        <f>SUBTOTAL(9,F176:F194)</f>
        <v>4831</v>
      </c>
      <c r="G175" s="267">
        <f>SUBTOTAL(9,G176:G194)</f>
        <v>4780.700000000001</v>
      </c>
      <c r="H175" s="268">
        <f t="shared" si="5"/>
        <v>98.95880770026912</v>
      </c>
    </row>
    <row r="176" spans="1:8" ht="12.75">
      <c r="A176" s="255"/>
      <c r="B176" s="260"/>
      <c r="C176" s="255"/>
      <c r="D176" s="271" t="s">
        <v>391</v>
      </c>
      <c r="E176" s="310">
        <f>SUBTOTAL(9,E177)</f>
        <v>100</v>
      </c>
      <c r="F176" s="310">
        <f>SUBTOTAL(9,F177)</f>
        <v>0</v>
      </c>
      <c r="G176" s="269">
        <f>SUBTOTAL(9,G177)</f>
        <v>0</v>
      </c>
      <c r="H176" s="270">
        <v>0</v>
      </c>
    </row>
    <row r="177" spans="1:8" ht="12.75">
      <c r="A177" s="255"/>
      <c r="B177" s="260"/>
      <c r="C177" s="255"/>
      <c r="D177" s="272" t="s">
        <v>392</v>
      </c>
      <c r="E177" s="310">
        <v>100</v>
      </c>
      <c r="F177" s="310">
        <v>0</v>
      </c>
      <c r="G177" s="274">
        <v>0</v>
      </c>
      <c r="H177" s="270">
        <v>0</v>
      </c>
    </row>
    <row r="178" spans="1:8" ht="12.75">
      <c r="A178" s="255"/>
      <c r="B178" s="260"/>
      <c r="C178" s="255"/>
      <c r="D178" s="271" t="s">
        <v>415</v>
      </c>
      <c r="E178" s="310">
        <f>SUBTOTAL(9,E179:E181)</f>
        <v>2100</v>
      </c>
      <c r="F178" s="310">
        <f>SUBTOTAL(9,F179:F181)</f>
        <v>2108</v>
      </c>
      <c r="G178" s="269">
        <f>SUBTOTAL(9,G179:G181)</f>
        <v>2107.36</v>
      </c>
      <c r="H178" s="270">
        <f>IF(0," ",G178/F178*100)</f>
        <v>99.9696394686907</v>
      </c>
    </row>
    <row r="179" spans="1:8" ht="12.75">
      <c r="A179" s="255"/>
      <c r="B179" s="260"/>
      <c r="C179" s="255"/>
      <c r="D179" s="272" t="s">
        <v>416</v>
      </c>
      <c r="E179" s="310">
        <v>1000</v>
      </c>
      <c r="F179" s="310">
        <v>1000</v>
      </c>
      <c r="G179" s="274">
        <v>1000</v>
      </c>
      <c r="H179" s="270">
        <f>IF(0," ",G179/F179*100)</f>
        <v>100</v>
      </c>
    </row>
    <row r="180" spans="1:8" ht="12.75">
      <c r="A180" s="255"/>
      <c r="B180" s="260"/>
      <c r="C180" s="255"/>
      <c r="D180" s="272" t="s">
        <v>417</v>
      </c>
      <c r="E180" s="310">
        <v>200</v>
      </c>
      <c r="F180" s="310">
        <v>200</v>
      </c>
      <c r="G180" s="274">
        <v>200</v>
      </c>
      <c r="H180" s="270">
        <f>IF(0," ",G180/F180*100)</f>
        <v>100</v>
      </c>
    </row>
    <row r="181" spans="1:8" ht="12.75">
      <c r="A181" s="255"/>
      <c r="B181" s="260"/>
      <c r="C181" s="255"/>
      <c r="D181" s="272" t="s">
        <v>495</v>
      </c>
      <c r="E181" s="275">
        <v>900</v>
      </c>
      <c r="F181" s="275">
        <v>908</v>
      </c>
      <c r="G181" s="272">
        <v>907.36</v>
      </c>
      <c r="H181" s="270">
        <f>IF(0," ",G181/F181*100)</f>
        <v>99.9295154185022</v>
      </c>
    </row>
    <row r="182" spans="1:8" ht="12.75">
      <c r="A182" s="255"/>
      <c r="B182" s="260"/>
      <c r="C182" s="255"/>
      <c r="D182" s="271" t="s">
        <v>496</v>
      </c>
      <c r="E182" s="275">
        <f>SUBTOTAL(9,E183:E186)</f>
        <v>1868</v>
      </c>
      <c r="F182" s="275">
        <f>SUBTOTAL(9,F183:F186)</f>
        <v>354</v>
      </c>
      <c r="G182" s="272">
        <f>SUBTOTAL(9,G183:G186)</f>
        <v>354.36</v>
      </c>
      <c r="H182" s="270">
        <f>IF(0," ",G182/F182*100)</f>
        <v>100.10169491525424</v>
      </c>
    </row>
    <row r="183" spans="1:8" ht="12.75">
      <c r="A183" s="255"/>
      <c r="B183" s="260"/>
      <c r="C183" s="255"/>
      <c r="D183" s="272" t="s">
        <v>421</v>
      </c>
      <c r="E183" s="275"/>
      <c r="F183" s="275">
        <v>0</v>
      </c>
      <c r="G183" s="272">
        <v>0</v>
      </c>
      <c r="H183" s="270">
        <v>0</v>
      </c>
    </row>
    <row r="184" spans="1:8" ht="12.75">
      <c r="A184" s="255"/>
      <c r="B184" s="260"/>
      <c r="C184" s="255"/>
      <c r="D184" s="272" t="s">
        <v>424</v>
      </c>
      <c r="E184" s="275">
        <v>968</v>
      </c>
      <c r="F184" s="275">
        <v>0</v>
      </c>
      <c r="G184" s="272">
        <v>0</v>
      </c>
      <c r="H184" s="270">
        <v>0</v>
      </c>
    </row>
    <row r="185" spans="1:8" ht="12.75">
      <c r="A185" s="255"/>
      <c r="B185" s="260"/>
      <c r="C185" s="255"/>
      <c r="D185" s="272" t="s">
        <v>425</v>
      </c>
      <c r="E185" s="275">
        <v>900</v>
      </c>
      <c r="F185" s="275">
        <v>314</v>
      </c>
      <c r="G185" s="272">
        <v>314.36</v>
      </c>
      <c r="H185" s="270">
        <f aca="true" t="shared" si="6" ref="H185:H199">IF(0," ",G185/F185*100)</f>
        <v>100.11464968152866</v>
      </c>
    </row>
    <row r="186" spans="1:8" ht="12.75">
      <c r="A186" s="255"/>
      <c r="B186" s="260"/>
      <c r="C186" s="255"/>
      <c r="D186" s="272" t="s">
        <v>427</v>
      </c>
      <c r="E186" s="275"/>
      <c r="F186" s="275">
        <v>40</v>
      </c>
      <c r="G186" s="272">
        <v>40</v>
      </c>
      <c r="H186" s="270">
        <f t="shared" si="6"/>
        <v>100</v>
      </c>
    </row>
    <row r="187" spans="1:8" ht="12.75">
      <c r="A187" s="255"/>
      <c r="B187" s="260"/>
      <c r="C187" s="255"/>
      <c r="D187" s="271" t="s">
        <v>436</v>
      </c>
      <c r="E187" s="275"/>
      <c r="F187" s="275">
        <f>SUBTOTAL(9,F188)</f>
        <v>25</v>
      </c>
      <c r="G187" s="275">
        <f>SUBTOTAL(9,G188)</f>
        <v>24.88</v>
      </c>
      <c r="H187" s="270">
        <f t="shared" si="6"/>
        <v>99.52</v>
      </c>
    </row>
    <row r="188" spans="1:8" ht="12.75">
      <c r="A188" s="255"/>
      <c r="B188" s="260"/>
      <c r="C188" s="255"/>
      <c r="D188" s="272" t="s">
        <v>441</v>
      </c>
      <c r="E188" s="275"/>
      <c r="F188" s="275">
        <v>25</v>
      </c>
      <c r="G188" s="272">
        <v>24.88</v>
      </c>
      <c r="H188" s="270">
        <f t="shared" si="6"/>
        <v>99.52</v>
      </c>
    </row>
    <row r="189" spans="1:8" ht="12.75">
      <c r="A189" s="255"/>
      <c r="B189" s="260"/>
      <c r="C189" s="255"/>
      <c r="D189" s="271" t="s">
        <v>398</v>
      </c>
      <c r="E189" s="275">
        <f>SUBTOTAL(9,E190:E194)</f>
        <v>3005</v>
      </c>
      <c r="F189" s="275">
        <f>SUBTOTAL(9,F190:F194)</f>
        <v>2344</v>
      </c>
      <c r="G189" s="272">
        <f>SUBTOTAL(9,G190:G194)</f>
        <v>2294.1</v>
      </c>
      <c r="H189" s="270">
        <f t="shared" si="6"/>
        <v>97.87116040955631</v>
      </c>
    </row>
    <row r="190" spans="1:8" ht="12.75">
      <c r="A190" s="255"/>
      <c r="B190" s="260"/>
      <c r="C190" s="255"/>
      <c r="D190" s="272" t="s">
        <v>399</v>
      </c>
      <c r="E190" s="275">
        <v>150</v>
      </c>
      <c r="F190" s="275">
        <v>116</v>
      </c>
      <c r="G190" s="272">
        <v>115.9</v>
      </c>
      <c r="H190" s="270">
        <f t="shared" si="6"/>
        <v>99.91379310344828</v>
      </c>
    </row>
    <row r="191" spans="1:8" ht="12.75">
      <c r="A191" s="255"/>
      <c r="B191" s="260"/>
      <c r="C191" s="255"/>
      <c r="D191" s="272" t="s">
        <v>447</v>
      </c>
      <c r="E191" s="275">
        <v>800</v>
      </c>
      <c r="F191" s="275">
        <v>412</v>
      </c>
      <c r="G191" s="272">
        <v>372.04</v>
      </c>
      <c r="H191" s="270">
        <f t="shared" si="6"/>
        <v>90.30097087378641</v>
      </c>
    </row>
    <row r="192" spans="1:8" ht="12.75">
      <c r="A192" s="255"/>
      <c r="B192" s="260"/>
      <c r="C192" s="255"/>
      <c r="D192" s="272" t="s">
        <v>497</v>
      </c>
      <c r="E192" s="275">
        <v>398</v>
      </c>
      <c r="F192" s="275">
        <v>309</v>
      </c>
      <c r="G192" s="272">
        <v>298.74</v>
      </c>
      <c r="H192" s="270">
        <f t="shared" si="6"/>
        <v>96.67961165048544</v>
      </c>
    </row>
    <row r="193" spans="1:8" ht="12.75">
      <c r="A193" s="255"/>
      <c r="B193" s="260"/>
      <c r="C193" s="255"/>
      <c r="D193" s="272" t="s">
        <v>401</v>
      </c>
      <c r="E193" s="275">
        <v>1294</v>
      </c>
      <c r="F193" s="275">
        <v>1200</v>
      </c>
      <c r="G193" s="272">
        <v>1200.01</v>
      </c>
      <c r="H193" s="270">
        <f t="shared" si="6"/>
        <v>100.00083333333333</v>
      </c>
    </row>
    <row r="194" spans="1:8" ht="12.75">
      <c r="A194" s="255"/>
      <c r="B194" s="260"/>
      <c r="C194" s="255"/>
      <c r="D194" s="272" t="s">
        <v>451</v>
      </c>
      <c r="E194" s="275">
        <v>363</v>
      </c>
      <c r="F194" s="275">
        <v>307</v>
      </c>
      <c r="G194" s="272">
        <v>307.41</v>
      </c>
      <c r="H194" s="270">
        <f t="shared" si="6"/>
        <v>100.13355048859935</v>
      </c>
    </row>
    <row r="195" spans="1:8" ht="12.75">
      <c r="A195" s="255"/>
      <c r="B195" s="260"/>
      <c r="C195" s="265" t="s">
        <v>498</v>
      </c>
      <c r="D195" s="271" t="s">
        <v>403</v>
      </c>
      <c r="E195" s="278">
        <f>SUBTOTAL(9,E196)</f>
        <v>1338</v>
      </c>
      <c r="F195" s="278">
        <f>SUBTOTAL(9,F196)</f>
        <v>1462</v>
      </c>
      <c r="G195" s="271">
        <f>SUBTOTAL(9,G196:G198)</f>
        <v>1461.52</v>
      </c>
      <c r="H195" s="268">
        <f t="shared" si="6"/>
        <v>99.9671682626539</v>
      </c>
    </row>
    <row r="196" spans="1:8" ht="12.75">
      <c r="A196" s="255"/>
      <c r="B196" s="260"/>
      <c r="C196" s="279"/>
      <c r="D196" s="271" t="s">
        <v>404</v>
      </c>
      <c r="E196" s="275">
        <f>SUBTOTAL(9,E197:E198)</f>
        <v>1338</v>
      </c>
      <c r="F196" s="275">
        <f>SUBTOTAL(9,F197:F198)</f>
        <v>1462</v>
      </c>
      <c r="G196" s="272">
        <f>SUBTOTAL(9,G197:G198)</f>
        <v>1461.52</v>
      </c>
      <c r="H196" s="270">
        <f t="shared" si="6"/>
        <v>99.9671682626539</v>
      </c>
    </row>
    <row r="197" spans="1:8" ht="12.75">
      <c r="A197" s="255"/>
      <c r="B197" s="260"/>
      <c r="C197" s="279"/>
      <c r="D197" s="272" t="s">
        <v>462</v>
      </c>
      <c r="E197" s="275">
        <v>1238</v>
      </c>
      <c r="F197" s="275">
        <v>1250</v>
      </c>
      <c r="G197" s="272">
        <v>1250</v>
      </c>
      <c r="H197" s="270">
        <f t="shared" si="6"/>
        <v>100</v>
      </c>
    </row>
    <row r="198" spans="1:8" ht="12.75">
      <c r="A198" s="255"/>
      <c r="B198" s="260"/>
      <c r="C198" s="279"/>
      <c r="D198" s="272" t="s">
        <v>406</v>
      </c>
      <c r="E198" s="275">
        <v>100</v>
      </c>
      <c r="F198" s="275">
        <v>212</v>
      </c>
      <c r="G198" s="272">
        <v>211.52</v>
      </c>
      <c r="H198" s="270">
        <f t="shared" si="6"/>
        <v>99.77358490566039</v>
      </c>
    </row>
    <row r="199" spans="1:8" ht="12.75">
      <c r="A199" s="250" t="s">
        <v>499</v>
      </c>
      <c r="B199" s="250"/>
      <c r="C199" s="252" t="s">
        <v>500</v>
      </c>
      <c r="D199" s="252"/>
      <c r="E199" s="306">
        <f>SUBTOTAL(9,E200:E228)</f>
        <v>10000</v>
      </c>
      <c r="F199" s="306">
        <f>SUM(F201)</f>
        <v>80684</v>
      </c>
      <c r="G199" s="253">
        <f>SUM(G201)</f>
        <v>30677.270000000004</v>
      </c>
      <c r="H199" s="254">
        <f t="shared" si="6"/>
        <v>38.02150364384513</v>
      </c>
    </row>
    <row r="200" spans="1:8" ht="12.75">
      <c r="A200" s="311"/>
      <c r="B200" s="312" t="s">
        <v>501</v>
      </c>
      <c r="C200" s="292" t="s">
        <v>502</v>
      </c>
      <c r="D200" s="292"/>
      <c r="E200" s="307"/>
      <c r="F200" s="307"/>
      <c r="G200" s="258"/>
      <c r="H200" s="259"/>
    </row>
    <row r="201" spans="1:8" ht="14.25" customHeight="1">
      <c r="A201" s="311"/>
      <c r="B201" s="311"/>
      <c r="C201" s="261" t="s">
        <v>286</v>
      </c>
      <c r="D201" s="262" t="s">
        <v>374</v>
      </c>
      <c r="E201" s="308">
        <f>SUBTOTAL(9,E202:E224)</f>
        <v>10000</v>
      </c>
      <c r="F201" s="308">
        <f>SUBTOTAL(9,F202:F228)</f>
        <v>80684</v>
      </c>
      <c r="G201" s="263">
        <f>SUBTOTAL(9,G202:G228)</f>
        <v>30677.270000000004</v>
      </c>
      <c r="H201" s="264">
        <f aca="true" t="shared" si="7" ref="H201:H227">IF(0," ",G201/F201*100)</f>
        <v>38.02150364384513</v>
      </c>
    </row>
    <row r="202" spans="1:8" ht="12.75">
      <c r="A202" s="311"/>
      <c r="B202" s="311"/>
      <c r="C202" s="265" t="s">
        <v>375</v>
      </c>
      <c r="D202" s="266" t="s">
        <v>376</v>
      </c>
      <c r="E202" s="309">
        <f>SUBTOTAL(9,E203:E206)</f>
        <v>5540</v>
      </c>
      <c r="F202" s="309">
        <f>SUBTOTAL(9,F203:F206)</f>
        <v>69804</v>
      </c>
      <c r="G202" s="267">
        <f>SUBTOTAL(9,G203:G206)</f>
        <v>19803.15</v>
      </c>
      <c r="H202" s="268">
        <f t="shared" si="7"/>
        <v>28.369649303764827</v>
      </c>
    </row>
    <row r="203" spans="1:8" ht="12.75" customHeight="1">
      <c r="A203" s="311"/>
      <c r="B203" s="311"/>
      <c r="C203" s="265"/>
      <c r="D203" s="266" t="s">
        <v>377</v>
      </c>
      <c r="E203" s="269">
        <v>5540</v>
      </c>
      <c r="F203" s="269">
        <v>69113</v>
      </c>
      <c r="G203" s="269">
        <v>19111.920000000002</v>
      </c>
      <c r="H203" s="270">
        <f t="shared" si="7"/>
        <v>27.65314774355042</v>
      </c>
    </row>
    <row r="204" spans="1:8" ht="12.75" customHeight="1">
      <c r="A204" s="311"/>
      <c r="B204" s="311"/>
      <c r="C204" s="265"/>
      <c r="D204" s="266" t="s">
        <v>409</v>
      </c>
      <c r="E204" s="269"/>
      <c r="F204" s="269">
        <f>SUBTOTAL(9,F205)</f>
        <v>22</v>
      </c>
      <c r="G204" s="269">
        <f>SUBTOTAL(9,G205)</f>
        <v>22.23</v>
      </c>
      <c r="H204" s="270">
        <f t="shared" si="7"/>
        <v>101.04545454545455</v>
      </c>
    </row>
    <row r="205" spans="1:8" ht="12.75" customHeight="1">
      <c r="A205" s="311"/>
      <c r="B205" s="311"/>
      <c r="C205" s="265"/>
      <c r="D205" s="285" t="s">
        <v>410</v>
      </c>
      <c r="E205" s="269"/>
      <c r="F205" s="269">
        <v>22</v>
      </c>
      <c r="G205" s="269">
        <v>22.23</v>
      </c>
      <c r="H205" s="270">
        <f t="shared" si="7"/>
        <v>101.04545454545455</v>
      </c>
    </row>
    <row r="206" spans="1:8" ht="12.75" customHeight="1">
      <c r="A206" s="311"/>
      <c r="B206" s="311"/>
      <c r="C206" s="265"/>
      <c r="D206" s="266" t="s">
        <v>378</v>
      </c>
      <c r="E206" s="269"/>
      <c r="F206" s="269">
        <v>669</v>
      </c>
      <c r="G206" s="269">
        <v>669</v>
      </c>
      <c r="H206" s="270">
        <f t="shared" si="7"/>
        <v>100</v>
      </c>
    </row>
    <row r="207" spans="1:8" ht="12.75">
      <c r="A207" s="311"/>
      <c r="B207" s="311"/>
      <c r="C207" s="265" t="s">
        <v>379</v>
      </c>
      <c r="D207" s="271" t="s">
        <v>494</v>
      </c>
      <c r="E207" s="309">
        <f>SUBTOTAL(9,E208:E216)</f>
        <v>1940</v>
      </c>
      <c r="F207" s="309">
        <f>SUBTOTAL(9,F208:F216)</f>
        <v>6804</v>
      </c>
      <c r="G207" s="267">
        <f>SUBTOTAL(9,G208:G216)</f>
        <v>6802.730000000001</v>
      </c>
      <c r="H207" s="268">
        <f t="shared" si="7"/>
        <v>99.9813345091123</v>
      </c>
    </row>
    <row r="208" spans="1:8" ht="12.75">
      <c r="A208" s="311"/>
      <c r="B208" s="311"/>
      <c r="C208" s="311"/>
      <c r="D208" s="271" t="s">
        <v>381</v>
      </c>
      <c r="E208" s="269">
        <v>554</v>
      </c>
      <c r="F208" s="269">
        <v>516</v>
      </c>
      <c r="G208" s="269">
        <v>516.22</v>
      </c>
      <c r="H208" s="270">
        <f t="shared" si="7"/>
        <v>100.04263565891473</v>
      </c>
    </row>
    <row r="209" spans="1:8" ht="12.75">
      <c r="A209" s="311"/>
      <c r="B209" s="311"/>
      <c r="C209" s="311"/>
      <c r="D209" s="271" t="s">
        <v>414</v>
      </c>
      <c r="E209" s="269"/>
      <c r="F209" s="269">
        <v>1348</v>
      </c>
      <c r="G209" s="269">
        <v>1347.91</v>
      </c>
      <c r="H209" s="270">
        <f t="shared" si="7"/>
        <v>99.9933234421365</v>
      </c>
    </row>
    <row r="210" spans="1:8" ht="12.75">
      <c r="A210" s="311"/>
      <c r="B210" s="311"/>
      <c r="C210" s="311"/>
      <c r="D210" s="271" t="s">
        <v>382</v>
      </c>
      <c r="E210" s="269">
        <f>SUBTOTAL(9,E211:E216)</f>
        <v>1386</v>
      </c>
      <c r="F210" s="269">
        <f>SUBTOTAL(9,F211:F216)</f>
        <v>4940</v>
      </c>
      <c r="G210" s="269">
        <f>SUBTOTAL(9,G211:G216)</f>
        <v>4938.6</v>
      </c>
      <c r="H210" s="270">
        <f t="shared" si="7"/>
        <v>99.97165991902834</v>
      </c>
    </row>
    <row r="211" spans="1:8" ht="12.75">
      <c r="A211" s="311"/>
      <c r="B211" s="311"/>
      <c r="C211" s="311"/>
      <c r="D211" s="272" t="s">
        <v>383</v>
      </c>
      <c r="E211" s="269">
        <v>78</v>
      </c>
      <c r="F211" s="269">
        <v>276</v>
      </c>
      <c r="G211" s="269">
        <v>275.7</v>
      </c>
      <c r="H211" s="270">
        <f t="shared" si="7"/>
        <v>99.89130434782608</v>
      </c>
    </row>
    <row r="212" spans="1:8" ht="12.75">
      <c r="A212" s="311"/>
      <c r="B212" s="311"/>
      <c r="C212" s="311"/>
      <c r="D212" s="273" t="s">
        <v>384</v>
      </c>
      <c r="E212" s="269">
        <v>777</v>
      </c>
      <c r="F212" s="269">
        <v>2780</v>
      </c>
      <c r="G212" s="269">
        <v>2779.4</v>
      </c>
      <c r="H212" s="270">
        <f t="shared" si="7"/>
        <v>99.97841726618705</v>
      </c>
    </row>
    <row r="213" spans="1:8" ht="12.75">
      <c r="A213" s="311"/>
      <c r="B213" s="311"/>
      <c r="C213" s="311"/>
      <c r="D213" s="272" t="s">
        <v>385</v>
      </c>
      <c r="E213" s="269">
        <v>45</v>
      </c>
      <c r="F213" s="269">
        <v>154</v>
      </c>
      <c r="G213" s="269">
        <v>154.3</v>
      </c>
      <c r="H213" s="270">
        <f t="shared" si="7"/>
        <v>100.1948051948052</v>
      </c>
    </row>
    <row r="214" spans="1:8" ht="12.75">
      <c r="A214" s="311"/>
      <c r="B214" s="311"/>
      <c r="C214" s="311"/>
      <c r="D214" s="272" t="s">
        <v>386</v>
      </c>
      <c r="E214" s="269">
        <v>166</v>
      </c>
      <c r="F214" s="269">
        <v>593</v>
      </c>
      <c r="G214" s="269">
        <v>593.6</v>
      </c>
      <c r="H214" s="270">
        <f t="shared" si="7"/>
        <v>100.10118043844858</v>
      </c>
    </row>
    <row r="215" spans="1:8" ht="12.75">
      <c r="A215" s="311"/>
      <c r="B215" s="311"/>
      <c r="C215" s="311"/>
      <c r="D215" s="272" t="s">
        <v>387</v>
      </c>
      <c r="E215" s="269">
        <v>56</v>
      </c>
      <c r="F215" s="269">
        <v>196</v>
      </c>
      <c r="G215" s="269">
        <v>195.8</v>
      </c>
      <c r="H215" s="270">
        <f t="shared" si="7"/>
        <v>99.89795918367348</v>
      </c>
    </row>
    <row r="216" spans="1:8" ht="12.75">
      <c r="A216" s="311"/>
      <c r="B216" s="311"/>
      <c r="C216" s="311"/>
      <c r="D216" s="272" t="s">
        <v>388</v>
      </c>
      <c r="E216" s="269">
        <v>264</v>
      </c>
      <c r="F216" s="269">
        <v>941</v>
      </c>
      <c r="G216" s="269">
        <v>939.8</v>
      </c>
      <c r="H216" s="270">
        <f t="shared" si="7"/>
        <v>99.87247608926675</v>
      </c>
    </row>
    <row r="217" spans="1:8" ht="12.75">
      <c r="A217" s="311"/>
      <c r="B217" s="311"/>
      <c r="C217" s="265" t="s">
        <v>287</v>
      </c>
      <c r="D217" s="271" t="s">
        <v>390</v>
      </c>
      <c r="E217" s="309">
        <f>SUBTOTAL(9,E218:E224)</f>
        <v>2520</v>
      </c>
      <c r="F217" s="309">
        <f>SUBTOTAL(9,F218:F224)</f>
        <v>3893</v>
      </c>
      <c r="G217" s="267">
        <f>SUBTOTAL(9,G218:G224)</f>
        <v>3888.75</v>
      </c>
      <c r="H217" s="268">
        <f t="shared" si="7"/>
        <v>99.89082969432314</v>
      </c>
    </row>
    <row r="218" spans="1:8" ht="12.75">
      <c r="A218" s="311"/>
      <c r="B218" s="311"/>
      <c r="C218" s="313"/>
      <c r="D218" s="271" t="s">
        <v>394</v>
      </c>
      <c r="E218" s="275">
        <f>SUBTOTAL(9,E219:E220)</f>
        <v>1670</v>
      </c>
      <c r="F218" s="275">
        <f>SUBTOTAL(9,F219:F220)</f>
        <v>1568</v>
      </c>
      <c r="G218" s="272">
        <f>SUBTOTAL(9,G219:G220)</f>
        <v>1567.74</v>
      </c>
      <c r="H218" s="270">
        <f t="shared" si="7"/>
        <v>99.98341836734694</v>
      </c>
    </row>
    <row r="219" spans="1:8" ht="12.75">
      <c r="A219" s="311"/>
      <c r="B219" s="311"/>
      <c r="C219" s="311"/>
      <c r="D219" s="272" t="s">
        <v>503</v>
      </c>
      <c r="E219" s="275">
        <v>900</v>
      </c>
      <c r="F219" s="275">
        <v>1406</v>
      </c>
      <c r="G219" s="272">
        <v>1405.54</v>
      </c>
      <c r="H219" s="270">
        <f t="shared" si="7"/>
        <v>99.96728307254624</v>
      </c>
    </row>
    <row r="220" spans="1:8" ht="12.75">
      <c r="A220" s="311"/>
      <c r="B220" s="311"/>
      <c r="C220" s="311"/>
      <c r="D220" s="272" t="s">
        <v>428</v>
      </c>
      <c r="E220" s="275">
        <v>770</v>
      </c>
      <c r="F220" s="275">
        <v>162</v>
      </c>
      <c r="G220" s="272">
        <v>162.20000000000002</v>
      </c>
      <c r="H220" s="270">
        <f t="shared" si="7"/>
        <v>100.12345679012347</v>
      </c>
    </row>
    <row r="221" spans="1:8" ht="12.75">
      <c r="A221" s="311"/>
      <c r="B221" s="311"/>
      <c r="C221" s="311"/>
      <c r="D221" s="271" t="s">
        <v>398</v>
      </c>
      <c r="E221" s="275">
        <f>SUBTOTAL(9,E222:E224)</f>
        <v>850</v>
      </c>
      <c r="F221" s="275">
        <f>SUBTOTAL(9,F222:F224)</f>
        <v>2325</v>
      </c>
      <c r="G221" s="272">
        <f>SUBTOTAL(9,G222:G224)</f>
        <v>2321.01</v>
      </c>
      <c r="H221" s="270">
        <f t="shared" si="7"/>
        <v>99.82838709677421</v>
      </c>
    </row>
    <row r="222" spans="1:8" ht="12.75">
      <c r="A222" s="311"/>
      <c r="B222" s="311"/>
      <c r="C222" s="311"/>
      <c r="D222" s="272" t="s">
        <v>401</v>
      </c>
      <c r="E222" s="275">
        <v>500</v>
      </c>
      <c r="F222" s="275">
        <v>1822</v>
      </c>
      <c r="G222" s="272">
        <v>1818.47</v>
      </c>
      <c r="H222" s="270">
        <f t="shared" si="7"/>
        <v>99.80625686059275</v>
      </c>
    </row>
    <row r="223" spans="1:8" ht="12.75">
      <c r="A223" s="311"/>
      <c r="B223" s="311"/>
      <c r="C223" s="311"/>
      <c r="D223" s="272" t="s">
        <v>450</v>
      </c>
      <c r="E223" s="275">
        <v>270</v>
      </c>
      <c r="F223" s="275">
        <v>253</v>
      </c>
      <c r="G223" s="272">
        <v>253.5</v>
      </c>
      <c r="H223" s="270">
        <f t="shared" si="7"/>
        <v>100.19762845849802</v>
      </c>
    </row>
    <row r="224" spans="1:8" ht="12.75">
      <c r="A224" s="311"/>
      <c r="B224" s="311"/>
      <c r="C224" s="311"/>
      <c r="D224" s="272" t="s">
        <v>451</v>
      </c>
      <c r="E224" s="275">
        <v>80</v>
      </c>
      <c r="F224" s="275">
        <v>250</v>
      </c>
      <c r="G224" s="272">
        <v>249.04</v>
      </c>
      <c r="H224" s="270">
        <f t="shared" si="7"/>
        <v>99.616</v>
      </c>
    </row>
    <row r="225" spans="1:8" ht="12.75">
      <c r="A225" s="311"/>
      <c r="B225" s="311"/>
      <c r="C225" s="265" t="s">
        <v>498</v>
      </c>
      <c r="D225" s="271" t="s">
        <v>403</v>
      </c>
      <c r="E225" s="278">
        <f>SUBTOTAL(9,E226)</f>
        <v>0</v>
      </c>
      <c r="F225" s="278">
        <f>SUBTOTAL(9,F226:F228)</f>
        <v>183</v>
      </c>
      <c r="G225" s="271">
        <f>SUBTOTAL(9,G226:G228)</f>
        <v>182.64000000000001</v>
      </c>
      <c r="H225" s="268">
        <f t="shared" si="7"/>
        <v>99.8032786885246</v>
      </c>
    </row>
    <row r="226" spans="1:8" ht="12.75">
      <c r="A226" s="311"/>
      <c r="B226" s="311"/>
      <c r="C226" s="279"/>
      <c r="D226" s="271" t="s">
        <v>404</v>
      </c>
      <c r="E226" s="275">
        <f>SUBTOTAL(9,E227:E227)</f>
        <v>0</v>
      </c>
      <c r="F226" s="275">
        <f>SUBTOTAL(9,F227:F228)</f>
        <v>183</v>
      </c>
      <c r="G226" s="272">
        <f>SUBTOTAL(9,G227:G228)</f>
        <v>182.64000000000001</v>
      </c>
      <c r="H226" s="270">
        <f t="shared" si="7"/>
        <v>99.8032786885246</v>
      </c>
    </row>
    <row r="227" spans="1:8" ht="12.75">
      <c r="A227" s="311"/>
      <c r="B227" s="311"/>
      <c r="C227" s="279"/>
      <c r="D227" s="272" t="s">
        <v>406</v>
      </c>
      <c r="E227" s="275"/>
      <c r="F227" s="275">
        <v>183</v>
      </c>
      <c r="G227" s="272">
        <v>182.64</v>
      </c>
      <c r="H227" s="270">
        <f t="shared" si="7"/>
        <v>99.8032786885246</v>
      </c>
    </row>
    <row r="228" spans="1:8" ht="12.75">
      <c r="A228" s="311"/>
      <c r="B228" s="311"/>
      <c r="C228" s="279"/>
      <c r="D228" s="272" t="s">
        <v>504</v>
      </c>
      <c r="E228" s="275"/>
      <c r="F228" s="275"/>
      <c r="G228" s="272"/>
      <c r="H228" s="268"/>
    </row>
    <row r="229" spans="1:8" ht="12.75">
      <c r="A229" s="250" t="s">
        <v>203</v>
      </c>
      <c r="B229" s="314"/>
      <c r="C229" s="252" t="s">
        <v>505</v>
      </c>
      <c r="D229" s="252"/>
      <c r="E229" s="253">
        <f>SUBTOTAL(9,E230:E254)</f>
        <v>50000</v>
      </c>
      <c r="F229" s="253">
        <f>SUBTOTAL(9,F230:F254)</f>
        <v>73543</v>
      </c>
      <c r="G229" s="253">
        <f>SUBTOTAL(9,G230:G254)</f>
        <v>73391.94</v>
      </c>
      <c r="H229" s="254">
        <f>IF(0," ",G229/F229*100)</f>
        <v>99.79459635859294</v>
      </c>
    </row>
    <row r="230" spans="1:8" ht="12.75">
      <c r="A230" s="255"/>
      <c r="B230" s="256" t="s">
        <v>506</v>
      </c>
      <c r="C230" s="257" t="s">
        <v>507</v>
      </c>
      <c r="D230" s="257"/>
      <c r="E230" s="258"/>
      <c r="F230" s="258"/>
      <c r="G230" s="258"/>
      <c r="H230" s="259"/>
    </row>
    <row r="231" spans="1:8" ht="12.75">
      <c r="A231" s="255"/>
      <c r="B231" s="260"/>
      <c r="C231" s="261" t="s">
        <v>286</v>
      </c>
      <c r="D231" s="262" t="s">
        <v>374</v>
      </c>
      <c r="E231" s="263">
        <f>SUBTOTAL(9,E232:E254)</f>
        <v>50000</v>
      </c>
      <c r="F231" s="263">
        <f>SUBTOTAL(9,F232:F254)</f>
        <v>73543</v>
      </c>
      <c r="G231" s="263">
        <f>SUBTOTAL(9,G232:G254)</f>
        <v>73391.94</v>
      </c>
      <c r="H231" s="264">
        <f aca="true" t="shared" si="8" ref="H231:H238">IF(0," ",G231/F231*100)</f>
        <v>99.79459635859294</v>
      </c>
    </row>
    <row r="232" spans="1:8" ht="21.75" customHeight="1">
      <c r="A232" s="255"/>
      <c r="B232" s="260"/>
      <c r="C232" s="265" t="s">
        <v>375</v>
      </c>
      <c r="D232" s="266" t="s">
        <v>408</v>
      </c>
      <c r="E232" s="267">
        <f>SUBTOTAL(9,E233)</f>
        <v>3500</v>
      </c>
      <c r="F232" s="267">
        <f>SUBTOTAL(9,F233)</f>
        <v>5422</v>
      </c>
      <c r="G232" s="267">
        <f>SUBTOTAL(9,G233)</f>
        <v>5322</v>
      </c>
      <c r="H232" s="268">
        <f t="shared" si="8"/>
        <v>98.1556621172999</v>
      </c>
    </row>
    <row r="233" spans="1:8" ht="12.75">
      <c r="A233" s="255"/>
      <c r="B233" s="260"/>
      <c r="C233" s="265"/>
      <c r="D233" s="266" t="s">
        <v>378</v>
      </c>
      <c r="E233" s="269">
        <v>3500</v>
      </c>
      <c r="F233" s="269">
        <v>5422</v>
      </c>
      <c r="G233" s="269">
        <v>5322</v>
      </c>
      <c r="H233" s="270">
        <f t="shared" si="8"/>
        <v>98.1556621172999</v>
      </c>
    </row>
    <row r="234" spans="1:8" ht="12.75">
      <c r="A234" s="255"/>
      <c r="B234" s="260"/>
      <c r="C234" s="265" t="s">
        <v>379</v>
      </c>
      <c r="D234" s="271" t="s">
        <v>380</v>
      </c>
      <c r="E234" s="269">
        <f>SUBTOTAL(9,E235:E236)</f>
        <v>50</v>
      </c>
      <c r="F234" s="269">
        <f>SUBTOTAL(9,F235:F236)</f>
        <v>83</v>
      </c>
      <c r="G234" s="269">
        <f>SUBTOTAL(9,G235:G236)</f>
        <v>80.5</v>
      </c>
      <c r="H234" s="270">
        <f t="shared" si="8"/>
        <v>96.98795180722891</v>
      </c>
    </row>
    <row r="235" spans="1:8" ht="12.75">
      <c r="A235" s="255"/>
      <c r="B235" s="260"/>
      <c r="C235" s="265"/>
      <c r="D235" s="271" t="s">
        <v>382</v>
      </c>
      <c r="E235" s="269">
        <f>SUBTOTAL(9,E236:E236)</f>
        <v>50</v>
      </c>
      <c r="F235" s="269">
        <f>SUBTOTAL(9,F236:F236)</f>
        <v>83</v>
      </c>
      <c r="G235" s="269">
        <f>SUBTOTAL(9,G236)</f>
        <v>80.5</v>
      </c>
      <c r="H235" s="270">
        <f t="shared" si="8"/>
        <v>96.98795180722891</v>
      </c>
    </row>
    <row r="236" spans="1:8" ht="12.75">
      <c r="A236" s="255"/>
      <c r="B236" s="260"/>
      <c r="C236" s="265"/>
      <c r="D236" s="272" t="s">
        <v>385</v>
      </c>
      <c r="E236" s="269">
        <v>50</v>
      </c>
      <c r="F236" s="269">
        <v>83</v>
      </c>
      <c r="G236" s="269">
        <v>80.5</v>
      </c>
      <c r="H236" s="270">
        <f t="shared" si="8"/>
        <v>96.98795180722891</v>
      </c>
    </row>
    <row r="237" spans="1:8" ht="12.75">
      <c r="A237" s="255"/>
      <c r="B237" s="260"/>
      <c r="C237" s="265" t="s">
        <v>287</v>
      </c>
      <c r="D237" s="271" t="s">
        <v>390</v>
      </c>
      <c r="E237" s="267">
        <f>SUBTOTAL(9,E238:E254)</f>
        <v>46450</v>
      </c>
      <c r="F237" s="267">
        <f>SUBTOTAL(9,F238:F254)</f>
        <v>68038</v>
      </c>
      <c r="G237" s="267">
        <f>SUBTOTAL(9,G238:G254)</f>
        <v>67989.44000000002</v>
      </c>
      <c r="H237" s="268">
        <f t="shared" si="8"/>
        <v>99.92862811958025</v>
      </c>
    </row>
    <row r="238" spans="1:8" ht="12.75">
      <c r="A238" s="255"/>
      <c r="B238" s="260"/>
      <c r="C238" s="255"/>
      <c r="D238" s="271" t="s">
        <v>508</v>
      </c>
      <c r="E238" s="269">
        <f>SUBTOTAL(9,E239:E240)</f>
        <v>400</v>
      </c>
      <c r="F238" s="269">
        <f>SUBTOTAL(9,F239:F240)</f>
        <v>832</v>
      </c>
      <c r="G238" s="269">
        <f>SUBTOTAL(9,G239:G240)</f>
        <v>829.52</v>
      </c>
      <c r="H238" s="270">
        <f t="shared" si="8"/>
        <v>99.70192307692307</v>
      </c>
    </row>
    <row r="239" spans="1:8" ht="12.75">
      <c r="A239" s="255"/>
      <c r="B239" s="260"/>
      <c r="C239" s="255"/>
      <c r="D239" s="272" t="s">
        <v>509</v>
      </c>
      <c r="E239" s="269"/>
      <c r="F239" s="269"/>
      <c r="G239" s="315"/>
      <c r="H239" s="270"/>
    </row>
    <row r="240" spans="1:8" ht="12.75">
      <c r="A240" s="255"/>
      <c r="B240" s="260"/>
      <c r="C240" s="255"/>
      <c r="D240" s="273" t="s">
        <v>510</v>
      </c>
      <c r="E240" s="269">
        <v>400</v>
      </c>
      <c r="F240" s="269">
        <v>832</v>
      </c>
      <c r="G240" s="315">
        <v>829.52</v>
      </c>
      <c r="H240" s="270">
        <f aca="true" t="shared" si="9" ref="H240:H250">IF(0," ",G240/F240*100)</f>
        <v>99.70192307692307</v>
      </c>
    </row>
    <row r="241" spans="1:8" ht="12.75">
      <c r="A241" s="255"/>
      <c r="B241" s="260"/>
      <c r="C241" s="255"/>
      <c r="D241" s="271" t="s">
        <v>394</v>
      </c>
      <c r="E241" s="272">
        <f>SUBTOTAL(9,E242:E243)</f>
        <v>2100</v>
      </c>
      <c r="F241" s="272">
        <f>SUBTOTAL(9,F242:F243)</f>
        <v>3033</v>
      </c>
      <c r="G241" s="272">
        <f>SUBTOTAL(9,G242:G243)</f>
        <v>3027.77</v>
      </c>
      <c r="H241" s="270">
        <f t="shared" si="9"/>
        <v>99.82756346851302</v>
      </c>
    </row>
    <row r="242" spans="1:8" ht="12.75">
      <c r="A242" s="255"/>
      <c r="B242" s="260"/>
      <c r="C242" s="255"/>
      <c r="D242" s="272" t="s">
        <v>511</v>
      </c>
      <c r="E242" s="275">
        <v>300</v>
      </c>
      <c r="F242" s="275">
        <v>684</v>
      </c>
      <c r="G242" s="315">
        <v>677.77</v>
      </c>
      <c r="H242" s="270">
        <f t="shared" si="9"/>
        <v>99.08918128654972</v>
      </c>
    </row>
    <row r="243" spans="1:8" ht="12.75">
      <c r="A243" s="255"/>
      <c r="B243" s="260"/>
      <c r="C243" s="255"/>
      <c r="D243" s="272" t="s">
        <v>395</v>
      </c>
      <c r="E243" s="275">
        <v>1800</v>
      </c>
      <c r="F243" s="275">
        <v>2349</v>
      </c>
      <c r="G243" s="315">
        <v>2350</v>
      </c>
      <c r="H243" s="270">
        <f t="shared" si="9"/>
        <v>100.04257130693912</v>
      </c>
    </row>
    <row r="244" spans="1:8" ht="12.75">
      <c r="A244" s="255"/>
      <c r="B244" s="260"/>
      <c r="C244" s="255"/>
      <c r="D244" s="271" t="s">
        <v>396</v>
      </c>
      <c r="E244" s="275">
        <f>SUBTOTAL(9,E245:E246)</f>
        <v>400</v>
      </c>
      <c r="F244" s="275">
        <f>SUBTOTAL(9,F245:F246)</f>
        <v>570</v>
      </c>
      <c r="G244" s="272">
        <f>SUBTOTAL(9,G245:G246)</f>
        <v>569.74</v>
      </c>
      <c r="H244" s="270">
        <f t="shared" si="9"/>
        <v>99.95438596491229</v>
      </c>
    </row>
    <row r="245" spans="1:8" ht="12.75">
      <c r="A245" s="255"/>
      <c r="B245" s="260"/>
      <c r="C245" s="255"/>
      <c r="D245" s="271" t="s">
        <v>512</v>
      </c>
      <c r="E245" s="275">
        <v>200</v>
      </c>
      <c r="F245" s="275">
        <v>125</v>
      </c>
      <c r="G245" s="315">
        <v>125.49</v>
      </c>
      <c r="H245" s="270">
        <f t="shared" si="9"/>
        <v>100.39200000000001</v>
      </c>
    </row>
    <row r="246" spans="1:8" ht="12.75">
      <c r="A246" s="255"/>
      <c r="B246" s="260"/>
      <c r="C246" s="255"/>
      <c r="D246" s="272" t="s">
        <v>397</v>
      </c>
      <c r="E246" s="275">
        <v>200</v>
      </c>
      <c r="F246" s="275">
        <v>445</v>
      </c>
      <c r="G246" s="315">
        <v>444.25</v>
      </c>
      <c r="H246" s="270">
        <f t="shared" si="9"/>
        <v>99.8314606741573</v>
      </c>
    </row>
    <row r="247" spans="1:8" ht="12.75">
      <c r="A247" s="255"/>
      <c r="B247" s="260"/>
      <c r="C247" s="255"/>
      <c r="D247" s="271" t="s">
        <v>513</v>
      </c>
      <c r="E247" s="275">
        <f>SUBTOTAL(9,E248)</f>
        <v>300</v>
      </c>
      <c r="F247" s="275">
        <f>SUBTOTAL(9,F248)</f>
        <v>281</v>
      </c>
      <c r="G247" s="272">
        <f>SUBTOTAL(9,G248)</f>
        <v>280.04</v>
      </c>
      <c r="H247" s="270">
        <f t="shared" si="9"/>
        <v>99.65836298932385</v>
      </c>
    </row>
    <row r="248" spans="1:8" ht="12.75">
      <c r="A248" s="255"/>
      <c r="B248" s="260"/>
      <c r="C248" s="255"/>
      <c r="D248" s="272" t="s">
        <v>514</v>
      </c>
      <c r="E248" s="275">
        <v>300</v>
      </c>
      <c r="F248" s="275">
        <v>281</v>
      </c>
      <c r="G248" s="315">
        <v>280.04</v>
      </c>
      <c r="H248" s="270">
        <f t="shared" si="9"/>
        <v>99.65836298932385</v>
      </c>
    </row>
    <row r="249" spans="1:8" ht="12.75">
      <c r="A249" s="255"/>
      <c r="B249" s="260"/>
      <c r="C249" s="255"/>
      <c r="D249" s="271" t="s">
        <v>398</v>
      </c>
      <c r="E249" s="275">
        <f>SUBTOTAL(9,E250:E254)</f>
        <v>43250</v>
      </c>
      <c r="F249" s="275">
        <f>SUBTOTAL(9,F250:F254)</f>
        <v>63322</v>
      </c>
      <c r="G249" s="272">
        <f>SUBTOTAL(9,G250:G254)</f>
        <v>63282.37</v>
      </c>
      <c r="H249" s="270">
        <f t="shared" si="9"/>
        <v>99.93741511638925</v>
      </c>
    </row>
    <row r="250" spans="1:8" ht="12.75">
      <c r="A250" s="255"/>
      <c r="B250" s="260"/>
      <c r="C250" s="255"/>
      <c r="D250" s="272" t="s">
        <v>447</v>
      </c>
      <c r="E250" s="275">
        <v>350</v>
      </c>
      <c r="F250" s="275">
        <v>448</v>
      </c>
      <c r="G250" s="315">
        <v>448.25</v>
      </c>
      <c r="H250" s="270">
        <f t="shared" si="9"/>
        <v>100.05580357142858</v>
      </c>
    </row>
    <row r="251" spans="1:8" ht="12.75">
      <c r="A251" s="255"/>
      <c r="B251" s="260"/>
      <c r="C251" s="255"/>
      <c r="D251" s="272" t="s">
        <v>400</v>
      </c>
      <c r="E251" s="275">
        <v>50</v>
      </c>
      <c r="F251" s="275">
        <v>0</v>
      </c>
      <c r="G251" s="315">
        <v>0</v>
      </c>
      <c r="H251" s="270">
        <v>0</v>
      </c>
    </row>
    <row r="252" spans="1:8" ht="12.75">
      <c r="A252" s="255"/>
      <c r="B252" s="260"/>
      <c r="C252" s="255"/>
      <c r="D252" s="272" t="s">
        <v>401</v>
      </c>
      <c r="E252" s="275">
        <v>7500</v>
      </c>
      <c r="F252" s="275">
        <v>9803</v>
      </c>
      <c r="G252" s="315">
        <v>9802.300000000001</v>
      </c>
      <c r="H252" s="270">
        <f aca="true" t="shared" si="10" ref="H252:H258">IF(0," ",G252/F252*100)</f>
        <v>99.99285932877692</v>
      </c>
    </row>
    <row r="253" spans="1:8" ht="12.75">
      <c r="A253" s="255"/>
      <c r="B253" s="260"/>
      <c r="C253" s="255"/>
      <c r="D253" s="272" t="s">
        <v>402</v>
      </c>
      <c r="E253" s="275">
        <v>0</v>
      </c>
      <c r="F253" s="275">
        <v>26414</v>
      </c>
      <c r="G253" s="315">
        <v>26389.1</v>
      </c>
      <c r="H253" s="270">
        <f t="shared" si="10"/>
        <v>99.90573180888923</v>
      </c>
    </row>
    <row r="254" spans="1:8" ht="12.75">
      <c r="A254" s="255"/>
      <c r="B254" s="260"/>
      <c r="C254" s="255"/>
      <c r="D254" s="272" t="s">
        <v>515</v>
      </c>
      <c r="E254" s="275">
        <v>35350</v>
      </c>
      <c r="F254" s="275">
        <v>26657</v>
      </c>
      <c r="G254" s="315">
        <v>26642.72</v>
      </c>
      <c r="H254" s="270">
        <f t="shared" si="10"/>
        <v>99.94643058108565</v>
      </c>
    </row>
    <row r="255" spans="1:8" ht="12.75" customHeight="1">
      <c r="A255" s="316" t="s">
        <v>516</v>
      </c>
      <c r="B255" s="316"/>
      <c r="C255" s="317">
        <v>600</v>
      </c>
      <c r="D255" s="318" t="s">
        <v>374</v>
      </c>
      <c r="E255" s="319">
        <f>SUM(E231+E201+E157+E142+E134+E42+E9)</f>
        <v>1668847</v>
      </c>
      <c r="F255" s="319">
        <f>SUM(F231+F201+F157+F142+F134+F42+F9)</f>
        <v>1742869</v>
      </c>
      <c r="G255" s="320">
        <f>SUM(G231+G199+G157+G142+G134+G42+G9)</f>
        <v>1587144.88</v>
      </c>
      <c r="H255" s="249">
        <f t="shared" si="10"/>
        <v>91.06507029501356</v>
      </c>
    </row>
    <row r="256" spans="1:8" ht="12.75">
      <c r="A256" s="316"/>
      <c r="B256" s="316"/>
      <c r="C256" s="317">
        <v>700</v>
      </c>
      <c r="D256" s="318" t="s">
        <v>463</v>
      </c>
      <c r="E256" s="319">
        <f>SUM(E122)</f>
        <v>20000</v>
      </c>
      <c r="F256" s="319">
        <f>SUM(F122)</f>
        <v>39382</v>
      </c>
      <c r="G256" s="320">
        <f>SUM(G122)</f>
        <v>39381.19</v>
      </c>
      <c r="H256" s="249">
        <f t="shared" si="10"/>
        <v>99.99794322279214</v>
      </c>
    </row>
    <row r="257" spans="1:8" ht="12.75">
      <c r="A257" s="316"/>
      <c r="B257" s="316"/>
      <c r="C257" s="317">
        <v>800</v>
      </c>
      <c r="D257" s="318" t="s">
        <v>483</v>
      </c>
      <c r="E257" s="319">
        <f>SUM(E147)</f>
        <v>213318</v>
      </c>
      <c r="F257" s="319">
        <f>SUM(F147)</f>
        <v>220464</v>
      </c>
      <c r="G257" s="320">
        <f>SUM(G147)</f>
        <v>220463.81</v>
      </c>
      <c r="H257" s="249">
        <f t="shared" si="10"/>
        <v>99.99991381812904</v>
      </c>
    </row>
    <row r="258" spans="1:8" ht="12.75">
      <c r="A258" s="316"/>
      <c r="B258" s="316"/>
      <c r="C258" s="318" t="s">
        <v>517</v>
      </c>
      <c r="D258" s="318"/>
      <c r="E258" s="320">
        <f>SUM(E255:E257)</f>
        <v>1902165</v>
      </c>
      <c r="F258" s="320">
        <f>SUM(F255:F257)</f>
        <v>2002715</v>
      </c>
      <c r="G258" s="320">
        <f>SUM(G255:G257)</f>
        <v>1846989.88</v>
      </c>
      <c r="H258" s="249">
        <f t="shared" si="10"/>
        <v>92.22429951341053</v>
      </c>
    </row>
  </sheetData>
  <mergeCells count="58">
    <mergeCell ref="C3:D3"/>
    <mergeCell ref="E3:F3"/>
    <mergeCell ref="G3:G5"/>
    <mergeCell ref="H3:H5"/>
    <mergeCell ref="A4:A5"/>
    <mergeCell ref="B4:B5"/>
    <mergeCell ref="C4:C5"/>
    <mergeCell ref="E4:E5"/>
    <mergeCell ref="F4:F5"/>
    <mergeCell ref="A6:D6"/>
    <mergeCell ref="C7:D7"/>
    <mergeCell ref="A8:A39"/>
    <mergeCell ref="C8:D8"/>
    <mergeCell ref="B9:B39"/>
    <mergeCell ref="C14:C22"/>
    <mergeCell ref="C24:C35"/>
    <mergeCell ref="C37:C39"/>
    <mergeCell ref="C40:D40"/>
    <mergeCell ref="A41:A154"/>
    <mergeCell ref="C41:D41"/>
    <mergeCell ref="B42:B132"/>
    <mergeCell ref="C44:C49"/>
    <mergeCell ref="C51:C60"/>
    <mergeCell ref="C62:C112"/>
    <mergeCell ref="C114:C121"/>
    <mergeCell ref="C124:C132"/>
    <mergeCell ref="C133:D133"/>
    <mergeCell ref="B134:B140"/>
    <mergeCell ref="C136:C140"/>
    <mergeCell ref="C141:D141"/>
    <mergeCell ref="B142:B154"/>
    <mergeCell ref="C144:C146"/>
    <mergeCell ref="C149:C150"/>
    <mergeCell ref="C152:C154"/>
    <mergeCell ref="C155:D155"/>
    <mergeCell ref="A156:A198"/>
    <mergeCell ref="C156:D156"/>
    <mergeCell ref="B157:B198"/>
    <mergeCell ref="C159:C163"/>
    <mergeCell ref="C165:C174"/>
    <mergeCell ref="C176:C194"/>
    <mergeCell ref="C196:C198"/>
    <mergeCell ref="C199:D199"/>
    <mergeCell ref="A200:A228"/>
    <mergeCell ref="C200:D200"/>
    <mergeCell ref="B201:B228"/>
    <mergeCell ref="C203:C206"/>
    <mergeCell ref="C208:C216"/>
    <mergeCell ref="C218:C224"/>
    <mergeCell ref="C226:C228"/>
    <mergeCell ref="C229:D229"/>
    <mergeCell ref="A230:A254"/>
    <mergeCell ref="C230:D230"/>
    <mergeCell ref="B231:B254"/>
    <mergeCell ref="C235:C236"/>
    <mergeCell ref="C238:C254"/>
    <mergeCell ref="A255:B258"/>
    <mergeCell ref="C258:D258"/>
  </mergeCells>
  <printOptions horizontalCentered="1"/>
  <pageMargins left="0.7875" right="0.7875" top="0.7875" bottom="0.9125" header="0.5118055555555556" footer="0.7875"/>
  <pageSetup horizontalDpi="300" verticalDpi="300" orientation="landscape" paperSize="9"/>
  <headerFooter alignWithMargins="0">
    <oddFooter>&amp;C&amp;"Times New Roman,Normálne"&amp;9 101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22">
      <selection activeCell="J27" sqref="J27"/>
    </sheetView>
  </sheetViews>
  <sheetFormatPr defaultColWidth="12.57421875" defaultRowHeight="12.75"/>
  <cols>
    <col min="1" max="1" width="8.421875" style="0" customWidth="1"/>
    <col min="2" max="2" width="10.140625" style="0" customWidth="1"/>
    <col min="3" max="3" width="8.7109375" style="0" customWidth="1"/>
    <col min="4" max="4" width="40.00390625" style="0" customWidth="1"/>
    <col min="5" max="5" width="8.28125" style="0" customWidth="1"/>
    <col min="6" max="6" width="9.00390625" style="0" customWidth="1"/>
    <col min="7" max="7" width="9.421875" style="0" customWidth="1"/>
    <col min="8" max="8" width="7.7109375" style="0" customWidth="1"/>
    <col min="9" max="16384" width="11.57421875" style="0" customWidth="1"/>
  </cols>
  <sheetData>
    <row r="1" spans="1:8" ht="15">
      <c r="A1" s="321" t="s">
        <v>518</v>
      </c>
      <c r="B1" s="321"/>
      <c r="C1" s="321"/>
      <c r="D1" s="321"/>
      <c r="E1" s="321"/>
      <c r="F1" s="321"/>
      <c r="G1" s="321"/>
      <c r="H1" s="321"/>
    </row>
    <row r="2" spans="1:8" ht="12.75">
      <c r="A2" s="322"/>
      <c r="B2" s="322"/>
      <c r="C2" s="322"/>
      <c r="D2" s="322"/>
      <c r="E2" s="322"/>
      <c r="F2" s="322"/>
      <c r="G2" s="322" t="s">
        <v>0</v>
      </c>
      <c r="H2" s="153"/>
    </row>
    <row r="3" spans="1:8" ht="12.75" customHeight="1">
      <c r="A3" s="323" t="s">
        <v>274</v>
      </c>
      <c r="B3" s="324" t="s">
        <v>519</v>
      </c>
      <c r="C3" s="325" t="s">
        <v>365</v>
      </c>
      <c r="D3" s="325"/>
      <c r="E3" s="158" t="s">
        <v>273</v>
      </c>
      <c r="F3" s="158"/>
      <c r="G3" s="326" t="s">
        <v>520</v>
      </c>
      <c r="H3" s="327"/>
    </row>
    <row r="4" spans="1:8" ht="12.75">
      <c r="A4" s="323"/>
      <c r="B4" s="324"/>
      <c r="C4" s="328" t="s">
        <v>276</v>
      </c>
      <c r="D4" s="329" t="s">
        <v>521</v>
      </c>
      <c r="E4" s="330" t="s">
        <v>4</v>
      </c>
      <c r="F4" s="330" t="s">
        <v>5</v>
      </c>
      <c r="G4" s="326"/>
      <c r="H4" s="331" t="s">
        <v>90</v>
      </c>
    </row>
    <row r="5" spans="1:8" ht="12.75">
      <c r="A5" s="323"/>
      <c r="B5" s="324"/>
      <c r="C5" s="332"/>
      <c r="D5" s="333"/>
      <c r="E5" s="330"/>
      <c r="F5" s="330"/>
      <c r="G5" s="326"/>
      <c r="H5" s="334" t="s">
        <v>38</v>
      </c>
    </row>
    <row r="6" spans="1:8" ht="12.75">
      <c r="A6" s="335" t="s">
        <v>518</v>
      </c>
      <c r="B6" s="335"/>
      <c r="C6" s="335"/>
      <c r="D6" s="335"/>
      <c r="E6" s="336">
        <f>SUM(E9+E15+E27)</f>
        <v>314329</v>
      </c>
      <c r="F6" s="336">
        <f>F8+F70</f>
        <v>334891</v>
      </c>
      <c r="G6" s="336">
        <f>G7</f>
        <v>325220</v>
      </c>
      <c r="H6" s="337">
        <f aca="true" t="shared" si="0" ref="H6:H13">G6/F6*100</f>
        <v>97.11219471410101</v>
      </c>
    </row>
    <row r="7" spans="1:8" ht="12.75">
      <c r="A7" s="338" t="s">
        <v>209</v>
      </c>
      <c r="B7" s="339" t="s">
        <v>522</v>
      </c>
      <c r="C7" s="340" t="s">
        <v>523</v>
      </c>
      <c r="D7" s="340"/>
      <c r="E7" s="341">
        <f>SUM(E9+E15+E27)</f>
        <v>314329</v>
      </c>
      <c r="F7" s="341">
        <f>F8+F70</f>
        <v>334891</v>
      </c>
      <c r="G7" s="341">
        <f>G8+G70</f>
        <v>325220</v>
      </c>
      <c r="H7" s="342">
        <f t="shared" si="0"/>
        <v>97.11219471410101</v>
      </c>
    </row>
    <row r="8" spans="1:8" ht="12.75">
      <c r="A8" s="343"/>
      <c r="B8" s="344"/>
      <c r="C8" s="345" t="s">
        <v>286</v>
      </c>
      <c r="D8" s="346" t="s">
        <v>8</v>
      </c>
      <c r="E8" s="347">
        <f>SUM(E9+E15+E27)</f>
        <v>314329</v>
      </c>
      <c r="F8" s="347">
        <f>SUM(F9+F15+F27+F67)</f>
        <v>322651</v>
      </c>
      <c r="G8" s="348">
        <f>G9+G15+G27+G67</f>
        <v>312981</v>
      </c>
      <c r="H8" s="347">
        <f t="shared" si="0"/>
        <v>97.00295365580767</v>
      </c>
    </row>
    <row r="9" spans="1:8" ht="12.75">
      <c r="A9" s="349"/>
      <c r="B9" s="349"/>
      <c r="C9" s="350" t="s">
        <v>375</v>
      </c>
      <c r="D9" s="351" t="s">
        <v>524</v>
      </c>
      <c r="E9" s="352">
        <f>SUM(E10+E11+E14)</f>
        <v>194629</v>
      </c>
      <c r="F9" s="352">
        <f>SUM(F10+F11+F14)</f>
        <v>194629</v>
      </c>
      <c r="G9" s="353">
        <v>194628</v>
      </c>
      <c r="H9" s="354">
        <f t="shared" si="0"/>
        <v>99.99948620195346</v>
      </c>
    </row>
    <row r="10" spans="1:8" ht="12.75">
      <c r="A10" s="349"/>
      <c r="B10" s="349"/>
      <c r="C10" s="355"/>
      <c r="D10" s="356" t="s">
        <v>525</v>
      </c>
      <c r="E10" s="352">
        <v>162318</v>
      </c>
      <c r="F10" s="352">
        <v>161847</v>
      </c>
      <c r="G10" s="353">
        <v>161847</v>
      </c>
      <c r="H10" s="354">
        <f t="shared" si="0"/>
        <v>100</v>
      </c>
    </row>
    <row r="11" spans="1:8" ht="12.75">
      <c r="A11" s="349"/>
      <c r="B11" s="349"/>
      <c r="C11" s="355"/>
      <c r="D11" s="356" t="s">
        <v>526</v>
      </c>
      <c r="E11" s="352">
        <f>SUM(E12+E13)</f>
        <v>32311</v>
      </c>
      <c r="F11" s="352">
        <v>32278</v>
      </c>
      <c r="G11" s="353">
        <v>32277</v>
      </c>
      <c r="H11" s="354">
        <f t="shared" si="0"/>
        <v>99.99690191461677</v>
      </c>
    </row>
    <row r="12" spans="1:8" ht="12.75">
      <c r="A12" s="349"/>
      <c r="B12" s="349"/>
      <c r="C12" s="355"/>
      <c r="D12" s="357" t="s">
        <v>527</v>
      </c>
      <c r="E12" s="358">
        <v>10622</v>
      </c>
      <c r="F12" s="358">
        <v>7260</v>
      </c>
      <c r="G12" s="359">
        <v>7259</v>
      </c>
      <c r="H12" s="360">
        <f t="shared" si="0"/>
        <v>99.9862258953168</v>
      </c>
    </row>
    <row r="13" spans="1:8" ht="12.75">
      <c r="A13" s="349"/>
      <c r="B13" s="349"/>
      <c r="C13" s="355"/>
      <c r="D13" s="357" t="s">
        <v>528</v>
      </c>
      <c r="E13" s="358">
        <v>21689</v>
      </c>
      <c r="F13" s="358">
        <v>25018</v>
      </c>
      <c r="G13" s="359">
        <v>25018</v>
      </c>
      <c r="H13" s="360">
        <f t="shared" si="0"/>
        <v>100</v>
      </c>
    </row>
    <row r="14" spans="1:8" ht="12.75">
      <c r="A14" s="349"/>
      <c r="B14" s="349"/>
      <c r="C14" s="355"/>
      <c r="D14" s="356" t="s">
        <v>529</v>
      </c>
      <c r="E14" s="352">
        <v>0</v>
      </c>
      <c r="F14" s="352">
        <v>504</v>
      </c>
      <c r="G14" s="353">
        <v>504</v>
      </c>
      <c r="H14" s="354">
        <v>0</v>
      </c>
    </row>
    <row r="15" spans="1:8" ht="12.75">
      <c r="A15" s="349"/>
      <c r="B15" s="349"/>
      <c r="C15" s="350" t="s">
        <v>379</v>
      </c>
      <c r="D15" s="351" t="s">
        <v>530</v>
      </c>
      <c r="E15" s="352">
        <f>SUM(E16+E17+E18+E19+E26)</f>
        <v>76854</v>
      </c>
      <c r="F15" s="352">
        <f>SUM(F16+F17+F18+F19+F26)</f>
        <v>85176</v>
      </c>
      <c r="G15" s="353">
        <f>G16+G17+G18+G19+G26</f>
        <v>79706</v>
      </c>
      <c r="H15" s="354">
        <f>G15/F15*100</f>
        <v>93.5780031933878</v>
      </c>
    </row>
    <row r="16" spans="1:8" ht="12.75">
      <c r="A16" s="349"/>
      <c r="B16" s="349"/>
      <c r="C16" s="355"/>
      <c r="D16" s="357" t="s">
        <v>531</v>
      </c>
      <c r="E16" s="358">
        <v>12282</v>
      </c>
      <c r="F16" s="358">
        <v>19614</v>
      </c>
      <c r="G16" s="359">
        <v>19614</v>
      </c>
      <c r="H16" s="360">
        <f>G16/F16*100</f>
        <v>100</v>
      </c>
    </row>
    <row r="17" spans="1:8" ht="12.75">
      <c r="A17" s="349"/>
      <c r="B17" s="349"/>
      <c r="C17" s="355"/>
      <c r="D17" s="357" t="s">
        <v>532</v>
      </c>
      <c r="E17" s="358">
        <v>6639</v>
      </c>
      <c r="F17" s="358">
        <v>0</v>
      </c>
      <c r="G17" s="359">
        <v>0</v>
      </c>
      <c r="H17" s="360">
        <v>0</v>
      </c>
    </row>
    <row r="18" spans="1:8" ht="12.75">
      <c r="A18" s="349"/>
      <c r="B18" s="349"/>
      <c r="C18" s="355"/>
      <c r="D18" s="357" t="s">
        <v>533</v>
      </c>
      <c r="E18" s="358">
        <v>1859</v>
      </c>
      <c r="F18" s="358">
        <v>1166</v>
      </c>
      <c r="G18" s="359">
        <v>951</v>
      </c>
      <c r="H18" s="360">
        <f aca="true" t="shared" si="1" ref="H18:H27">G18/F18*100</f>
        <v>81.56089193825042</v>
      </c>
    </row>
    <row r="19" spans="1:8" ht="12.75">
      <c r="A19" s="349"/>
      <c r="B19" s="349"/>
      <c r="C19" s="350"/>
      <c r="D19" s="357" t="s">
        <v>534</v>
      </c>
      <c r="E19" s="358">
        <v>51915</v>
      </c>
      <c r="F19" s="358">
        <f>SUM(F20+F21+F22+F23+F24+F25)</f>
        <v>51915</v>
      </c>
      <c r="G19" s="359">
        <v>48132</v>
      </c>
      <c r="H19" s="360">
        <f t="shared" si="1"/>
        <v>92.71308870268709</v>
      </c>
    </row>
    <row r="20" spans="1:8" ht="12.75">
      <c r="A20" s="349"/>
      <c r="B20" s="349"/>
      <c r="C20" s="350"/>
      <c r="D20" s="357" t="s">
        <v>535</v>
      </c>
      <c r="E20" s="358">
        <v>2921</v>
      </c>
      <c r="F20" s="358">
        <v>2921</v>
      </c>
      <c r="G20" s="359">
        <v>2666</v>
      </c>
      <c r="H20" s="360">
        <f t="shared" si="1"/>
        <v>91.27011297500856</v>
      </c>
    </row>
    <row r="21" spans="1:8" ht="12.75">
      <c r="A21" s="349"/>
      <c r="B21" s="349"/>
      <c r="C21" s="350"/>
      <c r="D21" s="357" t="s">
        <v>536</v>
      </c>
      <c r="E21" s="358">
        <v>29111</v>
      </c>
      <c r="F21" s="358">
        <v>29111</v>
      </c>
      <c r="G21" s="359">
        <v>27048</v>
      </c>
      <c r="H21" s="360">
        <f t="shared" si="1"/>
        <v>92.91333173027378</v>
      </c>
    </row>
    <row r="22" spans="1:8" ht="12.75">
      <c r="A22" s="349"/>
      <c r="B22" s="349"/>
      <c r="C22" s="350"/>
      <c r="D22" s="357" t="s">
        <v>537</v>
      </c>
      <c r="E22" s="358">
        <v>1660</v>
      </c>
      <c r="F22" s="358">
        <v>1660</v>
      </c>
      <c r="G22" s="359">
        <v>1545</v>
      </c>
      <c r="H22" s="360">
        <f t="shared" si="1"/>
        <v>93.07228915662651</v>
      </c>
    </row>
    <row r="23" spans="1:8" ht="12.75">
      <c r="A23" s="349"/>
      <c r="B23" s="349"/>
      <c r="C23" s="350"/>
      <c r="D23" s="357" t="s">
        <v>538</v>
      </c>
      <c r="E23" s="358">
        <v>6240</v>
      </c>
      <c r="F23" s="358">
        <v>6240</v>
      </c>
      <c r="G23" s="359">
        <v>5786</v>
      </c>
      <c r="H23" s="360">
        <f t="shared" si="1"/>
        <v>92.72435897435898</v>
      </c>
    </row>
    <row r="24" spans="1:8" ht="12.75">
      <c r="A24" s="349"/>
      <c r="B24" s="349"/>
      <c r="C24" s="350"/>
      <c r="D24" s="357" t="s">
        <v>539</v>
      </c>
      <c r="E24" s="358">
        <v>2091</v>
      </c>
      <c r="F24" s="358">
        <v>2091</v>
      </c>
      <c r="G24" s="359">
        <v>1919</v>
      </c>
      <c r="H24" s="360">
        <f t="shared" si="1"/>
        <v>91.7742706838833</v>
      </c>
    </row>
    <row r="25" spans="1:8" ht="12.75">
      <c r="A25" s="349"/>
      <c r="B25" s="349"/>
      <c r="C25" s="350"/>
      <c r="D25" s="357" t="s">
        <v>540</v>
      </c>
      <c r="E25" s="358">
        <v>9892</v>
      </c>
      <c r="F25" s="358">
        <v>9892</v>
      </c>
      <c r="G25" s="359">
        <v>9168</v>
      </c>
      <c r="H25" s="360">
        <f t="shared" si="1"/>
        <v>92.68095430651032</v>
      </c>
    </row>
    <row r="26" spans="1:8" ht="12.75">
      <c r="A26" s="349"/>
      <c r="B26" s="349"/>
      <c r="C26" s="350"/>
      <c r="D26" s="357" t="s">
        <v>541</v>
      </c>
      <c r="E26" s="358">
        <v>4159</v>
      </c>
      <c r="F26" s="358">
        <v>12481</v>
      </c>
      <c r="G26" s="359">
        <v>11009</v>
      </c>
      <c r="H26" s="360">
        <f t="shared" si="1"/>
        <v>88.20607323131159</v>
      </c>
    </row>
    <row r="27" spans="1:8" ht="12.75">
      <c r="A27" s="349"/>
      <c r="B27" s="349"/>
      <c r="C27" s="350" t="s">
        <v>287</v>
      </c>
      <c r="D27" s="351" t="s">
        <v>288</v>
      </c>
      <c r="E27" s="352">
        <f>SUM(E28+E30+E34+E44+E49+E57+E59)</f>
        <v>42846</v>
      </c>
      <c r="F27" s="352">
        <f>SUM(F28+F30+F34+F44+F49+F57+F59)</f>
        <v>41986</v>
      </c>
      <c r="G27" s="353">
        <f>SUM(G28+G30+G34+G44+G49+G57+G59)</f>
        <v>37787</v>
      </c>
      <c r="H27" s="354">
        <f t="shared" si="1"/>
        <v>89.99904730148145</v>
      </c>
    </row>
    <row r="28" spans="1:8" ht="12.75">
      <c r="A28" s="349"/>
      <c r="B28" s="349"/>
      <c r="C28" s="350"/>
      <c r="D28" s="351" t="s">
        <v>542</v>
      </c>
      <c r="E28" s="352">
        <f>SUM(E29)</f>
        <v>0</v>
      </c>
      <c r="F28" s="352">
        <v>986</v>
      </c>
      <c r="G28" s="353">
        <v>986</v>
      </c>
      <c r="H28" s="354">
        <v>0</v>
      </c>
    </row>
    <row r="29" spans="1:8" ht="12.75">
      <c r="A29" s="349"/>
      <c r="B29" s="349"/>
      <c r="C29" s="355"/>
      <c r="D29" s="357" t="s">
        <v>543</v>
      </c>
      <c r="E29" s="358">
        <v>0</v>
      </c>
      <c r="F29" s="358">
        <v>986</v>
      </c>
      <c r="G29" s="359">
        <v>986</v>
      </c>
      <c r="H29" s="360">
        <v>0</v>
      </c>
    </row>
    <row r="30" spans="1:8" ht="12.75">
      <c r="A30" s="349"/>
      <c r="B30" s="349"/>
      <c r="C30" s="355"/>
      <c r="D30" s="356" t="s">
        <v>544</v>
      </c>
      <c r="E30" s="352">
        <f>SUM(E31+E32+E33)</f>
        <v>10955</v>
      </c>
      <c r="F30" s="352">
        <f>SUM(F31+F32+F33)</f>
        <v>9969</v>
      </c>
      <c r="G30" s="353">
        <f>G31+G32+G33</f>
        <v>9377</v>
      </c>
      <c r="H30" s="354">
        <f>G30/F30*100</f>
        <v>94.06159093188886</v>
      </c>
    </row>
    <row r="31" spans="1:8" ht="12.75">
      <c r="A31" s="349"/>
      <c r="B31" s="349"/>
      <c r="C31" s="355"/>
      <c r="D31" s="357" t="s">
        <v>545</v>
      </c>
      <c r="E31" s="358">
        <v>7635</v>
      </c>
      <c r="F31" s="358">
        <v>6649</v>
      </c>
      <c r="G31" s="359">
        <v>6452</v>
      </c>
      <c r="H31" s="360">
        <f>G31/F31*100</f>
        <v>97.03714844337495</v>
      </c>
    </row>
    <row r="32" spans="1:8" ht="12.75">
      <c r="A32" s="349"/>
      <c r="B32" s="349"/>
      <c r="C32" s="355"/>
      <c r="D32" s="357" t="s">
        <v>546</v>
      </c>
      <c r="E32" s="358">
        <v>664</v>
      </c>
      <c r="F32" s="358">
        <v>664</v>
      </c>
      <c r="G32" s="359">
        <v>492</v>
      </c>
      <c r="H32" s="360">
        <f>G32/F32*100</f>
        <v>74.09638554216868</v>
      </c>
    </row>
    <row r="33" spans="1:8" ht="12.75">
      <c r="A33" s="349"/>
      <c r="B33" s="349"/>
      <c r="C33" s="355"/>
      <c r="D33" s="357" t="s">
        <v>547</v>
      </c>
      <c r="E33" s="358">
        <v>2656</v>
      </c>
      <c r="F33" s="358">
        <v>2656</v>
      </c>
      <c r="G33" s="359">
        <v>2433</v>
      </c>
      <c r="H33" s="360">
        <f>G33/F33*100</f>
        <v>91.6039156626506</v>
      </c>
    </row>
    <row r="34" spans="1:8" ht="12.75">
      <c r="A34" s="349"/>
      <c r="B34" s="349"/>
      <c r="C34" s="355"/>
      <c r="D34" s="356" t="s">
        <v>548</v>
      </c>
      <c r="E34" s="352">
        <f>SUM(E35+E36+E37+E38+E39+E40+E41+E42+E43)</f>
        <v>3290</v>
      </c>
      <c r="F34" s="352">
        <f>SUM(F35+F36+F37+F38+F39+F40+F41+F42+F43)</f>
        <v>2723</v>
      </c>
      <c r="G34" s="353">
        <f>SUM(G35+G36+G37+G38+G39+G40+G41+G42+G43)</f>
        <v>1870</v>
      </c>
      <c r="H34" s="354">
        <f>G34/F34*100</f>
        <v>68.6742563349247</v>
      </c>
    </row>
    <row r="35" spans="1:8" ht="12.75">
      <c r="A35" s="349"/>
      <c r="B35" s="349"/>
      <c r="C35" s="355"/>
      <c r="D35" s="357" t="s">
        <v>420</v>
      </c>
      <c r="E35" s="358">
        <v>0</v>
      </c>
      <c r="F35" s="358">
        <v>220</v>
      </c>
      <c r="G35" s="359">
        <v>220</v>
      </c>
      <c r="H35" s="360">
        <v>0</v>
      </c>
    </row>
    <row r="36" spans="1:8" ht="12.75">
      <c r="A36" s="349"/>
      <c r="B36" s="349"/>
      <c r="C36" s="355"/>
      <c r="D36" s="357" t="s">
        <v>549</v>
      </c>
      <c r="E36" s="358">
        <v>0</v>
      </c>
      <c r="F36" s="358">
        <v>0</v>
      </c>
      <c r="G36" s="359">
        <v>0</v>
      </c>
      <c r="H36" s="360">
        <v>0</v>
      </c>
    </row>
    <row r="37" spans="1:8" ht="12.75">
      <c r="A37" s="349"/>
      <c r="B37" s="349"/>
      <c r="C37" s="355"/>
      <c r="D37" s="357" t="s">
        <v>550</v>
      </c>
      <c r="E37" s="358">
        <v>0</v>
      </c>
      <c r="F37" s="358">
        <v>0</v>
      </c>
      <c r="G37" s="359">
        <v>0</v>
      </c>
      <c r="H37" s="360">
        <v>0</v>
      </c>
    </row>
    <row r="38" spans="1:8" ht="12.75">
      <c r="A38" s="349"/>
      <c r="B38" s="349"/>
      <c r="C38" s="355"/>
      <c r="D38" s="357" t="s">
        <v>551</v>
      </c>
      <c r="E38" s="358">
        <v>0</v>
      </c>
      <c r="F38" s="358">
        <v>7</v>
      </c>
      <c r="G38" s="359">
        <v>7</v>
      </c>
      <c r="H38" s="360">
        <v>0</v>
      </c>
    </row>
    <row r="39" spans="1:8" ht="12.75">
      <c r="A39" s="349"/>
      <c r="B39" s="349"/>
      <c r="C39" s="355"/>
      <c r="D39" s="357" t="s">
        <v>552</v>
      </c>
      <c r="E39" s="358">
        <v>1300</v>
      </c>
      <c r="F39" s="358">
        <v>1404</v>
      </c>
      <c r="G39" s="359">
        <v>1404</v>
      </c>
      <c r="H39" s="360">
        <f>G39/F39*100</f>
        <v>100</v>
      </c>
    </row>
    <row r="40" spans="1:8" ht="12.75">
      <c r="A40" s="349"/>
      <c r="B40" s="349"/>
      <c r="C40" s="355"/>
      <c r="D40" s="357" t="s">
        <v>553</v>
      </c>
      <c r="E40" s="358">
        <v>0</v>
      </c>
      <c r="F40" s="358">
        <v>0</v>
      </c>
      <c r="G40" s="359">
        <v>0</v>
      </c>
      <c r="H40" s="360">
        <v>0</v>
      </c>
    </row>
    <row r="41" spans="1:8" ht="12.75">
      <c r="A41" s="349"/>
      <c r="B41" s="349"/>
      <c r="C41" s="355"/>
      <c r="D41" s="357" t="s">
        <v>554</v>
      </c>
      <c r="E41" s="358">
        <v>0</v>
      </c>
      <c r="F41" s="358">
        <v>0</v>
      </c>
      <c r="G41" s="359">
        <v>0</v>
      </c>
      <c r="H41" s="360">
        <v>0</v>
      </c>
    </row>
    <row r="42" spans="1:8" ht="12.75">
      <c r="A42" s="361"/>
      <c r="B42" s="361"/>
      <c r="C42" s="355"/>
      <c r="D42" s="357" t="s">
        <v>555</v>
      </c>
      <c r="E42" s="358">
        <v>1700</v>
      </c>
      <c r="F42" s="358">
        <v>802</v>
      </c>
      <c r="G42" s="359">
        <v>120</v>
      </c>
      <c r="H42" s="360">
        <f aca="true" t="shared" si="2" ref="H42:H47">G42/F42*100</f>
        <v>14.962593516209477</v>
      </c>
    </row>
    <row r="43" spans="1:8" ht="12.75">
      <c r="A43" s="362"/>
      <c r="B43" s="362"/>
      <c r="C43" s="355"/>
      <c r="D43" s="357" t="s">
        <v>556</v>
      </c>
      <c r="E43" s="358">
        <v>290</v>
      </c>
      <c r="F43" s="358">
        <v>290</v>
      </c>
      <c r="G43" s="359">
        <v>119</v>
      </c>
      <c r="H43" s="360">
        <f t="shared" si="2"/>
        <v>41.03448275862069</v>
      </c>
    </row>
    <row r="44" spans="1:8" ht="12.75">
      <c r="A44" s="349"/>
      <c r="B44" s="349"/>
      <c r="C44" s="355"/>
      <c r="D44" s="356" t="s">
        <v>557</v>
      </c>
      <c r="E44" s="352">
        <f>SUM(E45+E46+E47)</f>
        <v>9959</v>
      </c>
      <c r="F44" s="352">
        <f>F45+F46+F47+F48</f>
        <v>9959</v>
      </c>
      <c r="G44" s="353">
        <f>G45+G46+G47+G48</f>
        <v>9124</v>
      </c>
      <c r="H44" s="354">
        <f t="shared" si="2"/>
        <v>91.61562405864042</v>
      </c>
    </row>
    <row r="45" spans="1:8" ht="12.75">
      <c r="A45" s="349"/>
      <c r="B45" s="349"/>
      <c r="C45" s="355"/>
      <c r="D45" s="357" t="s">
        <v>558</v>
      </c>
      <c r="E45" s="358">
        <v>6639</v>
      </c>
      <c r="F45" s="358">
        <v>6639</v>
      </c>
      <c r="G45" s="359">
        <v>6421</v>
      </c>
      <c r="H45" s="360">
        <f t="shared" si="2"/>
        <v>96.71637294773309</v>
      </c>
    </row>
    <row r="46" spans="1:8" ht="12.75">
      <c r="A46" s="349"/>
      <c r="B46" s="349"/>
      <c r="C46" s="355"/>
      <c r="D46" s="357" t="s">
        <v>559</v>
      </c>
      <c r="E46" s="358">
        <v>1992</v>
      </c>
      <c r="F46" s="358">
        <v>1992</v>
      </c>
      <c r="G46" s="359">
        <v>1630</v>
      </c>
      <c r="H46" s="360">
        <f t="shared" si="2"/>
        <v>81.82730923694778</v>
      </c>
    </row>
    <row r="47" spans="1:8" ht="12.75">
      <c r="A47" s="349"/>
      <c r="B47" s="349"/>
      <c r="C47" s="355"/>
      <c r="D47" s="357" t="s">
        <v>560</v>
      </c>
      <c r="E47" s="358">
        <v>1328</v>
      </c>
      <c r="F47" s="358">
        <v>1328</v>
      </c>
      <c r="G47" s="359">
        <v>1073</v>
      </c>
      <c r="H47" s="360">
        <f t="shared" si="2"/>
        <v>80.79819277108435</v>
      </c>
    </row>
    <row r="48" spans="1:8" ht="12.75">
      <c r="A48" s="349"/>
      <c r="B48" s="349"/>
      <c r="C48" s="355"/>
      <c r="D48" s="357" t="s">
        <v>561</v>
      </c>
      <c r="E48" s="358">
        <v>0</v>
      </c>
      <c r="F48" s="358">
        <v>0</v>
      </c>
      <c r="G48" s="359">
        <v>0</v>
      </c>
      <c r="H48" s="360">
        <v>0</v>
      </c>
    </row>
    <row r="49" spans="1:8" ht="12.75">
      <c r="A49" s="349"/>
      <c r="B49" s="349"/>
      <c r="C49" s="355"/>
      <c r="D49" s="356" t="s">
        <v>562</v>
      </c>
      <c r="E49" s="352">
        <f>SUM(E50+E51+E52+E53+E54+E55+E56)</f>
        <v>4400</v>
      </c>
      <c r="F49" s="352">
        <f>F50+F51+F52+F53+F54+F55+F56</f>
        <v>4400</v>
      </c>
      <c r="G49" s="353">
        <f>G50+G51+G52+G53+G54+G55+G56</f>
        <v>2500</v>
      </c>
      <c r="H49" s="354">
        <f>G49/F49*100</f>
        <v>56.81818181818182</v>
      </c>
    </row>
    <row r="50" spans="1:8" ht="12.75">
      <c r="A50" s="349"/>
      <c r="B50" s="349"/>
      <c r="C50" s="355"/>
      <c r="D50" s="357" t="s">
        <v>563</v>
      </c>
      <c r="E50" s="358">
        <v>0</v>
      </c>
      <c r="F50" s="358">
        <v>0</v>
      </c>
      <c r="G50" s="359">
        <v>0</v>
      </c>
      <c r="H50" s="360">
        <v>0</v>
      </c>
    </row>
    <row r="51" spans="1:8" ht="12.75">
      <c r="A51" s="349"/>
      <c r="B51" s="349"/>
      <c r="C51" s="355"/>
      <c r="D51" s="357" t="s">
        <v>564</v>
      </c>
      <c r="E51" s="358">
        <v>700</v>
      </c>
      <c r="F51" s="358">
        <v>700</v>
      </c>
      <c r="G51" s="359">
        <v>352</v>
      </c>
      <c r="H51" s="360">
        <f>G51/F51*100</f>
        <v>50.28571428571429</v>
      </c>
    </row>
    <row r="52" spans="1:8" ht="12.75">
      <c r="A52" s="349"/>
      <c r="B52" s="349"/>
      <c r="C52" s="355"/>
      <c r="D52" s="357" t="s">
        <v>565</v>
      </c>
      <c r="E52" s="358">
        <v>400</v>
      </c>
      <c r="F52" s="358">
        <v>400</v>
      </c>
      <c r="G52" s="359">
        <v>149</v>
      </c>
      <c r="H52" s="360">
        <f>G52/F52*100</f>
        <v>37.25</v>
      </c>
    </row>
    <row r="53" spans="1:8" ht="12.75">
      <c r="A53" s="349"/>
      <c r="B53" s="349"/>
      <c r="C53" s="355"/>
      <c r="D53" s="357" t="s">
        <v>566</v>
      </c>
      <c r="E53" s="358">
        <v>300</v>
      </c>
      <c r="F53" s="358">
        <v>300</v>
      </c>
      <c r="G53" s="359">
        <v>19</v>
      </c>
      <c r="H53" s="360">
        <f>G53/F53*100</f>
        <v>6.333333333333334</v>
      </c>
    </row>
    <row r="54" spans="1:8" ht="12.75">
      <c r="A54" s="349"/>
      <c r="B54" s="349"/>
      <c r="C54" s="355"/>
      <c r="D54" s="357" t="s">
        <v>567</v>
      </c>
      <c r="E54" s="358">
        <v>1500</v>
      </c>
      <c r="F54" s="358">
        <v>1500</v>
      </c>
      <c r="G54" s="359">
        <v>900</v>
      </c>
      <c r="H54" s="360">
        <f>G54/F54*100</f>
        <v>60</v>
      </c>
    </row>
    <row r="55" spans="1:8" ht="12.75">
      <c r="A55" s="349"/>
      <c r="B55" s="349"/>
      <c r="C55" s="355"/>
      <c r="D55" s="357" t="s">
        <v>568</v>
      </c>
      <c r="E55" s="358">
        <v>1500</v>
      </c>
      <c r="F55" s="358">
        <v>1500</v>
      </c>
      <c r="G55" s="359">
        <v>1080</v>
      </c>
      <c r="H55" s="360">
        <f>G55/F55*100</f>
        <v>72</v>
      </c>
    </row>
    <row r="56" spans="1:8" ht="12.75">
      <c r="A56" s="349"/>
      <c r="B56" s="349"/>
      <c r="C56" s="355"/>
      <c r="D56" s="357" t="s">
        <v>569</v>
      </c>
      <c r="E56" s="358">
        <v>0</v>
      </c>
      <c r="F56" s="358">
        <v>0</v>
      </c>
      <c r="G56" s="359">
        <v>0</v>
      </c>
      <c r="H56" s="360">
        <v>0</v>
      </c>
    </row>
    <row r="57" spans="1:8" ht="12.75">
      <c r="A57" s="349"/>
      <c r="B57" s="349"/>
      <c r="C57" s="355"/>
      <c r="D57" s="356" t="s">
        <v>570</v>
      </c>
      <c r="E57" s="352">
        <f>SUM(E58)</f>
        <v>0</v>
      </c>
      <c r="F57" s="352">
        <f>F58</f>
        <v>60</v>
      </c>
      <c r="G57" s="353">
        <f>G58</f>
        <v>60</v>
      </c>
      <c r="H57" s="354">
        <v>0</v>
      </c>
    </row>
    <row r="58" spans="1:8" ht="12.75">
      <c r="A58" s="349"/>
      <c r="B58" s="349"/>
      <c r="C58" s="355"/>
      <c r="D58" s="357" t="s">
        <v>571</v>
      </c>
      <c r="E58" s="358">
        <v>0</v>
      </c>
      <c r="F58" s="358">
        <v>60</v>
      </c>
      <c r="G58" s="359">
        <v>60</v>
      </c>
      <c r="H58" s="360">
        <v>0</v>
      </c>
    </row>
    <row r="59" spans="1:8" ht="12.75">
      <c r="A59" s="349"/>
      <c r="B59" s="349"/>
      <c r="C59" s="355"/>
      <c r="D59" s="356" t="s">
        <v>572</v>
      </c>
      <c r="E59" s="352">
        <f>SUM(E60+E61+E62+E63+E64+E65)</f>
        <v>14242</v>
      </c>
      <c r="F59" s="352">
        <f>F60+F61+F62+F63+F64+F65+F66</f>
        <v>13889</v>
      </c>
      <c r="G59" s="353">
        <f>G60+G61+G62+G63+G64+G65+G66</f>
        <v>13870</v>
      </c>
      <c r="H59" s="354">
        <f>G59/F59*100</f>
        <v>99.86320109439124</v>
      </c>
    </row>
    <row r="60" spans="1:8" ht="12.75">
      <c r="A60" s="349"/>
      <c r="B60" s="349"/>
      <c r="C60" s="355"/>
      <c r="D60" s="357" t="s">
        <v>573</v>
      </c>
      <c r="E60" s="358">
        <v>2000</v>
      </c>
      <c r="F60" s="358">
        <v>470</v>
      </c>
      <c r="G60" s="359">
        <v>470</v>
      </c>
      <c r="H60" s="360">
        <f>G60/F60*100</f>
        <v>100</v>
      </c>
    </row>
    <row r="61" spans="1:8" ht="12.75">
      <c r="A61" s="349"/>
      <c r="B61" s="349"/>
      <c r="C61" s="355"/>
      <c r="D61" s="357" t="s">
        <v>574</v>
      </c>
      <c r="E61" s="358">
        <v>0</v>
      </c>
      <c r="F61" s="358">
        <v>0</v>
      </c>
      <c r="G61" s="359">
        <v>0</v>
      </c>
      <c r="H61" s="360">
        <v>0</v>
      </c>
    </row>
    <row r="62" spans="1:8" ht="12.75">
      <c r="A62" s="349"/>
      <c r="B62" s="349"/>
      <c r="C62" s="355"/>
      <c r="D62" s="357" t="s">
        <v>575</v>
      </c>
      <c r="E62" s="358">
        <v>0</v>
      </c>
      <c r="F62" s="358">
        <v>1381</v>
      </c>
      <c r="G62" s="359">
        <v>1364</v>
      </c>
      <c r="H62" s="360">
        <v>0</v>
      </c>
    </row>
    <row r="63" spans="1:8" ht="12.75">
      <c r="A63" s="349"/>
      <c r="B63" s="349"/>
      <c r="C63" s="355"/>
      <c r="D63" s="357" t="s">
        <v>576</v>
      </c>
      <c r="E63" s="358">
        <v>0</v>
      </c>
      <c r="F63" s="358">
        <v>17</v>
      </c>
      <c r="G63" s="359">
        <v>16</v>
      </c>
      <c r="H63" s="360">
        <v>0</v>
      </c>
    </row>
    <row r="64" spans="1:8" ht="12.75">
      <c r="A64" s="349"/>
      <c r="B64" s="349"/>
      <c r="C64" s="355"/>
      <c r="D64" s="357" t="s">
        <v>577</v>
      </c>
      <c r="E64" s="358">
        <v>9122</v>
      </c>
      <c r="F64" s="358">
        <v>9322</v>
      </c>
      <c r="G64" s="359">
        <v>9321</v>
      </c>
      <c r="H64" s="360">
        <f>G64/F64*100</f>
        <v>99.98927268826432</v>
      </c>
    </row>
    <row r="65" spans="1:8" ht="12.75">
      <c r="A65" s="349"/>
      <c r="B65" s="349"/>
      <c r="C65" s="355"/>
      <c r="D65" s="357" t="s">
        <v>578</v>
      </c>
      <c r="E65" s="358">
        <v>3120</v>
      </c>
      <c r="F65" s="358">
        <v>2519</v>
      </c>
      <c r="G65" s="359">
        <v>2519</v>
      </c>
      <c r="H65" s="360">
        <f>G65/F65*100</f>
        <v>100</v>
      </c>
    </row>
    <row r="66" spans="1:8" ht="12.75">
      <c r="A66" s="349"/>
      <c r="B66" s="349"/>
      <c r="C66" s="355"/>
      <c r="D66" s="357" t="s">
        <v>579</v>
      </c>
      <c r="E66" s="358">
        <v>0</v>
      </c>
      <c r="F66" s="358">
        <v>180</v>
      </c>
      <c r="G66" s="359">
        <v>180</v>
      </c>
      <c r="H66" s="360">
        <v>0</v>
      </c>
    </row>
    <row r="67" spans="1:8" ht="12.75">
      <c r="A67" s="349"/>
      <c r="B67" s="349"/>
      <c r="C67" s="350" t="s">
        <v>498</v>
      </c>
      <c r="D67" s="356" t="s">
        <v>580</v>
      </c>
      <c r="E67" s="352">
        <v>0</v>
      </c>
      <c r="F67" s="352">
        <f>SUM(F68)</f>
        <v>860</v>
      </c>
      <c r="G67" s="353">
        <v>860</v>
      </c>
      <c r="H67" s="354">
        <v>0</v>
      </c>
    </row>
    <row r="68" spans="1:8" ht="12.75">
      <c r="A68" s="349"/>
      <c r="B68" s="349"/>
      <c r="C68" s="350"/>
      <c r="D68" s="356" t="s">
        <v>581</v>
      </c>
      <c r="E68" s="352">
        <v>0</v>
      </c>
      <c r="F68" s="352">
        <f>SUM(F69)</f>
        <v>860</v>
      </c>
      <c r="G68" s="353">
        <v>860</v>
      </c>
      <c r="H68" s="354">
        <v>0</v>
      </c>
    </row>
    <row r="69" spans="1:8" ht="12.75">
      <c r="A69" s="349"/>
      <c r="B69" s="349"/>
      <c r="C69" s="350"/>
      <c r="D69" s="357" t="s">
        <v>582</v>
      </c>
      <c r="E69" s="358">
        <v>0</v>
      </c>
      <c r="F69" s="358">
        <v>860</v>
      </c>
      <c r="G69" s="359">
        <v>860</v>
      </c>
      <c r="H69" s="360">
        <v>0</v>
      </c>
    </row>
    <row r="70" spans="1:8" ht="12.75">
      <c r="A70" s="349"/>
      <c r="B70" s="349"/>
      <c r="C70" s="345" t="s">
        <v>583</v>
      </c>
      <c r="D70" s="346" t="s">
        <v>20</v>
      </c>
      <c r="E70" s="347">
        <v>0</v>
      </c>
      <c r="F70" s="347">
        <v>12240</v>
      </c>
      <c r="G70" s="348">
        <v>12239</v>
      </c>
      <c r="H70" s="347">
        <f aca="true" t="shared" si="3" ref="H70:H77">G70/F70*100</f>
        <v>99.99183006535948</v>
      </c>
    </row>
    <row r="71" spans="1:8" ht="12.75">
      <c r="A71" s="349"/>
      <c r="B71" s="349"/>
      <c r="C71" s="350" t="s">
        <v>584</v>
      </c>
      <c r="D71" s="351" t="s">
        <v>294</v>
      </c>
      <c r="E71" s="352">
        <v>0</v>
      </c>
      <c r="F71" s="352">
        <v>12240</v>
      </c>
      <c r="G71" s="353">
        <v>12239</v>
      </c>
      <c r="H71" s="354">
        <f t="shared" si="3"/>
        <v>99.99183006535948</v>
      </c>
    </row>
    <row r="72" spans="1:8" ht="12.75">
      <c r="A72" s="349"/>
      <c r="B72" s="349"/>
      <c r="C72" s="350"/>
      <c r="D72" s="363" t="s">
        <v>585</v>
      </c>
      <c r="E72" s="352">
        <v>0</v>
      </c>
      <c r="F72" s="358">
        <v>12240</v>
      </c>
      <c r="G72" s="359">
        <v>12239</v>
      </c>
      <c r="H72" s="360">
        <f t="shared" si="3"/>
        <v>99.99183006535948</v>
      </c>
    </row>
    <row r="73" spans="1:8" ht="12.75" hidden="1">
      <c r="A73" s="349"/>
      <c r="B73" s="349"/>
      <c r="C73" s="355"/>
      <c r="D73" s="363" t="s">
        <v>472</v>
      </c>
      <c r="E73" s="358">
        <v>0</v>
      </c>
      <c r="F73" s="358">
        <v>0</v>
      </c>
      <c r="G73" s="359">
        <v>0</v>
      </c>
      <c r="H73" s="354" t="e">
        <f t="shared" si="3"/>
        <v>#DIV/0!</v>
      </c>
    </row>
    <row r="74" spans="1:8" ht="12.75" hidden="1">
      <c r="A74" s="349"/>
      <c r="B74" s="349"/>
      <c r="C74" s="350" t="s">
        <v>586</v>
      </c>
      <c r="D74" s="351" t="s">
        <v>587</v>
      </c>
      <c r="E74" s="352">
        <v>0</v>
      </c>
      <c r="F74" s="352">
        <v>0</v>
      </c>
      <c r="G74" s="353">
        <v>0</v>
      </c>
      <c r="H74" s="354" t="e">
        <f t="shared" si="3"/>
        <v>#DIV/0!</v>
      </c>
    </row>
    <row r="75" spans="1:8" ht="12.75" hidden="1">
      <c r="A75" s="361"/>
      <c r="B75" s="361"/>
      <c r="C75" s="355"/>
      <c r="D75" s="363" t="s">
        <v>588</v>
      </c>
      <c r="E75" s="364">
        <v>0</v>
      </c>
      <c r="F75" s="358">
        <v>0</v>
      </c>
      <c r="G75" s="359">
        <v>0</v>
      </c>
      <c r="H75" s="354" t="e">
        <f t="shared" si="3"/>
        <v>#DIV/0!</v>
      </c>
    </row>
    <row r="76" spans="1:8" ht="12.75">
      <c r="A76" s="365" t="s">
        <v>589</v>
      </c>
      <c r="B76" s="365"/>
      <c r="C76" s="365"/>
      <c r="D76" s="366" t="s">
        <v>362</v>
      </c>
      <c r="E76" s="367">
        <f>SUM(E9+E15+E27)</f>
        <v>314329</v>
      </c>
      <c r="F76" s="368">
        <f>F9+F15+F27+F67</f>
        <v>322651</v>
      </c>
      <c r="G76" s="369">
        <f>G9+G15+G27+G67</f>
        <v>312981</v>
      </c>
      <c r="H76" s="367">
        <f t="shared" si="3"/>
        <v>97.00295365580767</v>
      </c>
    </row>
    <row r="77" spans="1:8" ht="12.75">
      <c r="A77" s="365"/>
      <c r="B77" s="365"/>
      <c r="C77" s="365"/>
      <c r="D77" s="370" t="s">
        <v>363</v>
      </c>
      <c r="E77" s="371">
        <v>0</v>
      </c>
      <c r="F77" s="372">
        <v>12240</v>
      </c>
      <c r="G77" s="184">
        <f>G70</f>
        <v>12239</v>
      </c>
      <c r="H77" s="367">
        <f t="shared" si="3"/>
        <v>99.99183006535948</v>
      </c>
    </row>
  </sheetData>
  <mergeCells count="11">
    <mergeCell ref="A1:H1"/>
    <mergeCell ref="A3:A5"/>
    <mergeCell ref="B3:B5"/>
    <mergeCell ref="C3:D3"/>
    <mergeCell ref="E3:F3"/>
    <mergeCell ref="G3:G5"/>
    <mergeCell ref="E4:E5"/>
    <mergeCell ref="F4:F5"/>
    <mergeCell ref="A6:D6"/>
    <mergeCell ref="C7:D7"/>
    <mergeCell ref="A76:C77"/>
  </mergeCells>
  <printOptions horizontalCentered="1"/>
  <pageMargins left="0.7875" right="0.7875" top="0.5631944444444444" bottom="1.011111111111111" header="0.5118055555555556" footer="0.7875"/>
  <pageSetup horizontalDpi="300" verticalDpi="300" orientation="landscape" paperSize="9" scale="97"/>
  <headerFooter alignWithMargins="0">
    <oddFooter>&amp;C&amp;"Times New Roman,Normálne"&amp;9 103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3">
      <selection activeCell="D59" sqref="D59"/>
    </sheetView>
  </sheetViews>
  <sheetFormatPr defaultColWidth="12.57421875" defaultRowHeight="12.75"/>
  <cols>
    <col min="1" max="1" width="11.57421875" style="0" customWidth="1"/>
    <col min="2" max="2" width="8.421875" style="0" customWidth="1"/>
    <col min="3" max="3" width="11.57421875" style="0" customWidth="1"/>
    <col min="4" max="4" width="46.421875" style="0" customWidth="1"/>
    <col min="5" max="7" width="11.57421875" style="0" customWidth="1"/>
    <col min="8" max="8" width="9.28125" style="0" customWidth="1"/>
    <col min="9" max="16384" width="11.57421875" style="0" customWidth="1"/>
  </cols>
  <sheetData>
    <row r="1" spans="1:3" ht="15">
      <c r="A1" s="373" t="s">
        <v>590</v>
      </c>
      <c r="B1" s="373"/>
      <c r="C1" s="149"/>
    </row>
    <row r="2" spans="1:8" ht="12.75">
      <c r="A2" s="322"/>
      <c r="B2" s="322"/>
      <c r="C2" s="322"/>
      <c r="D2" s="322"/>
      <c r="E2" s="322"/>
      <c r="F2" s="322"/>
      <c r="G2" s="322"/>
      <c r="H2" s="322" t="s">
        <v>591</v>
      </c>
    </row>
    <row r="3" spans="1:8" ht="12.75" customHeight="1">
      <c r="A3" s="155"/>
      <c r="B3" s="155"/>
      <c r="C3" s="156"/>
      <c r="D3" s="374" t="s">
        <v>365</v>
      </c>
      <c r="E3" s="101" t="s">
        <v>273</v>
      </c>
      <c r="F3" s="101"/>
      <c r="G3" s="375" t="s">
        <v>592</v>
      </c>
      <c r="H3" s="375" t="s">
        <v>593</v>
      </c>
    </row>
    <row r="4" spans="1:8" ht="12.75">
      <c r="A4" s="376" t="s">
        <v>274</v>
      </c>
      <c r="B4" s="377" t="s">
        <v>275</v>
      </c>
      <c r="C4" s="378" t="s">
        <v>91</v>
      </c>
      <c r="D4" s="379" t="s">
        <v>277</v>
      </c>
      <c r="E4" s="380" t="s">
        <v>4</v>
      </c>
      <c r="F4" s="380" t="s">
        <v>5</v>
      </c>
      <c r="G4" s="375"/>
      <c r="H4" s="375"/>
    </row>
    <row r="5" spans="1:8" ht="12.75">
      <c r="A5" s="381"/>
      <c r="B5" s="382" t="s">
        <v>594</v>
      </c>
      <c r="C5" s="382"/>
      <c r="D5" s="383" t="s">
        <v>280</v>
      </c>
      <c r="E5" s="380"/>
      <c r="F5" s="380"/>
      <c r="G5" s="375"/>
      <c r="H5" s="375"/>
    </row>
    <row r="6" spans="1:8" ht="12.75">
      <c r="A6" s="384" t="s">
        <v>595</v>
      </c>
      <c r="B6" s="384"/>
      <c r="C6" s="384"/>
      <c r="D6" s="384"/>
      <c r="E6" s="385">
        <v>437000</v>
      </c>
      <c r="F6" s="385">
        <v>437000</v>
      </c>
      <c r="G6" s="385">
        <v>387449</v>
      </c>
      <c r="H6" s="386">
        <v>89</v>
      </c>
    </row>
    <row r="7" spans="1:8" ht="12.75">
      <c r="A7" s="387" t="s">
        <v>213</v>
      </c>
      <c r="B7" s="388" t="s">
        <v>596</v>
      </c>
      <c r="C7" s="389" t="s">
        <v>597</v>
      </c>
      <c r="D7" s="389"/>
      <c r="E7" s="390"/>
      <c r="F7" s="342"/>
      <c r="G7" s="391"/>
      <c r="H7" s="391"/>
    </row>
    <row r="8" spans="1:8" ht="12.75">
      <c r="A8" s="392"/>
      <c r="B8" s="393"/>
      <c r="C8" s="345" t="s">
        <v>286</v>
      </c>
      <c r="D8" s="394" t="s">
        <v>8</v>
      </c>
      <c r="E8" s="395">
        <v>30500</v>
      </c>
      <c r="F8" s="347">
        <v>30500</v>
      </c>
      <c r="G8" s="348">
        <v>28576</v>
      </c>
      <c r="H8" s="348">
        <v>97</v>
      </c>
    </row>
    <row r="9" spans="1:8" ht="12.75">
      <c r="A9" s="392"/>
      <c r="B9" s="393"/>
      <c r="C9" s="350" t="s">
        <v>375</v>
      </c>
      <c r="D9" s="396" t="s">
        <v>524</v>
      </c>
      <c r="E9" s="397">
        <v>4191</v>
      </c>
      <c r="F9" s="398">
        <v>4191</v>
      </c>
      <c r="G9" s="399">
        <v>4176</v>
      </c>
      <c r="H9" s="397">
        <v>99</v>
      </c>
    </row>
    <row r="10" spans="1:8" ht="12.75">
      <c r="A10" s="392"/>
      <c r="B10" s="393"/>
      <c r="C10" s="355"/>
      <c r="D10" s="400" t="s">
        <v>598</v>
      </c>
      <c r="E10" s="397">
        <v>4191</v>
      </c>
      <c r="F10" s="398">
        <v>4191</v>
      </c>
      <c r="G10" s="399">
        <v>4176</v>
      </c>
      <c r="H10" s="397">
        <v>99</v>
      </c>
    </row>
    <row r="11" spans="1:8" ht="12.75">
      <c r="A11" s="392"/>
      <c r="B11" s="393"/>
      <c r="C11" s="350" t="s">
        <v>379</v>
      </c>
      <c r="D11" s="396" t="s">
        <v>530</v>
      </c>
      <c r="E11" s="364">
        <v>1305</v>
      </c>
      <c r="F11" s="358">
        <v>1305</v>
      </c>
      <c r="G11" s="359">
        <v>1288</v>
      </c>
      <c r="H11" s="364">
        <v>98</v>
      </c>
    </row>
    <row r="12" spans="1:8" ht="12.75">
      <c r="A12" s="392"/>
      <c r="B12" s="393"/>
      <c r="C12" s="350"/>
      <c r="D12" s="400" t="s">
        <v>599</v>
      </c>
      <c r="E12" s="364">
        <v>228</v>
      </c>
      <c r="F12" s="358">
        <v>231</v>
      </c>
      <c r="G12" s="359">
        <v>231</v>
      </c>
      <c r="H12" s="364">
        <v>100</v>
      </c>
    </row>
    <row r="13" spans="1:8" ht="12.75">
      <c r="A13" s="392"/>
      <c r="B13" s="393"/>
      <c r="C13" s="350"/>
      <c r="D13" s="400" t="s">
        <v>600</v>
      </c>
      <c r="E13" s="364">
        <v>195</v>
      </c>
      <c r="F13" s="358">
        <v>192</v>
      </c>
      <c r="G13" s="359">
        <v>187</v>
      </c>
      <c r="H13" s="364">
        <v>97</v>
      </c>
    </row>
    <row r="14" spans="1:8" ht="12.75">
      <c r="A14" s="392"/>
      <c r="B14" s="393"/>
      <c r="C14" s="350"/>
      <c r="D14" s="400" t="s">
        <v>320</v>
      </c>
      <c r="E14" s="364">
        <v>55</v>
      </c>
      <c r="F14" s="358">
        <v>55</v>
      </c>
      <c r="G14" s="359">
        <v>56</v>
      </c>
      <c r="H14" s="364">
        <v>102</v>
      </c>
    </row>
    <row r="15" spans="1:8" ht="12.75">
      <c r="A15" s="392"/>
      <c r="B15" s="393"/>
      <c r="C15" s="350"/>
      <c r="D15" s="401" t="s">
        <v>321</v>
      </c>
      <c r="E15" s="358">
        <v>594</v>
      </c>
      <c r="F15" s="358">
        <v>594</v>
      </c>
      <c r="G15" s="402">
        <v>583</v>
      </c>
      <c r="H15" s="358">
        <v>98</v>
      </c>
    </row>
    <row r="16" spans="1:8" ht="12.75">
      <c r="A16" s="392"/>
      <c r="B16" s="393"/>
      <c r="C16" s="350"/>
      <c r="D16" s="400" t="s">
        <v>322</v>
      </c>
      <c r="E16" s="358">
        <v>33</v>
      </c>
      <c r="F16" s="358">
        <v>33</v>
      </c>
      <c r="G16" s="359">
        <v>32</v>
      </c>
      <c r="H16" s="215">
        <v>98</v>
      </c>
    </row>
    <row r="17" spans="1:8" ht="12.75">
      <c r="A17" s="392"/>
      <c r="B17" s="393"/>
      <c r="C17" s="350"/>
      <c r="D17" s="400" t="s">
        <v>601</v>
      </c>
      <c r="E17" s="358">
        <v>200</v>
      </c>
      <c r="F17" s="358">
        <v>200</v>
      </c>
      <c r="G17" s="359">
        <v>198</v>
      </c>
      <c r="H17" s="215">
        <v>99</v>
      </c>
    </row>
    <row r="18" spans="1:8" ht="12.75">
      <c r="A18" s="392"/>
      <c r="B18" s="393"/>
      <c r="C18" s="350" t="s">
        <v>287</v>
      </c>
      <c r="D18" s="396" t="s">
        <v>288</v>
      </c>
      <c r="E18" s="403">
        <v>25004</v>
      </c>
      <c r="F18" s="352">
        <v>25004</v>
      </c>
      <c r="G18" s="353">
        <v>23112</v>
      </c>
      <c r="H18" s="403">
        <v>92</v>
      </c>
    </row>
    <row r="19" spans="1:8" ht="12.75">
      <c r="A19" s="392"/>
      <c r="B19" s="393"/>
      <c r="C19" s="404"/>
      <c r="D19" s="401" t="s">
        <v>345</v>
      </c>
      <c r="E19" s="397">
        <v>18490</v>
      </c>
      <c r="F19" s="398">
        <v>18479</v>
      </c>
      <c r="G19" s="399">
        <v>17192</v>
      </c>
      <c r="H19" s="397">
        <v>99</v>
      </c>
    </row>
    <row r="20" spans="1:8" ht="12.75">
      <c r="A20" s="392"/>
      <c r="B20" s="393"/>
      <c r="C20" s="404"/>
      <c r="D20" s="401" t="s">
        <v>355</v>
      </c>
      <c r="E20" s="397">
        <v>797</v>
      </c>
      <c r="F20" s="398">
        <v>786</v>
      </c>
      <c r="G20" s="399">
        <v>600</v>
      </c>
      <c r="H20" s="397">
        <v>76</v>
      </c>
    </row>
    <row r="21" spans="1:8" ht="12.75">
      <c r="A21" s="392"/>
      <c r="B21" s="393"/>
      <c r="C21" s="404"/>
      <c r="D21" s="401" t="s">
        <v>602</v>
      </c>
      <c r="E21" s="397">
        <v>100</v>
      </c>
      <c r="F21" s="398">
        <v>51</v>
      </c>
      <c r="G21" s="399">
        <v>0</v>
      </c>
      <c r="H21" s="397">
        <v>0</v>
      </c>
    </row>
    <row r="22" spans="1:8" ht="12.75">
      <c r="A22" s="392"/>
      <c r="B22" s="393"/>
      <c r="C22" s="404"/>
      <c r="D22" s="401" t="s">
        <v>330</v>
      </c>
      <c r="E22" s="397">
        <v>1346</v>
      </c>
      <c r="F22" s="398">
        <v>1395</v>
      </c>
      <c r="G22" s="399">
        <v>1395</v>
      </c>
      <c r="H22" s="397">
        <v>100</v>
      </c>
    </row>
    <row r="23" spans="1:8" ht="12.75">
      <c r="A23" s="392"/>
      <c r="B23" s="393"/>
      <c r="C23" s="404"/>
      <c r="D23" s="401" t="s">
        <v>603</v>
      </c>
      <c r="E23" s="397">
        <v>33</v>
      </c>
      <c r="F23" s="398">
        <v>44</v>
      </c>
      <c r="G23" s="399">
        <v>44</v>
      </c>
      <c r="H23" s="397">
        <v>100</v>
      </c>
    </row>
    <row r="24" spans="1:8" ht="12.75">
      <c r="A24" s="392"/>
      <c r="B24" s="393"/>
      <c r="C24" s="404"/>
      <c r="D24" s="401" t="s">
        <v>604</v>
      </c>
      <c r="E24" s="397">
        <v>2350</v>
      </c>
      <c r="F24" s="398">
        <v>2350</v>
      </c>
      <c r="G24" s="399">
        <v>2349</v>
      </c>
      <c r="H24" s="397">
        <v>99</v>
      </c>
    </row>
    <row r="25" spans="1:8" ht="12.75">
      <c r="A25" s="392"/>
      <c r="B25" s="393"/>
      <c r="C25" s="404"/>
      <c r="D25" s="401" t="s">
        <v>605</v>
      </c>
      <c r="E25" s="397">
        <v>2257</v>
      </c>
      <c r="F25" s="398">
        <v>2224</v>
      </c>
      <c r="G25" s="399">
        <v>1935</v>
      </c>
      <c r="H25" s="397">
        <v>87</v>
      </c>
    </row>
    <row r="26" spans="1:8" ht="12.75">
      <c r="A26" s="392"/>
      <c r="B26" s="393"/>
      <c r="C26" s="404"/>
      <c r="D26" s="401" t="s">
        <v>606</v>
      </c>
      <c r="E26" s="397">
        <v>50</v>
      </c>
      <c r="F26" s="398">
        <v>50</v>
      </c>
      <c r="G26" s="399">
        <v>0</v>
      </c>
      <c r="H26" s="397">
        <v>0</v>
      </c>
    </row>
    <row r="27" spans="1:8" ht="12.75">
      <c r="A27" s="392"/>
      <c r="B27" s="393"/>
      <c r="C27" s="404"/>
      <c r="D27" s="401" t="s">
        <v>607</v>
      </c>
      <c r="E27" s="397">
        <v>50</v>
      </c>
      <c r="F27" s="398">
        <v>50</v>
      </c>
      <c r="G27" s="399">
        <v>0</v>
      </c>
      <c r="H27" s="397">
        <v>0</v>
      </c>
    </row>
    <row r="28" spans="1:8" ht="12.75">
      <c r="A28" s="392"/>
      <c r="B28" s="393"/>
      <c r="C28" s="404"/>
      <c r="D28" s="401" t="s">
        <v>302</v>
      </c>
      <c r="E28" s="397">
        <v>133</v>
      </c>
      <c r="F28" s="398">
        <v>166</v>
      </c>
      <c r="G28" s="399">
        <v>166</v>
      </c>
      <c r="H28" s="397">
        <v>100</v>
      </c>
    </row>
    <row r="29" spans="1:8" ht="12.75">
      <c r="A29" s="392"/>
      <c r="B29" s="393"/>
      <c r="C29" s="404"/>
      <c r="D29" s="401" t="s">
        <v>608</v>
      </c>
      <c r="E29" s="397">
        <v>130</v>
      </c>
      <c r="F29" s="398">
        <v>130</v>
      </c>
      <c r="G29" s="399">
        <v>0</v>
      </c>
      <c r="H29" s="397">
        <v>0</v>
      </c>
    </row>
    <row r="30" spans="1:8" ht="12.75">
      <c r="A30" s="392"/>
      <c r="B30" s="393"/>
      <c r="C30" s="404"/>
      <c r="D30" s="401" t="s">
        <v>609</v>
      </c>
      <c r="E30" s="397">
        <v>65</v>
      </c>
      <c r="F30" s="398">
        <v>65</v>
      </c>
      <c r="G30" s="399">
        <v>56</v>
      </c>
      <c r="H30" s="397">
        <v>86</v>
      </c>
    </row>
    <row r="31" spans="1:8" ht="12.75">
      <c r="A31" s="387" t="s">
        <v>215</v>
      </c>
      <c r="B31" s="405" t="s">
        <v>610</v>
      </c>
      <c r="C31" s="406" t="s">
        <v>611</v>
      </c>
      <c r="D31" s="406"/>
      <c r="E31" s="407"/>
      <c r="F31" s="408"/>
      <c r="G31" s="409"/>
      <c r="H31" s="407"/>
    </row>
    <row r="32" spans="1:8" ht="12.75">
      <c r="A32" s="392"/>
      <c r="B32" s="410"/>
      <c r="C32" s="411" t="s">
        <v>286</v>
      </c>
      <c r="D32" s="412" t="s">
        <v>8</v>
      </c>
      <c r="E32" s="413">
        <v>290080</v>
      </c>
      <c r="F32" s="414">
        <v>290080</v>
      </c>
      <c r="G32" s="415">
        <v>258833</v>
      </c>
      <c r="H32" s="413">
        <v>89</v>
      </c>
    </row>
    <row r="33" spans="1:8" ht="12.75">
      <c r="A33" s="392"/>
      <c r="B33" s="410"/>
      <c r="C33" s="350" t="s">
        <v>375</v>
      </c>
      <c r="D33" s="356" t="s">
        <v>612</v>
      </c>
      <c r="E33" s="358">
        <v>214917</v>
      </c>
      <c r="F33" s="107">
        <v>214917</v>
      </c>
      <c r="G33" s="107">
        <v>187204</v>
      </c>
      <c r="H33" s="107">
        <v>87</v>
      </c>
    </row>
    <row r="34" spans="1:8" ht="12.75">
      <c r="A34" s="392"/>
      <c r="B34" s="410"/>
      <c r="C34" s="350"/>
      <c r="D34" s="363" t="s">
        <v>613</v>
      </c>
      <c r="E34" s="107">
        <v>213423</v>
      </c>
      <c r="F34" s="107">
        <v>208361</v>
      </c>
      <c r="G34" s="359">
        <v>180649</v>
      </c>
      <c r="H34" s="358">
        <v>86</v>
      </c>
    </row>
    <row r="35" spans="1:8" ht="12.75">
      <c r="A35" s="392"/>
      <c r="B35" s="410"/>
      <c r="C35" s="350"/>
      <c r="D35" s="357" t="s">
        <v>614</v>
      </c>
      <c r="E35" s="107">
        <v>1494</v>
      </c>
      <c r="F35" s="107">
        <v>6556</v>
      </c>
      <c r="G35" s="359">
        <v>6556</v>
      </c>
      <c r="H35" s="358">
        <v>100</v>
      </c>
    </row>
    <row r="36" spans="1:8" ht="12.75">
      <c r="A36" s="392"/>
      <c r="B36" s="410"/>
      <c r="C36" s="350" t="s">
        <v>379</v>
      </c>
      <c r="D36" s="351" t="s">
        <v>615</v>
      </c>
      <c r="E36" s="202">
        <v>68945</v>
      </c>
      <c r="F36" s="352">
        <v>66199</v>
      </c>
      <c r="G36" s="202">
        <v>63439</v>
      </c>
      <c r="H36" s="202">
        <v>96</v>
      </c>
    </row>
    <row r="37" spans="1:8" ht="12.75">
      <c r="A37" s="392"/>
      <c r="B37" s="410"/>
      <c r="C37" s="350"/>
      <c r="D37" s="363" t="s">
        <v>616</v>
      </c>
      <c r="E37" s="107">
        <v>9965</v>
      </c>
      <c r="F37" s="358">
        <v>11714</v>
      </c>
      <c r="G37" s="359">
        <v>12693</v>
      </c>
      <c r="H37" s="358">
        <v>108</v>
      </c>
    </row>
    <row r="38" spans="1:8" ht="12.75">
      <c r="A38" s="392"/>
      <c r="B38" s="410"/>
      <c r="C38" s="350"/>
      <c r="D38" s="363" t="s">
        <v>617</v>
      </c>
      <c r="E38" s="358">
        <v>6390</v>
      </c>
      <c r="F38" s="358">
        <v>5555</v>
      </c>
      <c r="G38" s="359">
        <v>5545</v>
      </c>
      <c r="H38" s="358">
        <v>99</v>
      </c>
    </row>
    <row r="39" spans="1:8" ht="12.75">
      <c r="A39" s="392"/>
      <c r="B39" s="410"/>
      <c r="C39" s="350"/>
      <c r="D39" s="363" t="s">
        <v>600</v>
      </c>
      <c r="E39" s="358">
        <v>6390</v>
      </c>
      <c r="F39" s="358">
        <v>5555</v>
      </c>
      <c r="G39" s="359">
        <v>5545</v>
      </c>
      <c r="H39" s="358">
        <v>99</v>
      </c>
    </row>
    <row r="40" spans="1:8" ht="12.75">
      <c r="A40" s="392"/>
      <c r="B40" s="410"/>
      <c r="C40" s="350"/>
      <c r="D40" s="363" t="s">
        <v>320</v>
      </c>
      <c r="E40" s="358">
        <v>2850</v>
      </c>
      <c r="F40" s="358">
        <v>2850</v>
      </c>
      <c r="G40" s="359">
        <v>2565</v>
      </c>
      <c r="H40" s="358">
        <v>89</v>
      </c>
    </row>
    <row r="41" spans="1:8" ht="12.75">
      <c r="A41" s="392"/>
      <c r="B41" s="410"/>
      <c r="C41" s="350"/>
      <c r="D41" s="363" t="s">
        <v>618</v>
      </c>
      <c r="E41" s="358">
        <v>27880</v>
      </c>
      <c r="F41" s="358">
        <v>27880</v>
      </c>
      <c r="G41" s="359">
        <v>26006</v>
      </c>
      <c r="H41" s="358">
        <v>93</v>
      </c>
    </row>
    <row r="42" spans="1:8" ht="12.75">
      <c r="A42" s="392"/>
      <c r="B42" s="410"/>
      <c r="C42" s="350"/>
      <c r="D42" s="363" t="s">
        <v>322</v>
      </c>
      <c r="E42" s="358">
        <v>1610</v>
      </c>
      <c r="F42" s="358">
        <v>1610</v>
      </c>
      <c r="G42" s="359">
        <v>1430</v>
      </c>
      <c r="H42" s="358">
        <v>89</v>
      </c>
    </row>
    <row r="43" spans="1:8" ht="12.75">
      <c r="A43" s="392"/>
      <c r="B43" s="410"/>
      <c r="C43" s="350"/>
      <c r="D43" s="363" t="s">
        <v>323</v>
      </c>
      <c r="E43" s="358">
        <v>3910</v>
      </c>
      <c r="F43" s="358">
        <v>3745</v>
      </c>
      <c r="G43" s="359">
        <v>3335</v>
      </c>
      <c r="H43" s="358">
        <v>89</v>
      </c>
    </row>
    <row r="44" spans="1:8" ht="12.75">
      <c r="A44" s="392"/>
      <c r="B44" s="410"/>
      <c r="C44" s="350"/>
      <c r="D44" s="363" t="s">
        <v>324</v>
      </c>
      <c r="E44" s="358">
        <v>1270</v>
      </c>
      <c r="F44" s="358">
        <v>1270</v>
      </c>
      <c r="G44" s="359">
        <v>1069</v>
      </c>
      <c r="H44" s="358">
        <v>84</v>
      </c>
    </row>
    <row r="45" spans="1:8" ht="12.75">
      <c r="A45" s="392"/>
      <c r="B45" s="410"/>
      <c r="C45" s="350"/>
      <c r="D45" s="363" t="s">
        <v>601</v>
      </c>
      <c r="E45" s="358">
        <v>9560</v>
      </c>
      <c r="F45" s="358">
        <v>9560</v>
      </c>
      <c r="G45" s="359">
        <v>8782</v>
      </c>
      <c r="H45" s="358">
        <v>92</v>
      </c>
    </row>
    <row r="46" spans="1:8" ht="12.75">
      <c r="A46" s="392"/>
      <c r="B46" s="410"/>
      <c r="C46" s="350"/>
      <c r="D46" s="363" t="s">
        <v>619</v>
      </c>
      <c r="E46" s="358">
        <v>1950</v>
      </c>
      <c r="F46" s="358">
        <v>2015</v>
      </c>
      <c r="G46" s="359">
        <v>2015</v>
      </c>
      <c r="H46" s="358">
        <v>100</v>
      </c>
    </row>
    <row r="47" spans="1:8" ht="12.75">
      <c r="A47" s="392"/>
      <c r="B47" s="410"/>
      <c r="C47" s="350" t="s">
        <v>287</v>
      </c>
      <c r="D47" s="351" t="s">
        <v>288</v>
      </c>
      <c r="E47" s="352">
        <v>6068</v>
      </c>
      <c r="F47" s="352">
        <v>8814</v>
      </c>
      <c r="G47" s="353">
        <v>8137</v>
      </c>
      <c r="H47" s="352">
        <v>92</v>
      </c>
    </row>
    <row r="48" spans="1:8" ht="12.75">
      <c r="A48" s="392"/>
      <c r="B48" s="410"/>
      <c r="C48" s="350"/>
      <c r="D48" s="363" t="s">
        <v>330</v>
      </c>
      <c r="E48" s="358">
        <v>498</v>
      </c>
      <c r="F48" s="358">
        <v>498</v>
      </c>
      <c r="G48" s="359">
        <v>355</v>
      </c>
      <c r="H48" s="359">
        <v>71</v>
      </c>
    </row>
    <row r="49" spans="1:8" ht="12.75">
      <c r="A49" s="392"/>
      <c r="B49" s="410"/>
      <c r="C49" s="350"/>
      <c r="D49" s="363" t="s">
        <v>609</v>
      </c>
      <c r="E49" s="358">
        <v>2970</v>
      </c>
      <c r="F49" s="358">
        <v>2970</v>
      </c>
      <c r="G49" s="359">
        <v>2689</v>
      </c>
      <c r="H49" s="358">
        <v>91</v>
      </c>
    </row>
    <row r="50" spans="1:8" ht="12.75">
      <c r="A50" s="392"/>
      <c r="B50" s="410"/>
      <c r="C50" s="350"/>
      <c r="D50" s="363" t="s">
        <v>608</v>
      </c>
      <c r="E50" s="358">
        <v>2600</v>
      </c>
      <c r="F50" s="358">
        <v>2535</v>
      </c>
      <c r="G50" s="359">
        <v>2306</v>
      </c>
      <c r="H50" s="358">
        <v>91</v>
      </c>
    </row>
    <row r="51" spans="1:8" ht="12.75">
      <c r="A51" s="392"/>
      <c r="B51" s="410"/>
      <c r="C51" s="350" t="s">
        <v>620</v>
      </c>
      <c r="D51" s="351" t="s">
        <v>621</v>
      </c>
      <c r="E51" s="352">
        <v>150</v>
      </c>
      <c r="F51" s="352">
        <v>150</v>
      </c>
      <c r="G51" s="353">
        <v>53</v>
      </c>
      <c r="H51" s="353">
        <v>35</v>
      </c>
    </row>
    <row r="52" spans="1:8" ht="12.75">
      <c r="A52" s="392"/>
      <c r="B52" s="410"/>
      <c r="C52" s="355"/>
      <c r="D52" s="363" t="s">
        <v>622</v>
      </c>
      <c r="E52" s="358">
        <v>150</v>
      </c>
      <c r="F52" s="358">
        <v>150</v>
      </c>
      <c r="G52" s="359">
        <v>53</v>
      </c>
      <c r="H52" s="358">
        <v>35</v>
      </c>
    </row>
    <row r="53" spans="1:8" ht="12.75">
      <c r="A53" s="387" t="s">
        <v>217</v>
      </c>
      <c r="B53" s="387" t="s">
        <v>623</v>
      </c>
      <c r="C53" s="416"/>
      <c r="D53" s="417" t="s">
        <v>624</v>
      </c>
      <c r="E53" s="418"/>
      <c r="F53" s="418"/>
      <c r="G53" s="419"/>
      <c r="H53" s="418"/>
    </row>
    <row r="54" spans="1:8" ht="12.75">
      <c r="A54" s="420"/>
      <c r="B54" s="421"/>
      <c r="C54" s="345" t="s">
        <v>286</v>
      </c>
      <c r="D54" s="346" t="s">
        <v>8</v>
      </c>
      <c r="E54" s="347">
        <v>13300</v>
      </c>
      <c r="F54" s="347">
        <v>13300</v>
      </c>
      <c r="G54" s="348">
        <v>11852</v>
      </c>
      <c r="H54" s="347">
        <v>89</v>
      </c>
    </row>
    <row r="55" spans="1:8" ht="12.75">
      <c r="A55" s="420"/>
      <c r="B55" s="421"/>
      <c r="C55" s="350" t="s">
        <v>287</v>
      </c>
      <c r="D55" s="351" t="s">
        <v>288</v>
      </c>
      <c r="E55" s="352">
        <v>13330</v>
      </c>
      <c r="F55" s="352">
        <v>13300</v>
      </c>
      <c r="G55" s="353">
        <v>11852</v>
      </c>
      <c r="H55" s="352">
        <v>89</v>
      </c>
    </row>
    <row r="56" spans="1:8" ht="12.75">
      <c r="A56" s="420"/>
      <c r="B56" s="421"/>
      <c r="C56" s="355"/>
      <c r="D56" s="363" t="s">
        <v>625</v>
      </c>
      <c r="E56" s="358">
        <v>13300</v>
      </c>
      <c r="F56" s="358">
        <v>13300</v>
      </c>
      <c r="G56" s="359">
        <v>11852</v>
      </c>
      <c r="H56" s="358">
        <v>89</v>
      </c>
    </row>
    <row r="57" spans="1:8" ht="12.75">
      <c r="A57" s="387" t="s">
        <v>219</v>
      </c>
      <c r="B57" s="387" t="s">
        <v>626</v>
      </c>
      <c r="C57" s="416"/>
      <c r="D57" s="417" t="s">
        <v>627</v>
      </c>
      <c r="E57" s="418"/>
      <c r="F57" s="418"/>
      <c r="G57" s="419"/>
      <c r="H57" s="418"/>
    </row>
    <row r="58" spans="1:8" ht="12.75">
      <c r="A58" s="420"/>
      <c r="B58" s="421"/>
      <c r="C58" s="345" t="s">
        <v>286</v>
      </c>
      <c r="D58" s="346" t="s">
        <v>8</v>
      </c>
      <c r="E58" s="347">
        <v>38120</v>
      </c>
      <c r="F58" s="347">
        <v>38120</v>
      </c>
      <c r="G58" s="348">
        <v>31608</v>
      </c>
      <c r="H58" s="347">
        <v>83</v>
      </c>
    </row>
    <row r="59" spans="1:8" ht="12.75">
      <c r="A59" s="420"/>
      <c r="B59" s="421"/>
      <c r="C59" s="350" t="s">
        <v>498</v>
      </c>
      <c r="D59" s="351" t="s">
        <v>621</v>
      </c>
      <c r="E59" s="352">
        <v>38120</v>
      </c>
      <c r="F59" s="352">
        <v>38120</v>
      </c>
      <c r="G59" s="353">
        <v>31608</v>
      </c>
      <c r="H59" s="352">
        <v>83</v>
      </c>
    </row>
    <row r="60" spans="1:8" ht="12.75">
      <c r="A60" s="420"/>
      <c r="B60" s="421"/>
      <c r="C60" s="422"/>
      <c r="D60" s="363" t="s">
        <v>628</v>
      </c>
      <c r="E60" s="358">
        <v>38120</v>
      </c>
      <c r="F60" s="358">
        <v>38120</v>
      </c>
      <c r="G60" s="359">
        <v>31608</v>
      </c>
      <c r="H60" s="358">
        <v>83</v>
      </c>
    </row>
    <row r="61" spans="1:8" ht="12.75">
      <c r="A61" s="387" t="s">
        <v>221</v>
      </c>
      <c r="B61" s="387" t="s">
        <v>629</v>
      </c>
      <c r="C61" s="387"/>
      <c r="D61" s="417" t="s">
        <v>630</v>
      </c>
      <c r="E61" s="342"/>
      <c r="F61" s="342"/>
      <c r="G61" s="391"/>
      <c r="H61" s="342"/>
    </row>
    <row r="62" spans="1:8" ht="12.75">
      <c r="A62" s="392"/>
      <c r="B62" s="421"/>
      <c r="C62" s="345" t="s">
        <v>286</v>
      </c>
      <c r="D62" s="346" t="s">
        <v>8</v>
      </c>
      <c r="E62" s="347">
        <v>20000</v>
      </c>
      <c r="F62" s="347">
        <v>20900</v>
      </c>
      <c r="G62" s="348">
        <v>20900</v>
      </c>
      <c r="H62" s="347">
        <v>100</v>
      </c>
    </row>
    <row r="63" spans="1:8" ht="12.75">
      <c r="A63" s="392"/>
      <c r="B63" s="421"/>
      <c r="C63" s="423" t="s">
        <v>498</v>
      </c>
      <c r="D63" s="351" t="s">
        <v>621</v>
      </c>
      <c r="E63" s="352">
        <v>20000</v>
      </c>
      <c r="F63" s="352">
        <v>20900</v>
      </c>
      <c r="G63" s="353">
        <v>20900</v>
      </c>
      <c r="H63" s="352">
        <v>100</v>
      </c>
    </row>
    <row r="64" spans="1:8" ht="12.75">
      <c r="A64" s="392"/>
      <c r="B64" s="421"/>
      <c r="C64" s="422"/>
      <c r="D64" s="363" t="s">
        <v>631</v>
      </c>
      <c r="E64" s="358">
        <v>14900</v>
      </c>
      <c r="F64" s="358">
        <v>15800</v>
      </c>
      <c r="G64" s="359">
        <v>15800</v>
      </c>
      <c r="H64" s="358">
        <v>100</v>
      </c>
    </row>
    <row r="65" spans="1:8" ht="12.75">
      <c r="A65" s="392"/>
      <c r="B65" s="421"/>
      <c r="C65" s="422"/>
      <c r="D65" s="363" t="s">
        <v>632</v>
      </c>
      <c r="E65" s="358">
        <v>5100</v>
      </c>
      <c r="F65" s="358">
        <v>5100</v>
      </c>
      <c r="G65" s="359">
        <v>5100</v>
      </c>
      <c r="H65" s="358">
        <v>100</v>
      </c>
    </row>
    <row r="66" spans="1:8" ht="12.75">
      <c r="A66" s="424">
        <v>40333</v>
      </c>
      <c r="B66" s="387" t="s">
        <v>633</v>
      </c>
      <c r="C66" s="387"/>
      <c r="D66" s="417" t="s">
        <v>634</v>
      </c>
      <c r="E66" s="342"/>
      <c r="F66" s="342"/>
      <c r="G66" s="391"/>
      <c r="H66" s="342"/>
    </row>
    <row r="67" spans="1:8" ht="12.75">
      <c r="A67" s="425"/>
      <c r="B67" s="426"/>
      <c r="C67" s="345" t="s">
        <v>286</v>
      </c>
      <c r="D67" s="427" t="s">
        <v>8</v>
      </c>
      <c r="E67" s="347">
        <v>15000</v>
      </c>
      <c r="F67" s="347">
        <v>8400</v>
      </c>
      <c r="G67" s="348">
        <v>0</v>
      </c>
      <c r="H67" s="347">
        <v>0</v>
      </c>
    </row>
    <row r="68" spans="1:8" ht="12.75">
      <c r="A68" s="425"/>
      <c r="B68" s="426"/>
      <c r="C68" s="350" t="s">
        <v>498</v>
      </c>
      <c r="D68" s="357" t="s">
        <v>621</v>
      </c>
      <c r="E68" s="352">
        <v>15000</v>
      </c>
      <c r="F68" s="352">
        <v>8400</v>
      </c>
      <c r="G68" s="353">
        <v>0</v>
      </c>
      <c r="H68" s="352">
        <v>0</v>
      </c>
    </row>
    <row r="69" spans="1:8" ht="12.75">
      <c r="A69" s="425"/>
      <c r="B69" s="426"/>
      <c r="C69" s="422"/>
      <c r="D69" s="357" t="s">
        <v>635</v>
      </c>
      <c r="E69" s="358">
        <v>15000</v>
      </c>
      <c r="F69" s="358">
        <v>8400</v>
      </c>
      <c r="G69" s="359">
        <v>0</v>
      </c>
      <c r="H69" s="358">
        <v>0</v>
      </c>
    </row>
    <row r="70" spans="1:8" ht="12.75">
      <c r="A70" s="428">
        <v>40363</v>
      </c>
      <c r="B70" s="387" t="s">
        <v>596</v>
      </c>
      <c r="C70" s="387"/>
      <c r="D70" s="417" t="s">
        <v>636</v>
      </c>
      <c r="E70" s="342"/>
      <c r="F70" s="342"/>
      <c r="G70" s="391"/>
      <c r="H70" s="342"/>
    </row>
    <row r="71" spans="1:8" ht="12.75">
      <c r="A71" s="425"/>
      <c r="B71" s="426"/>
      <c r="C71" s="345" t="s">
        <v>286</v>
      </c>
      <c r="D71" s="346" t="s">
        <v>8</v>
      </c>
      <c r="E71" s="429">
        <v>30000</v>
      </c>
      <c r="F71" s="429">
        <v>35700</v>
      </c>
      <c r="G71" s="430">
        <v>35680</v>
      </c>
      <c r="H71" s="429">
        <v>99</v>
      </c>
    </row>
    <row r="72" spans="1:8" ht="12.75">
      <c r="A72" s="425"/>
      <c r="B72" s="426"/>
      <c r="C72" s="350" t="s">
        <v>498</v>
      </c>
      <c r="D72" s="351" t="s">
        <v>621</v>
      </c>
      <c r="E72" s="358">
        <v>30000</v>
      </c>
      <c r="F72" s="358">
        <v>35700</v>
      </c>
      <c r="G72" s="359">
        <v>35680</v>
      </c>
      <c r="H72" s="358">
        <v>99</v>
      </c>
    </row>
    <row r="73" spans="1:8" ht="12.75">
      <c r="A73" s="425"/>
      <c r="B73" s="426"/>
      <c r="C73" s="422"/>
      <c r="D73" s="357" t="s">
        <v>631</v>
      </c>
      <c r="E73" s="358">
        <v>30000</v>
      </c>
      <c r="F73" s="358">
        <v>35700</v>
      </c>
      <c r="G73" s="359">
        <v>35680</v>
      </c>
      <c r="H73" s="358">
        <v>99</v>
      </c>
    </row>
    <row r="74" spans="1:8" ht="12.75">
      <c r="A74" s="431" t="s">
        <v>637</v>
      </c>
      <c r="B74" s="431"/>
      <c r="C74" s="431"/>
      <c r="D74" s="432" t="s">
        <v>362</v>
      </c>
      <c r="E74" s="233">
        <v>437000</v>
      </c>
      <c r="F74" s="433">
        <v>437000</v>
      </c>
      <c r="G74" s="434">
        <v>387449</v>
      </c>
      <c r="H74" s="433">
        <v>89</v>
      </c>
    </row>
  </sheetData>
  <mergeCells count="28">
    <mergeCell ref="E3:F3"/>
    <mergeCell ref="G3:G5"/>
    <mergeCell ref="H3:H5"/>
    <mergeCell ref="E4:E5"/>
    <mergeCell ref="F4:F5"/>
    <mergeCell ref="A6:D6"/>
    <mergeCell ref="C7:D7"/>
    <mergeCell ref="A8:A30"/>
    <mergeCell ref="B8:B30"/>
    <mergeCell ref="C12:C17"/>
    <mergeCell ref="C19:C30"/>
    <mergeCell ref="C31:D31"/>
    <mergeCell ref="A32:A52"/>
    <mergeCell ref="B32:B52"/>
    <mergeCell ref="C34:C35"/>
    <mergeCell ref="C37:C46"/>
    <mergeCell ref="C48:C50"/>
    <mergeCell ref="A54:A56"/>
    <mergeCell ref="B54:B56"/>
    <mergeCell ref="A58:A60"/>
    <mergeCell ref="B58:B60"/>
    <mergeCell ref="A62:A65"/>
    <mergeCell ref="B62:B65"/>
    <mergeCell ref="C64:C65"/>
    <mergeCell ref="A67:A69"/>
    <mergeCell ref="B67:B69"/>
    <mergeCell ref="A71:A73"/>
    <mergeCell ref="B71:B73"/>
  </mergeCells>
  <printOptions horizontalCentered="1"/>
  <pageMargins left="0.7875" right="0.7875" top="0.7875" bottom="0.9125" header="0.5118055555555556" footer="0.7875"/>
  <pageSetup horizontalDpi="300" verticalDpi="300" orientation="landscape" paperSize="9" scale="96"/>
  <headerFooter alignWithMargins="0">
    <oddFooter>&amp;C&amp;"Times New Roman,Normálne"&amp;9 105</oddFooter>
  </headerFooter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H8" sqref="H8"/>
    </sheetView>
  </sheetViews>
  <sheetFormatPr defaultColWidth="12.57421875" defaultRowHeight="12.75"/>
  <cols>
    <col min="1" max="3" width="11.57421875" style="0" customWidth="1"/>
    <col min="4" max="4" width="39.28125" style="0" customWidth="1"/>
    <col min="5" max="7" width="11.57421875" style="0" customWidth="1"/>
    <col min="8" max="8" width="9.00390625" style="0" customWidth="1"/>
    <col min="9" max="16384" width="11.57421875" style="0" customWidth="1"/>
  </cols>
  <sheetData>
    <row r="1" ht="15">
      <c r="A1" s="149" t="s">
        <v>638</v>
      </c>
    </row>
    <row r="2" spans="1:8" ht="12.75">
      <c r="A2" s="322"/>
      <c r="B2" s="322"/>
      <c r="C2" s="322"/>
      <c r="D2" s="322"/>
      <c r="E2" s="322"/>
      <c r="F2" s="322"/>
      <c r="G2" s="322"/>
      <c r="H2" s="435" t="s">
        <v>591</v>
      </c>
    </row>
    <row r="3" spans="1:8" ht="12.75">
      <c r="A3" s="436" t="s">
        <v>274</v>
      </c>
      <c r="B3" s="437" t="s">
        <v>275</v>
      </c>
      <c r="C3" s="239" t="s">
        <v>365</v>
      </c>
      <c r="D3" s="239"/>
      <c r="E3" s="239" t="s">
        <v>639</v>
      </c>
      <c r="F3" s="239"/>
      <c r="G3" s="438" t="s">
        <v>3</v>
      </c>
      <c r="H3" s="438" t="s">
        <v>90</v>
      </c>
    </row>
    <row r="4" spans="1:8" ht="12.75">
      <c r="A4" s="439"/>
      <c r="B4" s="440" t="s">
        <v>640</v>
      </c>
      <c r="C4" s="328" t="s">
        <v>276</v>
      </c>
      <c r="D4" s="329" t="s">
        <v>521</v>
      </c>
      <c r="E4" s="245" t="s">
        <v>4</v>
      </c>
      <c r="F4" s="245" t="s">
        <v>5</v>
      </c>
      <c r="G4" s="441" t="s">
        <v>641</v>
      </c>
      <c r="H4" s="441" t="s">
        <v>642</v>
      </c>
    </row>
    <row r="5" spans="1:8" ht="12.75">
      <c r="A5" s="442"/>
      <c r="B5" s="443"/>
      <c r="C5" s="444"/>
      <c r="D5" s="333"/>
      <c r="E5" s="245"/>
      <c r="F5" s="245"/>
      <c r="G5" s="241"/>
      <c r="H5" s="241"/>
    </row>
    <row r="6" spans="1:8" ht="12.75">
      <c r="A6" s="445" t="s">
        <v>643</v>
      </c>
      <c r="B6" s="445"/>
      <c r="C6" s="445"/>
      <c r="D6" s="445"/>
      <c r="E6" s="446">
        <f>E7+E14+E23+E36+E40</f>
        <v>2189974</v>
      </c>
      <c r="F6" s="446">
        <f>F7+F14+F23+F36+F40</f>
        <v>2402533</v>
      </c>
      <c r="G6" s="446">
        <f>G7+G14+G23+G36+G40</f>
        <v>2233950</v>
      </c>
      <c r="H6" s="446">
        <f>G6/F6*100</f>
        <v>92.98311407169017</v>
      </c>
    </row>
    <row r="7" spans="1:8" ht="12.75">
      <c r="A7" s="447" t="s">
        <v>644</v>
      </c>
      <c r="B7" s="448" t="s">
        <v>306</v>
      </c>
      <c r="C7" s="448"/>
      <c r="D7" s="448"/>
      <c r="E7" s="449">
        <f>E8+E11</f>
        <v>646451</v>
      </c>
      <c r="F7" s="449">
        <f>F8+F11</f>
        <v>657736</v>
      </c>
      <c r="G7" s="450">
        <f>G8+G11</f>
        <v>612491</v>
      </c>
      <c r="H7" s="449">
        <f aca="true" t="shared" si="0" ref="H7:H46">0+(G7/F7*100)</f>
        <v>93.12110025907052</v>
      </c>
    </row>
    <row r="8" spans="1:8" ht="12.75">
      <c r="A8" s="451"/>
      <c r="B8" s="452" t="s">
        <v>305</v>
      </c>
      <c r="C8" s="453" t="s">
        <v>286</v>
      </c>
      <c r="D8" s="454" t="s">
        <v>8</v>
      </c>
      <c r="E8" s="455">
        <f>E9</f>
        <v>0</v>
      </c>
      <c r="F8" s="456">
        <f>F10</f>
        <v>11285</v>
      </c>
      <c r="G8" s="457">
        <f>G10</f>
        <v>8130</v>
      </c>
      <c r="H8" s="456">
        <f t="shared" si="0"/>
        <v>72.0425343376163</v>
      </c>
    </row>
    <row r="9" spans="1:8" ht="12.75">
      <c r="A9" s="451"/>
      <c r="B9" s="458"/>
      <c r="C9" s="452" t="s">
        <v>287</v>
      </c>
      <c r="D9" s="459" t="s">
        <v>288</v>
      </c>
      <c r="E9" s="460">
        <v>0</v>
      </c>
      <c r="F9" s="461">
        <f>F10</f>
        <v>11285</v>
      </c>
      <c r="G9" s="462">
        <f>G10</f>
        <v>8130</v>
      </c>
      <c r="H9" s="463">
        <f t="shared" si="0"/>
        <v>72.0425343376163</v>
      </c>
    </row>
    <row r="10" spans="1:8" ht="12.75">
      <c r="A10" s="451"/>
      <c r="B10" s="458"/>
      <c r="C10" s="452"/>
      <c r="D10" s="464" t="s">
        <v>645</v>
      </c>
      <c r="E10" s="460">
        <v>0</v>
      </c>
      <c r="F10" s="460">
        <v>11285</v>
      </c>
      <c r="G10" s="465">
        <v>8130</v>
      </c>
      <c r="H10" s="466">
        <f t="shared" si="0"/>
        <v>72.0425343376163</v>
      </c>
    </row>
    <row r="11" spans="1:8" ht="12.75">
      <c r="A11" s="451"/>
      <c r="B11" s="452" t="s">
        <v>309</v>
      </c>
      <c r="C11" s="453" t="s">
        <v>286</v>
      </c>
      <c r="D11" s="454" t="s">
        <v>8</v>
      </c>
      <c r="E11" s="456">
        <f aca="true" t="shared" si="1" ref="E11:G12">E12</f>
        <v>646451</v>
      </c>
      <c r="F11" s="456">
        <f t="shared" si="1"/>
        <v>646451</v>
      </c>
      <c r="G11" s="457">
        <f t="shared" si="1"/>
        <v>604361</v>
      </c>
      <c r="H11" s="456">
        <f t="shared" si="0"/>
        <v>93.48906568324591</v>
      </c>
    </row>
    <row r="12" spans="1:8" ht="12.75">
      <c r="A12" s="451"/>
      <c r="B12" s="452"/>
      <c r="C12" s="452" t="s">
        <v>498</v>
      </c>
      <c r="D12" s="459" t="s">
        <v>621</v>
      </c>
      <c r="E12" s="461">
        <f t="shared" si="1"/>
        <v>646451</v>
      </c>
      <c r="F12" s="461">
        <f t="shared" si="1"/>
        <v>646451</v>
      </c>
      <c r="G12" s="462">
        <f t="shared" si="1"/>
        <v>604361</v>
      </c>
      <c r="H12" s="463">
        <f t="shared" si="0"/>
        <v>93.48906568324591</v>
      </c>
    </row>
    <row r="13" spans="1:8" ht="12.75">
      <c r="A13" s="451"/>
      <c r="B13" s="452"/>
      <c r="C13" s="452"/>
      <c r="D13" s="464" t="s">
        <v>646</v>
      </c>
      <c r="E13" s="460">
        <v>646451</v>
      </c>
      <c r="F13" s="460">
        <v>646451</v>
      </c>
      <c r="G13" s="465">
        <v>604361</v>
      </c>
      <c r="H13" s="466">
        <f t="shared" si="0"/>
        <v>93.48906568324591</v>
      </c>
    </row>
    <row r="14" spans="1:8" ht="12.75">
      <c r="A14" s="467" t="s">
        <v>647</v>
      </c>
      <c r="B14" s="447" t="s">
        <v>648</v>
      </c>
      <c r="C14" s="447"/>
      <c r="D14" s="447"/>
      <c r="E14" s="468">
        <f>E15+E20</f>
        <v>244960</v>
      </c>
      <c r="F14" s="449">
        <f>F15+F20</f>
        <v>365063</v>
      </c>
      <c r="G14" s="450">
        <f>G15+G20</f>
        <v>288623</v>
      </c>
      <c r="H14" s="449">
        <f t="shared" si="0"/>
        <v>79.0611483497369</v>
      </c>
    </row>
    <row r="15" spans="1:8" ht="12.75">
      <c r="A15" s="451"/>
      <c r="B15" s="452" t="s">
        <v>309</v>
      </c>
      <c r="C15" s="453" t="s">
        <v>286</v>
      </c>
      <c r="D15" s="469" t="s">
        <v>8</v>
      </c>
      <c r="E15" s="456">
        <f>E18</f>
        <v>244960</v>
      </c>
      <c r="F15" s="456">
        <f>F16+F18</f>
        <v>265063</v>
      </c>
      <c r="G15" s="457">
        <f>G16+G18</f>
        <v>265063</v>
      </c>
      <c r="H15" s="456">
        <f t="shared" si="0"/>
        <v>100</v>
      </c>
    </row>
    <row r="16" spans="1:8" ht="12.75">
      <c r="A16" s="451"/>
      <c r="B16" s="452"/>
      <c r="C16" s="452" t="s">
        <v>287</v>
      </c>
      <c r="D16" s="470" t="s">
        <v>288</v>
      </c>
      <c r="E16" s="461">
        <v>0</v>
      </c>
      <c r="F16" s="461">
        <f>F17</f>
        <v>4605</v>
      </c>
      <c r="G16" s="462">
        <f>G17</f>
        <v>4605</v>
      </c>
      <c r="H16" s="463">
        <f t="shared" si="0"/>
        <v>100</v>
      </c>
    </row>
    <row r="17" spans="1:8" ht="12.75">
      <c r="A17" s="451"/>
      <c r="B17" s="452"/>
      <c r="C17" s="452"/>
      <c r="D17" s="471" t="s">
        <v>576</v>
      </c>
      <c r="E17" s="460">
        <v>0</v>
      </c>
      <c r="F17" s="460">
        <v>4605</v>
      </c>
      <c r="G17" s="465">
        <v>4605</v>
      </c>
      <c r="H17" s="466">
        <f t="shared" si="0"/>
        <v>100</v>
      </c>
    </row>
    <row r="18" spans="1:8" ht="12.75">
      <c r="A18" s="451"/>
      <c r="B18" s="452"/>
      <c r="C18" s="452" t="s">
        <v>498</v>
      </c>
      <c r="D18" s="459" t="s">
        <v>621</v>
      </c>
      <c r="E18" s="472">
        <f>E19</f>
        <v>244960</v>
      </c>
      <c r="F18" s="461">
        <f>F19</f>
        <v>260458</v>
      </c>
      <c r="G18" s="462">
        <f>G19</f>
        <v>260458</v>
      </c>
      <c r="H18" s="463">
        <f t="shared" si="0"/>
        <v>100</v>
      </c>
    </row>
    <row r="19" spans="1:8" ht="12.75">
      <c r="A19" s="451"/>
      <c r="B19" s="452"/>
      <c r="C19" s="473"/>
      <c r="D19" s="471" t="s">
        <v>649</v>
      </c>
      <c r="E19" s="460">
        <v>244960</v>
      </c>
      <c r="F19" s="460">
        <v>260458</v>
      </c>
      <c r="G19" s="465">
        <v>260458</v>
      </c>
      <c r="H19" s="466">
        <f t="shared" si="0"/>
        <v>100</v>
      </c>
    </row>
    <row r="20" spans="1:8" ht="12.75">
      <c r="A20" s="451"/>
      <c r="B20" s="452"/>
      <c r="C20" s="453" t="s">
        <v>583</v>
      </c>
      <c r="D20" s="469" t="s">
        <v>20</v>
      </c>
      <c r="E20" s="456">
        <f>E21</f>
        <v>0</v>
      </c>
      <c r="F20" s="456">
        <f>F21</f>
        <v>100000</v>
      </c>
      <c r="G20" s="457">
        <f>G21</f>
        <v>23560</v>
      </c>
      <c r="H20" s="456">
        <f t="shared" si="0"/>
        <v>23.56</v>
      </c>
    </row>
    <row r="21" spans="1:8" ht="12.75">
      <c r="A21" s="451"/>
      <c r="B21" s="452"/>
      <c r="C21" s="452" t="s">
        <v>650</v>
      </c>
      <c r="D21" s="470" t="s">
        <v>651</v>
      </c>
      <c r="E21" s="461">
        <f>SUM(E22:E22)</f>
        <v>0</v>
      </c>
      <c r="F21" s="461">
        <f>SUM(F22:F22)</f>
        <v>100000</v>
      </c>
      <c r="G21" s="462">
        <f>SUM(G22:G22)</f>
        <v>23560</v>
      </c>
      <c r="H21" s="463">
        <f t="shared" si="0"/>
        <v>23.56</v>
      </c>
    </row>
    <row r="22" spans="1:8" ht="12.75">
      <c r="A22" s="451"/>
      <c r="B22" s="452"/>
      <c r="C22" s="452"/>
      <c r="D22" s="471" t="s">
        <v>652</v>
      </c>
      <c r="E22" s="460">
        <v>0</v>
      </c>
      <c r="F22" s="460">
        <v>100000</v>
      </c>
      <c r="G22" s="465">
        <v>23560</v>
      </c>
      <c r="H22" s="466">
        <f t="shared" si="0"/>
        <v>23.56</v>
      </c>
    </row>
    <row r="23" spans="1:8" ht="12.75">
      <c r="A23" s="474" t="s">
        <v>233</v>
      </c>
      <c r="B23" s="447" t="s">
        <v>653</v>
      </c>
      <c r="C23" s="447"/>
      <c r="D23" s="447"/>
      <c r="E23" s="468">
        <f>E24+E27+E30+E33</f>
        <v>713039</v>
      </c>
      <c r="F23" s="449">
        <f>F24+F27+F30+F33</f>
        <v>792784</v>
      </c>
      <c r="G23" s="450">
        <f>G24+G27+G30+G33</f>
        <v>745792</v>
      </c>
      <c r="H23" s="449">
        <f t="shared" si="0"/>
        <v>94.07253425901632</v>
      </c>
    </row>
    <row r="24" spans="1:8" ht="12.75">
      <c r="A24" s="451"/>
      <c r="B24" s="452" t="s">
        <v>292</v>
      </c>
      <c r="C24" s="453" t="s">
        <v>286</v>
      </c>
      <c r="D24" s="469" t="s">
        <v>8</v>
      </c>
      <c r="E24" s="456">
        <f aca="true" t="shared" si="2" ref="E24:G25">E25</f>
        <v>70104</v>
      </c>
      <c r="F24" s="456">
        <f t="shared" si="2"/>
        <v>70104</v>
      </c>
      <c r="G24" s="457">
        <f t="shared" si="2"/>
        <v>23113</v>
      </c>
      <c r="H24" s="456">
        <f t="shared" si="0"/>
        <v>32.96958804062536</v>
      </c>
    </row>
    <row r="25" spans="1:8" ht="12.75">
      <c r="A25" s="451"/>
      <c r="B25" s="452"/>
      <c r="C25" s="452" t="s">
        <v>287</v>
      </c>
      <c r="D25" s="470" t="s">
        <v>288</v>
      </c>
      <c r="E25" s="461">
        <f t="shared" si="2"/>
        <v>70104</v>
      </c>
      <c r="F25" s="461">
        <f t="shared" si="2"/>
        <v>70104</v>
      </c>
      <c r="G25" s="462">
        <f t="shared" si="2"/>
        <v>23113</v>
      </c>
      <c r="H25" s="463">
        <f t="shared" si="0"/>
        <v>32.96958804062536</v>
      </c>
    </row>
    <row r="26" spans="1:8" ht="12.75">
      <c r="A26" s="451"/>
      <c r="B26" s="452"/>
      <c r="C26" s="473"/>
      <c r="D26" s="471" t="s">
        <v>654</v>
      </c>
      <c r="E26" s="475">
        <v>70104</v>
      </c>
      <c r="F26" s="315">
        <v>70104</v>
      </c>
      <c r="G26" s="465">
        <v>23113</v>
      </c>
      <c r="H26" s="466">
        <f t="shared" si="0"/>
        <v>32.96958804062536</v>
      </c>
    </row>
    <row r="27" spans="1:8" ht="12.75">
      <c r="A27" s="451"/>
      <c r="B27" s="452"/>
      <c r="C27" s="453" t="s">
        <v>583</v>
      </c>
      <c r="D27" s="469" t="s">
        <v>20</v>
      </c>
      <c r="E27" s="59">
        <v>0</v>
      </c>
      <c r="F27" s="70">
        <f>F28</f>
        <v>80620</v>
      </c>
      <c r="G27" s="457">
        <f>G28</f>
        <v>80619</v>
      </c>
      <c r="H27" s="456">
        <f t="shared" si="0"/>
        <v>99.99875961299925</v>
      </c>
    </row>
    <row r="28" spans="1:8" ht="12.75">
      <c r="A28" s="451"/>
      <c r="B28" s="452"/>
      <c r="C28" s="452" t="s">
        <v>584</v>
      </c>
      <c r="D28" s="470" t="s">
        <v>655</v>
      </c>
      <c r="E28" s="476">
        <v>0</v>
      </c>
      <c r="F28" s="477">
        <f>F29</f>
        <v>80620</v>
      </c>
      <c r="G28" s="462">
        <f>G29</f>
        <v>80619</v>
      </c>
      <c r="H28" s="463">
        <f t="shared" si="0"/>
        <v>99.99875961299925</v>
      </c>
    </row>
    <row r="29" spans="1:8" ht="12.75">
      <c r="A29" s="451"/>
      <c r="B29" s="452"/>
      <c r="C29" s="473"/>
      <c r="D29" s="471" t="s">
        <v>656</v>
      </c>
      <c r="E29" s="475">
        <v>0</v>
      </c>
      <c r="F29" s="315">
        <v>80620</v>
      </c>
      <c r="G29" s="465">
        <v>80619</v>
      </c>
      <c r="H29" s="466">
        <f t="shared" si="0"/>
        <v>99.99875961299925</v>
      </c>
    </row>
    <row r="30" spans="1:8" ht="12.75">
      <c r="A30" s="451"/>
      <c r="B30" s="452" t="s">
        <v>657</v>
      </c>
      <c r="C30" s="453" t="s">
        <v>286</v>
      </c>
      <c r="D30" s="469" t="s">
        <v>8</v>
      </c>
      <c r="E30" s="70">
        <f aca="true" t="shared" si="3" ref="E30:G31">E31</f>
        <v>127870</v>
      </c>
      <c r="F30" s="70">
        <f t="shared" si="3"/>
        <v>126995</v>
      </c>
      <c r="G30" s="457">
        <f t="shared" si="3"/>
        <v>126995</v>
      </c>
      <c r="H30" s="456">
        <f t="shared" si="0"/>
        <v>100</v>
      </c>
    </row>
    <row r="31" spans="1:8" ht="12.75">
      <c r="A31" s="451"/>
      <c r="B31" s="478"/>
      <c r="C31" s="479">
        <v>640</v>
      </c>
      <c r="D31" s="476" t="s">
        <v>621</v>
      </c>
      <c r="E31" s="477">
        <f t="shared" si="3"/>
        <v>127870</v>
      </c>
      <c r="F31" s="477">
        <f t="shared" si="3"/>
        <v>126995</v>
      </c>
      <c r="G31" s="477">
        <f t="shared" si="3"/>
        <v>126995</v>
      </c>
      <c r="H31" s="463">
        <f t="shared" si="0"/>
        <v>100</v>
      </c>
    </row>
    <row r="32" spans="1:8" ht="12.75">
      <c r="A32" s="451"/>
      <c r="B32" s="478"/>
      <c r="C32" s="311"/>
      <c r="D32" s="475" t="s">
        <v>658</v>
      </c>
      <c r="E32" s="315">
        <v>127870</v>
      </c>
      <c r="F32" s="315">
        <v>126995</v>
      </c>
      <c r="G32" s="315">
        <v>126995</v>
      </c>
      <c r="H32" s="466">
        <f t="shared" si="0"/>
        <v>100</v>
      </c>
    </row>
    <row r="33" spans="1:8" ht="12.75">
      <c r="A33" s="451"/>
      <c r="B33" s="480" t="s">
        <v>309</v>
      </c>
      <c r="C33" s="481">
        <v>600</v>
      </c>
      <c r="D33" s="59" t="s">
        <v>8</v>
      </c>
      <c r="E33" s="70">
        <f aca="true" t="shared" si="4" ref="E33:G34">E34</f>
        <v>515065</v>
      </c>
      <c r="F33" s="70">
        <f t="shared" si="4"/>
        <v>515065</v>
      </c>
      <c r="G33" s="70">
        <f t="shared" si="4"/>
        <v>515065</v>
      </c>
      <c r="H33" s="456">
        <f t="shared" si="0"/>
        <v>100</v>
      </c>
    </row>
    <row r="34" spans="1:8" ht="12.75">
      <c r="A34" s="451"/>
      <c r="B34" s="480"/>
      <c r="C34" s="482">
        <v>640</v>
      </c>
      <c r="D34" s="64" t="s">
        <v>621</v>
      </c>
      <c r="E34" s="65">
        <f t="shared" si="4"/>
        <v>515065</v>
      </c>
      <c r="F34" s="65">
        <f t="shared" si="4"/>
        <v>515065</v>
      </c>
      <c r="G34" s="65">
        <f t="shared" si="4"/>
        <v>515065</v>
      </c>
      <c r="H34" s="463">
        <f t="shared" si="0"/>
        <v>100</v>
      </c>
    </row>
    <row r="35" spans="1:8" ht="12.75">
      <c r="A35" s="451"/>
      <c r="B35" s="480"/>
      <c r="C35" s="311"/>
      <c r="D35" s="475" t="s">
        <v>649</v>
      </c>
      <c r="E35" s="315">
        <v>515065</v>
      </c>
      <c r="F35" s="315">
        <v>515065</v>
      </c>
      <c r="G35" s="315">
        <v>515065</v>
      </c>
      <c r="H35" s="466">
        <f t="shared" si="0"/>
        <v>100</v>
      </c>
    </row>
    <row r="36" spans="1:8" ht="12.75">
      <c r="A36" s="467" t="s">
        <v>659</v>
      </c>
      <c r="B36" s="447" t="s">
        <v>660</v>
      </c>
      <c r="C36" s="447"/>
      <c r="D36" s="447"/>
      <c r="E36" s="449">
        <f>E37</f>
        <v>255536</v>
      </c>
      <c r="F36" s="449">
        <f>F37</f>
        <v>256962</v>
      </c>
      <c r="G36" s="450">
        <f>G37</f>
        <v>257056</v>
      </c>
      <c r="H36" s="449">
        <f t="shared" si="0"/>
        <v>100.03658128439224</v>
      </c>
    </row>
    <row r="37" spans="1:8" ht="12.75">
      <c r="A37" s="451"/>
      <c r="B37" s="452" t="s">
        <v>309</v>
      </c>
      <c r="C37" s="453" t="s">
        <v>286</v>
      </c>
      <c r="D37" s="454" t="s">
        <v>8</v>
      </c>
      <c r="E37" s="456">
        <f>E39</f>
        <v>255536</v>
      </c>
      <c r="F37" s="456">
        <f>F38</f>
        <v>256962</v>
      </c>
      <c r="G37" s="457">
        <f>G38</f>
        <v>257056</v>
      </c>
      <c r="H37" s="456">
        <f t="shared" si="0"/>
        <v>100.03658128439224</v>
      </c>
    </row>
    <row r="38" spans="1:8" ht="12.75">
      <c r="A38" s="451"/>
      <c r="B38" s="458"/>
      <c r="C38" s="452" t="s">
        <v>498</v>
      </c>
      <c r="D38" s="483" t="s">
        <v>621</v>
      </c>
      <c r="E38" s="461">
        <f>E39</f>
        <v>255536</v>
      </c>
      <c r="F38" s="461">
        <f>F39</f>
        <v>256962</v>
      </c>
      <c r="G38" s="462">
        <f>G39</f>
        <v>257056</v>
      </c>
      <c r="H38" s="463">
        <f t="shared" si="0"/>
        <v>100.03658128439224</v>
      </c>
    </row>
    <row r="39" spans="1:8" ht="12.75">
      <c r="A39" s="451"/>
      <c r="B39" s="458"/>
      <c r="C39" s="484"/>
      <c r="D39" s="464" t="s">
        <v>661</v>
      </c>
      <c r="E39" s="460">
        <v>255536</v>
      </c>
      <c r="F39" s="460">
        <v>256962</v>
      </c>
      <c r="G39" s="465">
        <v>257056</v>
      </c>
      <c r="H39" s="466">
        <f t="shared" si="0"/>
        <v>100.03658128439224</v>
      </c>
    </row>
    <row r="40" spans="1:8" ht="12.75">
      <c r="A40" s="467" t="s">
        <v>662</v>
      </c>
      <c r="B40" s="485" t="s">
        <v>663</v>
      </c>
      <c r="C40" s="485"/>
      <c r="D40" s="485"/>
      <c r="E40" s="449">
        <f>E43</f>
        <v>329988</v>
      </c>
      <c r="F40" s="449">
        <f>F43</f>
        <v>329988</v>
      </c>
      <c r="G40" s="450">
        <f>G43</f>
        <v>329988</v>
      </c>
      <c r="H40" s="449">
        <f t="shared" si="0"/>
        <v>100</v>
      </c>
    </row>
    <row r="41" spans="1:8" ht="12.75">
      <c r="A41" s="486"/>
      <c r="B41" s="452" t="s">
        <v>309</v>
      </c>
      <c r="C41" s="453" t="s">
        <v>286</v>
      </c>
      <c r="D41" s="454" t="s">
        <v>8</v>
      </c>
      <c r="E41" s="456">
        <f>E43</f>
        <v>329988</v>
      </c>
      <c r="F41" s="456">
        <f>F43</f>
        <v>329988</v>
      </c>
      <c r="G41" s="457">
        <f>G42</f>
        <v>329988</v>
      </c>
      <c r="H41" s="456">
        <f t="shared" si="0"/>
        <v>100</v>
      </c>
    </row>
    <row r="42" spans="1:8" ht="12.75">
      <c r="A42" s="486"/>
      <c r="B42" s="458"/>
      <c r="C42" s="452" t="s">
        <v>498</v>
      </c>
      <c r="D42" s="459" t="s">
        <v>621</v>
      </c>
      <c r="E42" s="461">
        <f>E43</f>
        <v>329988</v>
      </c>
      <c r="F42" s="461">
        <f>F43</f>
        <v>329988</v>
      </c>
      <c r="G42" s="462">
        <f>G43</f>
        <v>329988</v>
      </c>
      <c r="H42" s="463">
        <f t="shared" si="0"/>
        <v>100</v>
      </c>
    </row>
    <row r="43" spans="1:8" ht="12.75">
      <c r="A43" s="486"/>
      <c r="B43" s="458"/>
      <c r="C43" s="452"/>
      <c r="D43" s="464" t="s">
        <v>661</v>
      </c>
      <c r="E43" s="460">
        <v>329988</v>
      </c>
      <c r="F43" s="460">
        <v>329988</v>
      </c>
      <c r="G43" s="465">
        <v>329988</v>
      </c>
      <c r="H43" s="466">
        <f t="shared" si="0"/>
        <v>100</v>
      </c>
    </row>
    <row r="44" spans="1:8" ht="12.75">
      <c r="A44" s="487" t="s">
        <v>664</v>
      </c>
      <c r="B44" s="487"/>
      <c r="C44" s="487"/>
      <c r="D44" s="487" t="s">
        <v>665</v>
      </c>
      <c r="E44" s="488">
        <f>E8+E11+E15+E24+E30+E33+E37+E41</f>
        <v>2189974</v>
      </c>
      <c r="F44" s="488">
        <f>F8+F11+F15+F24+F30+F33+F37+F41</f>
        <v>2221913</v>
      </c>
      <c r="G44" s="488">
        <f>G8+G11+G15+G24+G30+G33+G37+G41</f>
        <v>2129771</v>
      </c>
      <c r="H44" s="489">
        <f t="shared" si="0"/>
        <v>95.85303294953493</v>
      </c>
    </row>
    <row r="45" spans="1:8" ht="12.75">
      <c r="A45" s="487"/>
      <c r="B45" s="487"/>
      <c r="C45" s="487"/>
      <c r="D45" s="487" t="s">
        <v>666</v>
      </c>
      <c r="E45" s="488">
        <f>E20+E27</f>
        <v>0</v>
      </c>
      <c r="F45" s="488">
        <f>F20+F27</f>
        <v>180620</v>
      </c>
      <c r="G45" s="488">
        <f>G20+G27</f>
        <v>104179</v>
      </c>
      <c r="H45" s="489">
        <f t="shared" si="0"/>
        <v>57.67855165540915</v>
      </c>
    </row>
    <row r="46" spans="1:8" ht="12.75">
      <c r="A46" s="487"/>
      <c r="B46" s="487"/>
      <c r="C46" s="487"/>
      <c r="D46" s="487" t="s">
        <v>667</v>
      </c>
      <c r="E46" s="488">
        <f>E13+E19+E35+E39+E43</f>
        <v>1992000</v>
      </c>
      <c r="F46" s="488">
        <f>F13+F19+F22+F35+F39+F43</f>
        <v>2108924</v>
      </c>
      <c r="G46" s="488">
        <f>G13+G19+G22+G35+G39+G43</f>
        <v>1990488</v>
      </c>
      <c r="H46" s="489">
        <f t="shared" si="0"/>
        <v>94.38405556577666</v>
      </c>
    </row>
  </sheetData>
  <mergeCells count="22">
    <mergeCell ref="C3:D3"/>
    <mergeCell ref="E3:F3"/>
    <mergeCell ref="E4:E5"/>
    <mergeCell ref="F4:F5"/>
    <mergeCell ref="A6:D6"/>
    <mergeCell ref="B7:D7"/>
    <mergeCell ref="A8:A13"/>
    <mergeCell ref="B9:B10"/>
    <mergeCell ref="B12:B13"/>
    <mergeCell ref="B14:D14"/>
    <mergeCell ref="A15:A22"/>
    <mergeCell ref="B16:B22"/>
    <mergeCell ref="B23:D23"/>
    <mergeCell ref="A24:A35"/>
    <mergeCell ref="B25:B29"/>
    <mergeCell ref="B31:B32"/>
    <mergeCell ref="B34:B35"/>
    <mergeCell ref="B36:D36"/>
    <mergeCell ref="A37:A39"/>
    <mergeCell ref="B38:B39"/>
    <mergeCell ref="B40:D40"/>
    <mergeCell ref="A44:C46"/>
  </mergeCells>
  <printOptions horizontalCentered="1"/>
  <pageMargins left="0.7875" right="0.7875" top="0.5631944444444444" bottom="1.011111111111111" header="0.5118055555555556" footer="0.7875"/>
  <pageSetup horizontalDpi="300" verticalDpi="300" orientation="landscape" paperSize="9"/>
  <headerFooter alignWithMargins="0">
    <oddFooter>&amp;C&amp;"Times New Roman,Normálne"&amp;9 107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MsU</cp:lastModifiedBy>
  <dcterms:modified xsi:type="dcterms:W3CDTF">2011-05-13T12:26:24Z</dcterms:modified>
  <cp:category/>
  <cp:version/>
  <cp:contentType/>
  <cp:contentStatus/>
  <cp:revision>1</cp:revision>
</cp:coreProperties>
</file>