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935" tabRatio="899" activeTab="0"/>
  </bookViews>
  <sheets>
    <sheet name="Viacročný rozpočet" sheetId="1" r:id="rId1"/>
    <sheet name="Príjmy" sheetId="2" r:id="rId2"/>
    <sheet name="Výdavky" sheetId="3" r:id="rId3"/>
    <sheet name="Program 1" sheetId="4" r:id="rId4"/>
    <sheet name="Program 2" sheetId="5" r:id="rId5"/>
    <sheet name="Program 3" sheetId="6" r:id="rId6"/>
    <sheet name="Program 4" sheetId="7" r:id="rId7"/>
    <sheet name="Program 5" sheetId="8" r:id="rId8"/>
    <sheet name="Program 6" sheetId="9" r:id="rId9"/>
    <sheet name="Program 7" sheetId="10" r:id="rId10"/>
    <sheet name="Program 8" sheetId="11" r:id="rId11"/>
    <sheet name="Výdavky funkčná klasifikácia" sheetId="12" r:id="rId12"/>
    <sheet name="Sumarizácia rozpočtu" sheetId="13" r:id="rId13"/>
    <sheet name="TS" sheetId="14" r:id="rId14"/>
    <sheet name="SRaŠZ" sheetId="15" r:id="rId15"/>
    <sheet name="MsKS" sheetId="16" r:id="rId16"/>
  </sheets>
  <definedNames/>
  <calcPr fullCalcOnLoad="1"/>
</workbook>
</file>

<file path=xl/sharedStrings.xml><?xml version="1.0" encoding="utf-8"?>
<sst xmlns="http://schemas.openxmlformats.org/spreadsheetml/2006/main" count="2675" uniqueCount="787">
  <si>
    <t>(v tis. Sk)</t>
  </si>
  <si>
    <t>Ukazovateľ</t>
  </si>
  <si>
    <t>Rozpočet 2008</t>
  </si>
  <si>
    <t>pôvodný</t>
  </si>
  <si>
    <t>upravený</t>
  </si>
  <si>
    <t>I.BEŽNÝ ROZPOČET</t>
  </si>
  <si>
    <t>1. Bežné príjmy</t>
  </si>
  <si>
    <t>2. Bežné výdavky</t>
  </si>
  <si>
    <t>+ prebytok, - schodok</t>
  </si>
  <si>
    <t>II. KAPITÁLOVÝ  ROZPOČET</t>
  </si>
  <si>
    <t>1. Kapitálové príjmy</t>
  </si>
  <si>
    <t>v tom:</t>
  </si>
  <si>
    <t>príjem z predaja pozemkov</t>
  </si>
  <si>
    <t>príjem z predaja kap. aktív</t>
  </si>
  <si>
    <t>granty</t>
  </si>
  <si>
    <t>transfery</t>
  </si>
  <si>
    <t>2. Kapitálové výdavky</t>
  </si>
  <si>
    <t>bytová výstavba</t>
  </si>
  <si>
    <t>bytové hospodárstvo</t>
  </si>
  <si>
    <t>výstavba mesta</t>
  </si>
  <si>
    <t>výkup pozemkov</t>
  </si>
  <si>
    <t>verejná správa</t>
  </si>
  <si>
    <t>školstvo</t>
  </si>
  <si>
    <t>transfery príspevk. organizáciám</t>
  </si>
  <si>
    <t>III. FINANČNÉ OPERÁCIE</t>
  </si>
  <si>
    <t>1. Príjmy</t>
  </si>
  <si>
    <t>prevod z peňažných fondov</t>
  </si>
  <si>
    <t>zostatok prostriedkov za pred.rok</t>
  </si>
  <si>
    <t>úver ŠFRB</t>
  </si>
  <si>
    <t>úver, pôžička</t>
  </si>
  <si>
    <t>2. Výdavky</t>
  </si>
  <si>
    <t>splátka úveru ŠFRB</t>
  </si>
  <si>
    <t>splátka úveru banke</t>
  </si>
  <si>
    <t>Celkový prebytok/schodok</t>
  </si>
  <si>
    <t>prebytok/schodok po vylúčení FO</t>
  </si>
  <si>
    <t>CELKOVÝ ROZPOČET</t>
  </si>
  <si>
    <t>(v tis. EUR)</t>
  </si>
  <si>
    <t>Bežné príjmy</t>
  </si>
  <si>
    <t xml:space="preserve">     Rozpočet  (v tis. Sk)</t>
  </si>
  <si>
    <t>kategória</t>
  </si>
  <si>
    <t>položka    podpoložka</t>
  </si>
  <si>
    <t xml:space="preserve">U k a z o v a t e ľ </t>
  </si>
  <si>
    <t>DAŇOVÉ  PRÍJMY</t>
  </si>
  <si>
    <t xml:space="preserve">Dane z príjmov fyzickej osoby </t>
  </si>
  <si>
    <t>výnos dane z príjmov</t>
  </si>
  <si>
    <t>Dane z majetku</t>
  </si>
  <si>
    <t>z pozemkov</t>
  </si>
  <si>
    <t>zo stavieb</t>
  </si>
  <si>
    <t>z bytov</t>
  </si>
  <si>
    <t>Dane za tovary a služby</t>
  </si>
  <si>
    <t>za psa</t>
  </si>
  <si>
    <t>za nevýherné hracie prístroje</t>
  </si>
  <si>
    <t>za predajné automaty</t>
  </si>
  <si>
    <t>za ubytovanie</t>
  </si>
  <si>
    <t>za užívanie verejného priestranstva</t>
  </si>
  <si>
    <t xml:space="preserve">za komunálny a drobný stavebný odpad </t>
  </si>
  <si>
    <t>NEDAŇOVÉ  PRÍJMY</t>
  </si>
  <si>
    <t>Príjmy z podnikania a z vlastníctva</t>
  </si>
  <si>
    <t>dividendy</t>
  </si>
  <si>
    <t>z prenajatých pozemkov</t>
  </si>
  <si>
    <t>z prenajatých budov, priestorov</t>
  </si>
  <si>
    <t>Administratívne a iné poplatky, platby</t>
  </si>
  <si>
    <t>ostatné poplatky</t>
  </si>
  <si>
    <t>za porušenie predpisov</t>
  </si>
  <si>
    <t>za predaj výrobkov, tovarov a služieb</t>
  </si>
  <si>
    <t>za jasle, MŠ a kluby</t>
  </si>
  <si>
    <t>za prebytočný hnuteľný majetok</t>
  </si>
  <si>
    <t>za znečistenie ovzdušia</t>
  </si>
  <si>
    <t>Úroky z úverov, vkladov, pôžičiek</t>
  </si>
  <si>
    <t>z termínovaných vkladov</t>
  </si>
  <si>
    <t>Iné nedaňové príjmy</t>
  </si>
  <si>
    <t>vrátka od príspevkových organizácií</t>
  </si>
  <si>
    <t>z náhrad poistného</t>
  </si>
  <si>
    <t>z výťažkov z lotérií a iných podobných hier</t>
  </si>
  <si>
    <t>z dobropisov</t>
  </si>
  <si>
    <t>vratky</t>
  </si>
  <si>
    <t>GRANTY A TRANSFERY</t>
  </si>
  <si>
    <t>grant na kultúru a iné</t>
  </si>
  <si>
    <t>transfer na cezhraničnú spoluprácu</t>
  </si>
  <si>
    <t>transfer na Program hospod.a soc. rozvoja</t>
  </si>
  <si>
    <t>transfer z MŠ SR na prenes. výkon a iné</t>
  </si>
  <si>
    <t xml:space="preserve">transfer na prenes. výkon štát. správy a iné </t>
  </si>
  <si>
    <t>transfer na záškoláctvo</t>
  </si>
  <si>
    <t>transfer na aktivačné práce</t>
  </si>
  <si>
    <t>transfer zo ŠFRB na prenesený výkon</t>
  </si>
  <si>
    <t>transfer na vojnové hroby</t>
  </si>
  <si>
    <t>transfer z Vyšehradského fondu</t>
  </si>
  <si>
    <t>Bežné príjmy spolu</t>
  </si>
  <si>
    <t>Kapitálové príjmy</t>
  </si>
  <si>
    <t>položka  podpoložka</t>
  </si>
  <si>
    <t>KAPITÁLOVÉ  PRÍJMY</t>
  </si>
  <si>
    <t xml:space="preserve">príjem z predaja kapitálových aktív </t>
  </si>
  <si>
    <t xml:space="preserve">transfery zo štátneho rozpočtu </t>
  </si>
  <si>
    <t>zo štrukturálnych fondov</t>
  </si>
  <si>
    <t>Kapitálové príjmy spolu</t>
  </si>
  <si>
    <t>-</t>
  </si>
  <si>
    <t>Finančné operácie</t>
  </si>
  <si>
    <t>Z OSTATNÝCH FINANČNÝCH OPERÁCIÍ</t>
  </si>
  <si>
    <t>zostatok prostriedkov z predch. rokov</t>
  </si>
  <si>
    <t>PRIJATÉ ÚVERY, POŽIČKY</t>
  </si>
  <si>
    <t xml:space="preserve">Bankový úver dlhodobý /ŠFRB/ </t>
  </si>
  <si>
    <t xml:space="preserve">Bankový úver -cudzí zdroj </t>
  </si>
  <si>
    <t>Finančné operácie spolu</t>
  </si>
  <si>
    <t>P R Í J M Y  S P O L U</t>
  </si>
  <si>
    <t>Príjmy právnych subjektov RO</t>
  </si>
  <si>
    <t>P R Í J M Y  C E L K O M</t>
  </si>
  <si>
    <t xml:space="preserve">P R Í J M Y  V  Š K O L S T V E  </t>
  </si>
  <si>
    <t xml:space="preserve">Základná škola Dargovských hrdinov </t>
  </si>
  <si>
    <t xml:space="preserve">Základná škola Hrnčiarska </t>
  </si>
  <si>
    <t xml:space="preserve">Základná škola Jána Švermu </t>
  </si>
  <si>
    <t xml:space="preserve">Základná škola Kudlovská </t>
  </si>
  <si>
    <t xml:space="preserve">Základná škola Laborecká </t>
  </si>
  <si>
    <t xml:space="preserve">Základná škola internátna s MŠ Lesná </t>
  </si>
  <si>
    <t>Základná škola s MŠ Podskalka</t>
  </si>
  <si>
    <t xml:space="preserve">Základná škola Pugačevova </t>
  </si>
  <si>
    <t xml:space="preserve">Základná škola SNP </t>
  </si>
  <si>
    <t xml:space="preserve">Základná umelecká škola </t>
  </si>
  <si>
    <t>Centrum voľného času</t>
  </si>
  <si>
    <t>Materská škola Partizánska</t>
  </si>
  <si>
    <t>Príjmy právnych subjektov RO spolu</t>
  </si>
  <si>
    <t>Príjmy MŠ a ŠJ bez právnej subjektivity</t>
  </si>
  <si>
    <t xml:space="preserve">     Rozpočet  (v tis. EUR)</t>
  </si>
  <si>
    <t>SUMARIZÁCIA  PROGRAMOV  ROZPOČTU</t>
  </si>
  <si>
    <t>2 0 0 9</t>
  </si>
  <si>
    <t>2 0 1 0</t>
  </si>
  <si>
    <t>2 0 1 1</t>
  </si>
  <si>
    <t>P R O G R A 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</si>
  <si>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</si>
  <si>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</si>
  <si>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</si>
  <si>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</si>
  <si>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</si>
  <si>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</si>
  <si>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</si>
  <si>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</si>
  <si>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VÝDAVKY SPOLU</t>
  </si>
  <si>
    <t>(v tis.EUR)</t>
  </si>
  <si>
    <t>PROGRAM  1: Strategické plánovanie, regionálny rozvoj a majetok mesta</t>
  </si>
  <si>
    <t>R O Z P O Č E T</t>
  </si>
  <si>
    <t xml:space="preserve"> (v tis. Sk)</t>
  </si>
  <si>
    <t>Aktivita</t>
  </si>
  <si>
    <t>funkčná</t>
  </si>
  <si>
    <t>kateg.</t>
  </si>
  <si>
    <t>ekonomická klasifikácia</t>
  </si>
  <si>
    <t>2 0 0 8</t>
  </si>
  <si>
    <t xml:space="preserve">  klasif.</t>
  </si>
  <si>
    <t>PROGRAM  1:     Strategické plánovanie, regionálny rozvoj a majetok mesta</t>
  </si>
  <si>
    <t>1.1.</t>
  </si>
  <si>
    <t xml:space="preserve">Implementácia PHSR mesta Humenné </t>
  </si>
  <si>
    <t>01.1.1.6</t>
  </si>
  <si>
    <t>Obce z toho:</t>
  </si>
  <si>
    <t>600</t>
  </si>
  <si>
    <t>Bežné výdavky</t>
  </si>
  <si>
    <t>630</t>
  </si>
  <si>
    <t>Tovary a služby</t>
  </si>
  <si>
    <t>637003 –  propagácia, reklama a inzercia</t>
  </si>
  <si>
    <t>637004 – všeobecné služby</t>
  </si>
  <si>
    <t>04.4.3</t>
  </si>
  <si>
    <t>Výstavba z toho:</t>
  </si>
  <si>
    <t>Kapitálové výdavky</t>
  </si>
  <si>
    <t>Obstarávanie kapitálových aktív</t>
  </si>
  <si>
    <t>716 – prípravná a projektová dokumentácia</t>
  </si>
  <si>
    <t>1.2.</t>
  </si>
  <si>
    <t>Príprava a podávanie ŽoNFP</t>
  </si>
  <si>
    <t>637005 – špeciálne služby</t>
  </si>
  <si>
    <t>637011 – štúdie, expertízy, posudky</t>
  </si>
  <si>
    <t>637012 – poplatky a odvody</t>
  </si>
  <si>
    <t>1.3.</t>
  </si>
  <si>
    <t>Implementácia schválených ŽoNFP</t>
  </si>
  <si>
    <t>717001 – realizácia nových stavieb</t>
  </si>
  <si>
    <t>717002 – rekonštrukcia a modernizácia</t>
  </si>
  <si>
    <t>05.1.0</t>
  </si>
  <si>
    <t>Nakladanie s odpadmi</t>
  </si>
  <si>
    <t>09.1.2</t>
  </si>
  <si>
    <t>Základné vzdelanie</t>
  </si>
  <si>
    <t>09.5.0</t>
  </si>
  <si>
    <t>Vzdelanie nedefinovateľné podľa úrovne</t>
  </si>
  <si>
    <t>637001 – školenia, kurzy, semináre, porady,...</t>
  </si>
  <si>
    <t>1.4.</t>
  </si>
  <si>
    <t>Rozvoj cezhraničnej spolupráce</t>
  </si>
  <si>
    <t>1.5.</t>
  </si>
  <si>
    <t>Výstavba infraštruktúry a bytov</t>
  </si>
  <si>
    <t>06.1.0</t>
  </si>
  <si>
    <t>Bytová výstavba</t>
  </si>
  <si>
    <t>1.6.</t>
  </si>
  <si>
    <t>Hospodárska správa a evidencia hnuteľného a nehnuteľného majetku</t>
  </si>
  <si>
    <t>636001– nájomné za nájom pozemkov</t>
  </si>
  <si>
    <t>711003 – Softvér</t>
  </si>
  <si>
    <t>06.6.0</t>
  </si>
  <si>
    <t xml:space="preserve">Bývanie a obč. vybavenosť inde neklasifikov. z toho: </t>
  </si>
  <si>
    <t>637017 – provízia za predaj bytov</t>
  </si>
  <si>
    <t>700</t>
  </si>
  <si>
    <t>713004 – prevádzkových strojov, prístrojov ... (HES)</t>
  </si>
  <si>
    <t>711011 – pozemkov</t>
  </si>
  <si>
    <t>632001 – energie</t>
  </si>
  <si>
    <t>632002 – vodné stočné</t>
  </si>
  <si>
    <t>635004 – údržba prevádzkových strojov, prístrojov</t>
  </si>
  <si>
    <t>635006 – údržba budov, objektov alebo ich častí</t>
  </si>
  <si>
    <t>637015 – poistné</t>
  </si>
  <si>
    <t>PROGRAM 1:</t>
  </si>
  <si>
    <t>Bežné výdavky spolu</t>
  </si>
  <si>
    <t>Kapitálové výdavky spolu</t>
  </si>
  <si>
    <t>PROGRAM 2: Samospráva mesta a jej výkonný aparát</t>
  </si>
  <si>
    <t>funkčná klasif.</t>
  </si>
  <si>
    <t xml:space="preserve">kateg. </t>
  </si>
  <si>
    <t xml:space="preserve">PROGRAM 2:   Samospráva mesta a jej výkonný aparát </t>
  </si>
  <si>
    <t>2.1.</t>
  </si>
  <si>
    <t>Samosprávne orgány mesta</t>
  </si>
  <si>
    <t>01.1.1.6.</t>
  </si>
  <si>
    <t>Obce</t>
  </si>
  <si>
    <t xml:space="preserve">Bežné výdavky </t>
  </si>
  <si>
    <t>610</t>
  </si>
  <si>
    <t xml:space="preserve">Mzdy, platy, služobné príjmy a ostatné osobné vyrovnania </t>
  </si>
  <si>
    <t>620</t>
  </si>
  <si>
    <t xml:space="preserve">Poistné a príspevok do poisťovní </t>
  </si>
  <si>
    <t xml:space="preserve">Tovary a služby </t>
  </si>
  <si>
    <t xml:space="preserve">631 Cestovné náhrady  </t>
  </si>
  <si>
    <t>631001-tuzemské</t>
  </si>
  <si>
    <t>631002-zahraničné</t>
  </si>
  <si>
    <t xml:space="preserve">633 Materiál </t>
  </si>
  <si>
    <t xml:space="preserve">633016-reprezentačné   </t>
  </si>
  <si>
    <t xml:space="preserve">634 Dopravné    </t>
  </si>
  <si>
    <t>634004-prepravné a prenájom dopr. prostriedkov</t>
  </si>
  <si>
    <t xml:space="preserve">637 Služby </t>
  </si>
  <si>
    <t>637001-školenia, kurzy, semináre</t>
  </si>
  <si>
    <t xml:space="preserve">637009-náhrada mzdy a platu </t>
  </si>
  <si>
    <t>637014-stravovanie</t>
  </si>
  <si>
    <t xml:space="preserve">637026-odmeny a príspevky  </t>
  </si>
  <si>
    <t>2.2.</t>
  </si>
  <si>
    <t xml:space="preserve">Správa – prevádzka – činnosť mestského úradu </t>
  </si>
  <si>
    <t xml:space="preserve">632 Energie, voda a komunikácie    </t>
  </si>
  <si>
    <t>632001-energie</t>
  </si>
  <si>
    <t>632002-vodné, stočné</t>
  </si>
  <si>
    <t>632003-poštové a telekomunikačné služby</t>
  </si>
  <si>
    <t>632004-komunikačná inštraštruktúra</t>
  </si>
  <si>
    <t>633001-interiérové vybavenie</t>
  </si>
  <si>
    <t>633002-výpočtová technika</t>
  </si>
  <si>
    <t xml:space="preserve">633004-prevádzkové stroje, prístroje </t>
  </si>
  <si>
    <t>633006-všeobecný materiál</t>
  </si>
  <si>
    <t xml:space="preserve">633007-špeciálny materiál </t>
  </si>
  <si>
    <t>633009-knihy, časopisy, noviny, ...</t>
  </si>
  <si>
    <t>633010-pracovné odevy, obuv a pracovné pomôcky</t>
  </si>
  <si>
    <t xml:space="preserve">633013-softvér </t>
  </si>
  <si>
    <t>634001-palivo, mazivá, oleje, špeciálne kvapaliny</t>
  </si>
  <si>
    <t>634002-servis,údržba,opravy a výdavky s tým spojené</t>
  </si>
  <si>
    <t>634003-poistenie</t>
  </si>
  <si>
    <t>634003-prepravné a prenájom dopravných prostriedkov</t>
  </si>
  <si>
    <t>634005-karty, známky, poplatky</t>
  </si>
  <si>
    <t>634006-pracovné odevy, obuv a pracovné pomôcky</t>
  </si>
  <si>
    <t xml:space="preserve">635 Rutinná a štandardná údržba </t>
  </si>
  <si>
    <t>635001-interiérového vybavenia</t>
  </si>
  <si>
    <t>635002-výpočtovej techniky</t>
  </si>
  <si>
    <t>635003-telekomunikačnej techniky</t>
  </si>
  <si>
    <t>635004-prevádzkových strojov, prístrojov...</t>
  </si>
  <si>
    <t>635009-softvéru</t>
  </si>
  <si>
    <t xml:space="preserve">636 Nájomné za prenájom     </t>
  </si>
  <si>
    <t>636001-budov, priestorov a objektov</t>
  </si>
  <si>
    <t>636002-prevádzkových strojov, prístrojov...</t>
  </si>
  <si>
    <t>637001-školenia, kurzy, semináre, ...</t>
  </si>
  <si>
    <t>637003-propagácia, reklama a inzercia</t>
  </si>
  <si>
    <t>637004-všeobecné služby</t>
  </si>
  <si>
    <t>637005-špeciálne služby</t>
  </si>
  <si>
    <t>637011-štúdie, expertízy, posudky</t>
  </si>
  <si>
    <t>637012-poplatky a odvody</t>
  </si>
  <si>
    <t>637013-naturálne mzdy</t>
  </si>
  <si>
    <t>637015-poistné</t>
  </si>
  <si>
    <t>637016-prídel do sociálneho fondu</t>
  </si>
  <si>
    <t>637017-provízia</t>
  </si>
  <si>
    <t>637018-vrátenie príjmov z minulých rokov</t>
  </si>
  <si>
    <t>637027-odmeny zamestnancov mimopracovného pomeru</t>
  </si>
  <si>
    <t>637035-dane</t>
  </si>
  <si>
    <t xml:space="preserve">Bežné transfery </t>
  </si>
  <si>
    <t xml:space="preserve">642 Transfery jednotl. a nezisk. práv.os. </t>
  </si>
  <si>
    <t>642006-na členské príspevky</t>
  </si>
  <si>
    <t xml:space="preserve">642012-na odstupné </t>
  </si>
  <si>
    <t>642013-na odchodné</t>
  </si>
  <si>
    <t>642015-na nemocenské dávky</t>
  </si>
  <si>
    <t xml:space="preserve">Kapitálové výdavky </t>
  </si>
  <si>
    <t xml:space="preserve">Obstaranie kapitálových aktív </t>
  </si>
  <si>
    <t>711 Nákup pozemkov a nehmotných aktív</t>
  </si>
  <si>
    <t>711003-softvéru</t>
  </si>
  <si>
    <t>712 Nákup budov, objektov alebo ich častí</t>
  </si>
  <si>
    <t xml:space="preserve">712001-budov, objektov alebo ich častí </t>
  </si>
  <si>
    <t>713 Nákup strojov, prístrojov, zariadení, ...</t>
  </si>
  <si>
    <t>713001-interiérového vybavenia</t>
  </si>
  <si>
    <t>713002-výpočtovej techniky</t>
  </si>
  <si>
    <t>713004-prevádzkových strojov, prístrojov, ...</t>
  </si>
  <si>
    <t>0.1.1.2</t>
  </si>
  <si>
    <t xml:space="preserve">Finančná a rozpočtová oblasť </t>
  </si>
  <si>
    <t>0.1.7.0</t>
  </si>
  <si>
    <t xml:space="preserve">Transakcie verejného dlhu </t>
  </si>
  <si>
    <t>Splácanie úrokov</t>
  </si>
  <si>
    <t xml:space="preserve">651 Splácanie úrokov v tuzemsku </t>
  </si>
  <si>
    <t>651002-banke</t>
  </si>
  <si>
    <t>651004-ostatnému veriteľovi</t>
  </si>
  <si>
    <t>Finančné výdavky</t>
  </si>
  <si>
    <t>Splácanie istín</t>
  </si>
  <si>
    <t xml:space="preserve">821 Splácanie tuzemskej istiny </t>
  </si>
  <si>
    <t xml:space="preserve">821005-z bankových úverov dlhodobých </t>
  </si>
  <si>
    <t xml:space="preserve">821007-z ostatných dlhodobých úverov </t>
  </si>
  <si>
    <t>2.3.</t>
  </si>
  <si>
    <t xml:space="preserve">Činnosť matričného úradu </t>
  </si>
  <si>
    <t>0.1.3.3</t>
  </si>
  <si>
    <t xml:space="preserve">Iné všeobecné služby </t>
  </si>
  <si>
    <t>Poistné a príspevok do poisťovní a NÚP</t>
  </si>
  <si>
    <t>630003-poštové a telekomunikačné služby</t>
  </si>
  <si>
    <t>633 Materiál a služby</t>
  </si>
  <si>
    <t>637027-odmeny zamestnancov mimo prac. pomeru</t>
  </si>
  <si>
    <t>2.4.</t>
  </si>
  <si>
    <t xml:space="preserve">Klientske centrum </t>
  </si>
  <si>
    <t>2.5.</t>
  </si>
  <si>
    <t xml:space="preserve">Aktivačná činnosť formou MOS </t>
  </si>
  <si>
    <t>0.4.1.2</t>
  </si>
  <si>
    <t xml:space="preserve">Všeobecná pracovná oblasť </t>
  </si>
  <si>
    <t xml:space="preserve">633004-prevádzkové stroje,prístroje,...                                            </t>
  </si>
  <si>
    <t xml:space="preserve">PROGRAM 2:   </t>
  </si>
  <si>
    <t xml:space="preserve">            S p o l u</t>
  </si>
  <si>
    <t>PROGRAM 3 : VEREJNÝ PORIADOK</t>
  </si>
  <si>
    <t>klasif.</t>
  </si>
  <si>
    <t>PROGRAM 3 : Verejný poriadok</t>
  </si>
  <si>
    <t>3.1.</t>
  </si>
  <si>
    <t>03.1.0</t>
  </si>
  <si>
    <t>Policajné službyz toho :</t>
  </si>
  <si>
    <t>Mzdy, platy a ostatné osobné vyrovnania</t>
  </si>
  <si>
    <t xml:space="preserve">611- tarifný plat </t>
  </si>
  <si>
    <t>612 – príplatky</t>
  </si>
  <si>
    <t>614- odmeny</t>
  </si>
  <si>
    <r>
      <t>Poistné a príspevky do poisťovn</t>
    </r>
    <r>
      <rPr>
        <sz val="9"/>
        <rFont val="Arial CE"/>
        <family val="2"/>
      </rPr>
      <t xml:space="preserve">í </t>
    </r>
  </si>
  <si>
    <t>621- poistné do Všeobecnej zdravotnej poisťovni</t>
  </si>
  <si>
    <t>622-poistné do Spoločnej zdravotnej poisťovni</t>
  </si>
  <si>
    <t>623-poistné do ostatných poisťovní</t>
  </si>
  <si>
    <t>625-poistné do Sociálne poisťovni</t>
  </si>
  <si>
    <t>625001-Na nemocenské poistenie</t>
  </si>
  <si>
    <t>625002-Na starobné poistenie</t>
  </si>
  <si>
    <t>625003-Na úrazové poistenie</t>
  </si>
  <si>
    <t>625004-Na invalidné poistenie</t>
  </si>
  <si>
    <t>625005-Na poistenie v nezamestnanosti</t>
  </si>
  <si>
    <t>625007-Na poistenie do rezervného fondu solid</t>
  </si>
  <si>
    <t>627-Príspevok do doplnkových dôchodkových</t>
  </si>
  <si>
    <t>631-Cestovné náhrady</t>
  </si>
  <si>
    <t>631001-cestovné náhrady tuzemské</t>
  </si>
  <si>
    <t>632-Energie, voda a komunikácie</t>
  </si>
  <si>
    <t>632003-Poštovné a telekomunikačné služby</t>
  </si>
  <si>
    <t>633-Materiál</t>
  </si>
  <si>
    <t>633002-Výpočtová technika</t>
  </si>
  <si>
    <t>633003-Telekomunikačťná technika</t>
  </si>
  <si>
    <t>633004-Prevádzkové stroje,prístr,zar.,techn.,nár.</t>
  </si>
  <si>
    <t>633006-Všeobecný materiál</t>
  </si>
  <si>
    <t>633007-Špeciálny materiál</t>
  </si>
  <si>
    <t>633009-Knihy,časopisy,noviny,učebnice,uč.pom.</t>
  </si>
  <si>
    <t>633010-Pracovné odevy,obuv, prac. Pomôcky</t>
  </si>
  <si>
    <t>633013-Softvér a licencie</t>
  </si>
  <si>
    <t>634-Dopravné</t>
  </si>
  <si>
    <t>634001-Palivo,mazivá,špeciálne kvapaliny</t>
  </si>
  <si>
    <t>634002-Servis,údržba,opravy a výdavky s tým spo</t>
  </si>
  <si>
    <t>634003-Poistenie</t>
  </si>
  <si>
    <t>635-Rutinná a štandartná údržba</t>
  </si>
  <si>
    <t>635001-Interierového vybavenia</t>
  </si>
  <si>
    <t>635002-Výpočtovej techniky</t>
  </si>
  <si>
    <t>635003-Telekomunikáčnej techniky</t>
  </si>
  <si>
    <t>635004-Prevádz.strojov,prístr.,zar.,tech.,náradia</t>
  </si>
  <si>
    <t>635005-Špec.stroj.,prístr.,zar.,techn. a náradia</t>
  </si>
  <si>
    <t>635006-Budov,objektov alebo ich časti</t>
  </si>
  <si>
    <t>636-Nájomné za nájom</t>
  </si>
  <si>
    <t>636001-Budov, objektov, alebo ich části</t>
  </si>
  <si>
    <t>637-Služby</t>
  </si>
  <si>
    <t>637001-Školenia,kurzy,semináre,porady,..........</t>
  </si>
  <si>
    <t>637002-Konkurzy a súťaže</t>
  </si>
  <si>
    <t>637004-Všeobecné služby</t>
  </si>
  <si>
    <t>637014-Stravovanie</t>
  </si>
  <si>
    <t>637016-Prídel do sociálneho fondu</t>
  </si>
  <si>
    <t>640</t>
  </si>
  <si>
    <t>Transfery</t>
  </si>
  <si>
    <t>642-Transfery jednotlivcom a nezísk.práv.......</t>
  </si>
  <si>
    <t>642015-Na nemocenské dávky</t>
  </si>
  <si>
    <t>710</t>
  </si>
  <si>
    <t>Obstarávanie kapitalových aktív</t>
  </si>
  <si>
    <t>713</t>
  </si>
  <si>
    <t xml:space="preserve">Nákup strojov,prístrojov,zariadení,techniky   </t>
  </si>
  <si>
    <t>717</t>
  </si>
  <si>
    <t>Realizácia stavieb a ich techn. Zhodnotenia</t>
  </si>
  <si>
    <t>717003-Prístavby,nadstavby,stavebné úpravy</t>
  </si>
  <si>
    <t xml:space="preserve">PROGRAM 3 </t>
  </si>
  <si>
    <t>Kapitálové výdavkyspolu</t>
  </si>
  <si>
    <t>PROGRAM 4: Sociálne služby</t>
  </si>
  <si>
    <t>(v tis.Sk)</t>
  </si>
  <si>
    <t xml:space="preserve">PROGRAM 4 : Sociálne služby </t>
  </si>
  <si>
    <t>4.1.</t>
  </si>
  <si>
    <t>10.2.0.1</t>
  </si>
  <si>
    <t>Zariadenia sociálnych služieb – staroba   z toho:</t>
  </si>
  <si>
    <t>623 – poistné do ostatných zdravotných poisťovní</t>
  </si>
  <si>
    <t>625002 – na starobné poistenie</t>
  </si>
  <si>
    <t>625003 – na úrazové poistenie</t>
  </si>
  <si>
    <t xml:space="preserve">625007 – na poistenie do rezervného fondu </t>
  </si>
  <si>
    <t>632003 – poštové a telekomunikačné služby</t>
  </si>
  <si>
    <t>633001 – interiérové vybavenie</t>
  </si>
  <si>
    <t>633006 – všeobecný materiál</t>
  </si>
  <si>
    <t>633009 – knihy,časopisy,noviny</t>
  </si>
  <si>
    <t>633011 – potraviny</t>
  </si>
  <si>
    <t>634004 – prepravné a prenájom dopr.prostr.</t>
  </si>
  <si>
    <t>635004 – údržba prevádzkových strojov,prístrojov</t>
  </si>
  <si>
    <t>635006 – údržba budov,priestorov a objektov</t>
  </si>
  <si>
    <t>637014 – stravovanie</t>
  </si>
  <si>
    <t>637016 – prídel do sociálneho fondu</t>
  </si>
  <si>
    <t>4.2.</t>
  </si>
  <si>
    <t>10.2.0.2</t>
  </si>
  <si>
    <t>Ďalšie sociálne služby – staroba  z toho:</t>
  </si>
  <si>
    <r>
      <t>Mzdy, platy a ostatné osobné vyrovnania</t>
    </r>
    <r>
      <rPr>
        <sz val="9"/>
        <rFont val="Arial CE"/>
        <family val="2"/>
      </rPr>
      <t xml:space="preserve"> </t>
    </r>
  </si>
  <si>
    <r>
      <t>611 – tarifný plat</t>
    </r>
    <r>
      <rPr>
        <b/>
        <sz val="9"/>
        <rFont val="Arial CE"/>
        <family val="2"/>
      </rPr>
      <t xml:space="preserve"> </t>
    </r>
  </si>
  <si>
    <t>612 – odmeny</t>
  </si>
  <si>
    <t xml:space="preserve">Poistné a príspevky do poisťovní </t>
  </si>
  <si>
    <t>621 – poistné do Všeobecnej zdravotnej poisť.</t>
  </si>
  <si>
    <t>622 – poistné do Spoločnej zdrav .poisťovne</t>
  </si>
  <si>
    <t>625001 – na nemocenské poistenie</t>
  </si>
  <si>
    <t xml:space="preserve">625002 – na starobné poistenie </t>
  </si>
  <si>
    <t>625004 – na invalidné poistenie</t>
  </si>
  <si>
    <t>625005 – na poistenie v nezamestnanosti</t>
  </si>
  <si>
    <t>627-príspevok do doplnkových dôch. Poisťovní</t>
  </si>
  <si>
    <t xml:space="preserve"> 640</t>
  </si>
  <si>
    <t>Bežné transféry</t>
  </si>
  <si>
    <t>642015 – na nemocenské dávky</t>
  </si>
  <si>
    <t>4.3.</t>
  </si>
  <si>
    <t>10.4.0.5</t>
  </si>
  <si>
    <t>Ďalšie dávky soc. zabezpečenia – rodina a deti</t>
  </si>
  <si>
    <t>637006 – náhrady</t>
  </si>
  <si>
    <t>4.4.</t>
  </si>
  <si>
    <t>10.7.0.1</t>
  </si>
  <si>
    <t>Dávky sociálnej pomoci</t>
  </si>
  <si>
    <t>Bežné transfery</t>
  </si>
  <si>
    <t>642026 – na dávku sociálnej pomoci</t>
  </si>
  <si>
    <t>10.7.0.3</t>
  </si>
  <si>
    <t>642200-Ostatné dávky jednotlivcom</t>
  </si>
  <si>
    <t>4.5.</t>
  </si>
  <si>
    <t>10.7.0.4</t>
  </si>
  <si>
    <t>Príspevky neštátnym subjektom</t>
  </si>
  <si>
    <t>642002 – neziskovým org.,ktoré poskytujú soc.sl.</t>
  </si>
  <si>
    <t>642007 – Cirkvám, náb. spol. a cirkevnej charite</t>
  </si>
  <si>
    <t>PROGRAM 4</t>
  </si>
  <si>
    <t>PROGRAM 5: Verejno-prospešné služby</t>
  </si>
  <si>
    <t>R O Z P O Č E T   (v tis. Sk)</t>
  </si>
  <si>
    <t xml:space="preserve">PROGRAM 5: Verejno-prospešné služby    </t>
  </si>
  <si>
    <t>5.1.-5.5.</t>
  </si>
  <si>
    <t>06.2.0</t>
  </si>
  <si>
    <t>Rozvoj obcí</t>
  </si>
  <si>
    <t xml:space="preserve">641001 Príspevkovej organiz.TS mesta </t>
  </si>
  <si>
    <t>5.3.</t>
  </si>
  <si>
    <t>Výstavba mesta</t>
  </si>
  <si>
    <t>635</t>
  </si>
  <si>
    <t>Rutinná a štandardná údržba</t>
  </si>
  <si>
    <t>635 006 ciest a chodníkov</t>
  </si>
  <si>
    <t>04.5.1</t>
  </si>
  <si>
    <t>Cestná doprava</t>
  </si>
  <si>
    <t>644002 Ostatnej právnickej osobe</t>
  </si>
  <si>
    <t>720</t>
  </si>
  <si>
    <t>Kapitálové transfery</t>
  </si>
  <si>
    <t>721001 Príspevkovej organiz. TS mesta</t>
  </si>
  <si>
    <t>Obstaranie kapitálových aktív</t>
  </si>
  <si>
    <t>Realizácia stavieb</t>
  </si>
  <si>
    <t>717001 Realizácia nových stavieb</t>
  </si>
  <si>
    <t>5.1.</t>
  </si>
  <si>
    <t>Výstavba plôch pre kontajnery na KO</t>
  </si>
  <si>
    <t>Medzigarážové priestory na sídl.III</t>
  </si>
  <si>
    <t>Výstavba prelož. príst.komunikácie z Laboreckej ul.</t>
  </si>
  <si>
    <t>Odstraňovanie architektonických bariér</t>
  </si>
  <si>
    <t>Výstavba zachytného parkoviska na sídl.Sokolej</t>
  </si>
  <si>
    <t>5.5.</t>
  </si>
  <si>
    <t xml:space="preserve">Rozšírenie KDS Brestovska ul. a Sídl. Poľana </t>
  </si>
  <si>
    <t>Odkanalizovanie Sninskej a Čapajevovej ul.</t>
  </si>
  <si>
    <t>717002 Rekonštrukcia a modernizácia</t>
  </si>
  <si>
    <t>Sadová ulica</t>
  </si>
  <si>
    <t>Gorkého ulica a Ulica osloboditeľov</t>
  </si>
  <si>
    <t>PROGRAM 5:</t>
  </si>
  <si>
    <t>Bežné výdavky spolu:</t>
  </si>
  <si>
    <t>Kapitálové výdavky spolu:</t>
  </si>
  <si>
    <t>PROGRAM  6:  Kultúra a rôzne spoločenské aktivity pre každého</t>
  </si>
  <si>
    <t xml:space="preserve"> </t>
  </si>
  <si>
    <t>R O Z P O Č E T  (v tis.Sk)</t>
  </si>
  <si>
    <t>6.1.</t>
  </si>
  <si>
    <t>08.2.0.3</t>
  </si>
  <si>
    <t xml:space="preserve">Klubové a špeciálne kultúrne zariadenia  </t>
  </si>
  <si>
    <t>641001 – príspevky príspevkovej organizácií</t>
  </si>
  <si>
    <t>6.2</t>
  </si>
  <si>
    <t>08.2.0.9</t>
  </si>
  <si>
    <r>
      <t>Ostatné kultúrne služby vrátane kultúrnych domov</t>
    </r>
    <r>
      <rPr>
        <sz val="9"/>
        <rFont val="Arial CE"/>
        <family val="2"/>
      </rPr>
      <t xml:space="preserve"> z toho </t>
    </r>
  </si>
  <si>
    <t>633001 -  interiérové vybavenie</t>
  </si>
  <si>
    <t xml:space="preserve">633004 -  prevádzkové stroje, prístroje, </t>
  </si>
  <si>
    <t xml:space="preserve">633006 -  všeobecný materiál </t>
  </si>
  <si>
    <t>633009 -  knihy,časopisy,noviny</t>
  </si>
  <si>
    <t>633011 -  potraviny</t>
  </si>
  <si>
    <t xml:space="preserve">633016 -  reprezentačné </t>
  </si>
  <si>
    <t>635004 -  údržba prevádzkových strojov,prístrojov</t>
  </si>
  <si>
    <t xml:space="preserve">637002 -  konkurzy a súťaže </t>
  </si>
  <si>
    <t>637003 -  propagácia, reklama inzercia</t>
  </si>
  <si>
    <t xml:space="preserve">637004 -  všeobecné služby </t>
  </si>
  <si>
    <t>637013 -  naturálne mzdy</t>
  </si>
  <si>
    <t>637014 -  stravovanie</t>
  </si>
  <si>
    <t xml:space="preserve">637026  - odmeny a príspevky /účinkujúcim pri obradoch/ </t>
  </si>
  <si>
    <t>637027 - odmeny na základe dohôd o vykonaní práce</t>
  </si>
  <si>
    <t xml:space="preserve">642006 -  na členské príspevky </t>
  </si>
  <si>
    <t xml:space="preserve">642014 - jednotlivcom </t>
  </si>
  <si>
    <t xml:space="preserve">644001 - štát. právnickým osobám... ceny mesta kolektívom </t>
  </si>
  <si>
    <t xml:space="preserve">Kapitálové  výdavky </t>
  </si>
  <si>
    <t xml:space="preserve">Obstarávanie  kapitálových aktív </t>
  </si>
  <si>
    <t xml:space="preserve">712002  - budov, objektov alebo ich častí </t>
  </si>
  <si>
    <t>6.3</t>
  </si>
  <si>
    <t xml:space="preserve">08.3.0 </t>
  </si>
  <si>
    <r>
      <t>Vysielacie a vydavateľské služby</t>
    </r>
    <r>
      <rPr>
        <sz val="9"/>
        <rFont val="Arial CE"/>
        <family val="2"/>
      </rPr>
      <t xml:space="preserve">  </t>
    </r>
  </si>
  <si>
    <t>632</t>
  </si>
  <si>
    <t xml:space="preserve">Energia, voda a komunikácie  </t>
  </si>
  <si>
    <t xml:space="preserve">632003 - poštovné a telekomunikačné služby </t>
  </si>
  <si>
    <t>6.4</t>
  </si>
  <si>
    <t>08.1.0</t>
  </si>
  <si>
    <r>
      <t xml:space="preserve">Príspevky na kultúrny rozvoj a šport  </t>
    </r>
    <r>
      <rPr>
        <sz val="9"/>
        <rFont val="Arial CE"/>
        <family val="2"/>
      </rPr>
      <t xml:space="preserve">z toho </t>
    </r>
  </si>
  <si>
    <t>642</t>
  </si>
  <si>
    <t xml:space="preserve">Bežné transféry jednotlivcom a neziskov. právn. osobám </t>
  </si>
  <si>
    <t xml:space="preserve">642001 -  občianskym združeniam,nadáciám, hnutiam </t>
  </si>
  <si>
    <t>642007 -  cirkvám,náboženským spoloč. a cirkevnej charite</t>
  </si>
  <si>
    <t>644</t>
  </si>
  <si>
    <t xml:space="preserve">Transfery – príspevky na kultúrny rozvoj a šport  </t>
  </si>
  <si>
    <t>644002 -  dotácia  pre VK CHEMES</t>
  </si>
  <si>
    <t>PROGRAM  6</t>
  </si>
  <si>
    <t xml:space="preserve">Bežné výdavky spolu </t>
  </si>
  <si>
    <t xml:space="preserve">Kapitálové  výdavky spolu </t>
  </si>
  <si>
    <t xml:space="preserve">PROGRAM 7: Šport    </t>
  </si>
  <si>
    <t>7.1.-7.8.</t>
  </si>
  <si>
    <t>Rekreačné a športové služby</t>
  </si>
  <si>
    <t>Bežné tansfery</t>
  </si>
  <si>
    <t xml:space="preserve">641001 Príspevkovej organizácii SRaŠZ </t>
  </si>
  <si>
    <t>7.9.</t>
  </si>
  <si>
    <t>644002 Ostatnej právnickej osobe -1.HFC s.r.o.</t>
  </si>
  <si>
    <t xml:space="preserve">PROGRAM 7    </t>
  </si>
  <si>
    <t>PROGRAM 8: Vzdelávanie</t>
  </si>
  <si>
    <t xml:space="preserve">PROGRAM : 8 Vzdelávanie   </t>
  </si>
  <si>
    <t>8.1.</t>
  </si>
  <si>
    <t>09.1.1.1</t>
  </si>
  <si>
    <t xml:space="preserve">Materské školy </t>
  </si>
  <si>
    <t>1.Materské  školy bez právnej subjektivity</t>
  </si>
  <si>
    <t>612-príplatky</t>
  </si>
  <si>
    <t>614-odmeny</t>
  </si>
  <si>
    <t>621-poistné do Všeobecnej zdravotnej poisť</t>
  </si>
  <si>
    <t>622-poistné do Spoločnej zdrav .poisťovne</t>
  </si>
  <si>
    <t>623-poistné do ostatných zdravotných poisťovní</t>
  </si>
  <si>
    <t>625-poistné do Sociálnej poisťovne</t>
  </si>
  <si>
    <t>632002-vodné</t>
  </si>
  <si>
    <t>633004-prevádzkové stroje</t>
  </si>
  <si>
    <t>633009-knihy,časopisy,noviny</t>
  </si>
  <si>
    <t>633010-pracovné odevy, obuv a prac. pomôcky</t>
  </si>
  <si>
    <t>633015-paliva ako zdroj energie</t>
  </si>
  <si>
    <t>634004-prepravné a prenájom dopr.prostriedkov</t>
  </si>
  <si>
    <t>635002-údržba výpočtovej techniky</t>
  </si>
  <si>
    <t>635004-údržba prevádzkových strojov,prístrojov</t>
  </si>
  <si>
    <t>635006-údržba budov,priestorov a objektov</t>
  </si>
  <si>
    <t>637001-školenie,kurzy,semináre,porady</t>
  </si>
  <si>
    <t>637012-poplatky, odvody, dane a cla</t>
  </si>
  <si>
    <t>Transféry</t>
  </si>
  <si>
    <t>642012-bežné transféry- odstupné</t>
  </si>
  <si>
    <t>642013-bežné transféry – odchodné</t>
  </si>
  <si>
    <t>642017-bežné transféry na úrazové dávky</t>
  </si>
  <si>
    <t>2.Neštátne materské školy</t>
  </si>
  <si>
    <t>SMŠ Duchnovičova</t>
  </si>
  <si>
    <t>SMŠ AURA</t>
  </si>
  <si>
    <t>SMŠ Proalergo</t>
  </si>
  <si>
    <t>3.Materská škola Partizánska 22</t>
  </si>
  <si>
    <r>
      <t>631001</t>
    </r>
    <r>
      <rPr>
        <b/>
        <sz val="9"/>
        <rFont val="Arial CE"/>
        <family val="2"/>
      </rPr>
      <t>-</t>
    </r>
    <r>
      <rPr>
        <sz val="9"/>
        <rFont val="Arial CE"/>
        <family val="2"/>
      </rPr>
      <t>Cestovné náhrady</t>
    </r>
  </si>
  <si>
    <t>633003-telekomunikačná technika</t>
  </si>
  <si>
    <t>633013-nehmotný majetok</t>
  </si>
  <si>
    <t>635003-údržba telekomunikačnej techniky</t>
  </si>
  <si>
    <t>635008-údržba učebných pomôcok</t>
  </si>
  <si>
    <t xml:space="preserve">637027-odmeny na základe dohôd  </t>
  </si>
  <si>
    <t xml:space="preserve">4.Materská škola pri ZŠI lesná 28 </t>
  </si>
  <si>
    <t>5.Materská škola pri ZŠ Podskalka</t>
  </si>
  <si>
    <t>631001-cestovné náhrady tuzemsko</t>
  </si>
  <si>
    <t>8.2.</t>
  </si>
  <si>
    <t>09.1.2.1</t>
  </si>
  <si>
    <t>Základné školy</t>
  </si>
  <si>
    <t>1. Základná škola Dargovských hrdinov 19</t>
  </si>
  <si>
    <t>631001 - cestovné</t>
  </si>
  <si>
    <t xml:space="preserve">636-nájom strojov, </t>
  </si>
  <si>
    <t>642014-cestovne žiakom</t>
  </si>
  <si>
    <t>2.Základná škola, Hrnčiarska 13</t>
  </si>
  <si>
    <t>631001-náhrady cestovného</t>
  </si>
  <si>
    <t>642014-bežné transféry – cestovné žiakom</t>
  </si>
  <si>
    <t>3.Základná škola Jána Švermu</t>
  </si>
  <si>
    <t xml:space="preserve">631001-cestovné </t>
  </si>
  <si>
    <t xml:space="preserve">636002-nájom strojov-priečinok na pošte </t>
  </si>
  <si>
    <t xml:space="preserve">637011-štúdie,expertízy </t>
  </si>
  <si>
    <t xml:space="preserve">4. Základná škola Kudlovská 11 </t>
  </si>
  <si>
    <t>631001-cestovné náhrady</t>
  </si>
  <si>
    <t>716-prípravná a projektová dokumentácia</t>
  </si>
  <si>
    <t>5.Základná škola, Laborecká 66</t>
  </si>
  <si>
    <t xml:space="preserve">6.Základná škola intern. s vyuč. jaz. ukr., ul. Lesná 28  </t>
  </si>
  <si>
    <t>63504-údržba prevádzkových strojov,prístrojov</t>
  </si>
  <si>
    <t xml:space="preserve">7.Základná škola s MŠ Poskalka 58 </t>
  </si>
  <si>
    <t>8.Základná škola Pugačevova 7</t>
  </si>
  <si>
    <t>631001-Cestovné</t>
  </si>
  <si>
    <t>9.Základná škola  SNP 1</t>
  </si>
  <si>
    <t>635001-údržba intérieru</t>
  </si>
  <si>
    <t>637006-náhrady</t>
  </si>
  <si>
    <t>8.3.</t>
  </si>
  <si>
    <t>09.6.0.1</t>
  </si>
  <si>
    <t>Školské jedálne</t>
  </si>
  <si>
    <t>1.Školské jedálne pri MŠ bez právnej subjektivity</t>
  </si>
  <si>
    <t>2.Neštátne školské zariadenia – Školská jedáleň</t>
  </si>
  <si>
    <t>ŠJ pri Cirkevnej spojenej  škole</t>
  </si>
  <si>
    <t>3.Školská jedáleň pri MŠ Partizánska22</t>
  </si>
  <si>
    <t xml:space="preserve">713-nákup  strojov a  prístrojov </t>
  </si>
  <si>
    <t>4.Školská jedáleň pri ZŠ Dargovských hrdinov</t>
  </si>
  <si>
    <t>633010pracovné odevy, obuv</t>
  </si>
  <si>
    <t>5.Školská jedáleň pri ZŠ, Hrnčiarska 13</t>
  </si>
  <si>
    <t xml:space="preserve">6.Školská jedáleň pri ZŠ Jána Švermu </t>
  </si>
  <si>
    <t>7.Školská jedáleň pri ZŠ Kudlovská</t>
  </si>
  <si>
    <t>8.Školská jedáleň pri ZŠ Laborecka 66</t>
  </si>
  <si>
    <t xml:space="preserve">9.Školská jedáleň pri ZŠI Lesná 28 </t>
  </si>
  <si>
    <t>635001-interierové vybavenie</t>
  </si>
  <si>
    <t>10.Školská jedáleň pri ZŠ Pugačevova 7</t>
  </si>
  <si>
    <t>11.Školská jedáleň pri ZŠ SNP</t>
  </si>
  <si>
    <t>635001 Údržba str.zariadení</t>
  </si>
  <si>
    <t>8.4.</t>
  </si>
  <si>
    <t>09.6.0.4.</t>
  </si>
  <si>
    <t>Školský internát</t>
  </si>
  <si>
    <t xml:space="preserve">1.Školský internát pri ZŠ Lesná 28 </t>
  </si>
  <si>
    <t>635001-údržba nábytku</t>
  </si>
  <si>
    <t>8.5.</t>
  </si>
  <si>
    <t>Voľno časové aktivity</t>
  </si>
  <si>
    <t>09.5.0.1.</t>
  </si>
  <si>
    <t xml:space="preserve">Školské kluby detí </t>
  </si>
  <si>
    <t xml:space="preserve">1.Školský klub detí  pri  ZŠ Dargovských hrdinov </t>
  </si>
  <si>
    <t>2.Školský klub detí pri ZŠ, Hrnčiarska 13</t>
  </si>
  <si>
    <t xml:space="preserve">3.Školský klub detí  pri  ZŠ Jána Švermu </t>
  </si>
  <si>
    <t>4.Školský klub detí  pri  ZŠ Kudlovská</t>
  </si>
  <si>
    <t>5.Školský klub detí  pri  ZŠ Laborecká 66</t>
  </si>
  <si>
    <t xml:space="preserve">6.Školský klub pri ZŠI Lesná 28 </t>
  </si>
  <si>
    <t>7.Školský klub detí  pri  ZŠ s MŠ Podskalka 58</t>
  </si>
  <si>
    <t>8.Školský klub detí  pri  ZŠ Pugačevova 7</t>
  </si>
  <si>
    <t>9.Školský klub detí  pri  ZŠ  SNP</t>
  </si>
  <si>
    <t>642012-Odstupné</t>
  </si>
  <si>
    <t>10.Neštátne školské zariadenia – Školský klub</t>
  </si>
  <si>
    <t>ŠKD pri Cirkevnej spojenej  škole</t>
  </si>
  <si>
    <t>09.5.0.1</t>
  </si>
  <si>
    <t>Základné umelecké školy</t>
  </si>
  <si>
    <t xml:space="preserve">1.Základná umelecká škola, Mierová </t>
  </si>
  <si>
    <t>631001 Cestovné náhrady</t>
  </si>
  <si>
    <t>2.Neštátne školské zariadenia - Súkromna ZUŠ</t>
  </si>
  <si>
    <t>SZUŠ – Havriľáková</t>
  </si>
  <si>
    <t>Bežné výdavky ZUŠ   spolu</t>
  </si>
  <si>
    <t>09.5.0.2</t>
  </si>
  <si>
    <t>Centrá voľného času</t>
  </si>
  <si>
    <t>1.Centrum voľného času DÚHA</t>
  </si>
  <si>
    <t>631001 cestovné náhrady</t>
  </si>
  <si>
    <t>634001-palivo, oleje,špec.kvap.</t>
  </si>
  <si>
    <t>634002-servis údržba,opravy a vy.s tym spojené</t>
  </si>
  <si>
    <t>634003-poistné</t>
  </si>
  <si>
    <t xml:space="preserve">636001-nájom strojov, alebo ich časti </t>
  </si>
  <si>
    <t>636002-nájomné za nájom prev.strojov,príst.</t>
  </si>
  <si>
    <t>637007-cestovné náhrady</t>
  </si>
  <si>
    <t>2.Neštátne školské zariadenia -Súkromné CVČ LAURA</t>
  </si>
  <si>
    <t>SCVČ LAURA</t>
  </si>
  <si>
    <t>Ihrisko pri ZŠ, Hrnčiarska 13</t>
  </si>
  <si>
    <t xml:space="preserve">717-vybudovanie atletickej dráhy </t>
  </si>
  <si>
    <t>8.6.</t>
  </si>
  <si>
    <t xml:space="preserve">Podpora detí zo sociálne slabých rodín </t>
  </si>
  <si>
    <t>Hmotná núdza – dotácia na štipendia,stravu a školské potreby</t>
  </si>
  <si>
    <t>633009-školské potreby</t>
  </si>
  <si>
    <t>642026-štipendium,školské potreby , strava</t>
  </si>
  <si>
    <t>PROGRAM 8</t>
  </si>
  <si>
    <t>Funkčná klasifikácia výdavkov</t>
  </si>
  <si>
    <t>Bankové operácie</t>
  </si>
  <si>
    <t>splátka úveru a úrokov ŠFRB</t>
  </si>
  <si>
    <t>splátka úveru a úrokov kom.banke</t>
  </si>
  <si>
    <t>poplatky a odvody banke</t>
  </si>
  <si>
    <t xml:space="preserve">Bežné transfery /príspevky,dotácie/ </t>
  </si>
  <si>
    <t>príspevkovým organizáciám</t>
  </si>
  <si>
    <r>
      <t>v tom</t>
    </r>
    <r>
      <rPr>
        <sz val="10"/>
        <rFont val="Arial"/>
        <family val="2"/>
      </rPr>
      <t>:</t>
    </r>
  </si>
  <si>
    <t>Technické služby</t>
  </si>
  <si>
    <t>z toho:komunálny odpad</t>
  </si>
  <si>
    <t>SRaŠZ</t>
  </si>
  <si>
    <t>MsKS</t>
  </si>
  <si>
    <t>HFC s.r.o.</t>
  </si>
  <si>
    <t>neziskovým organizáciám a jednotlivcom</t>
  </si>
  <si>
    <t>vykrytie straty MHD</t>
  </si>
  <si>
    <t>HNTV s.r.o. - vysielacie služby</t>
  </si>
  <si>
    <t>Ostatné kultúrne služby /ZPOZ,propag./</t>
  </si>
  <si>
    <t>Humenský jarmok</t>
  </si>
  <si>
    <t>Sociálne zabezpečenie</t>
  </si>
  <si>
    <t>Opatrovateľská služba</t>
  </si>
  <si>
    <t>Regionálny rozvoj-projekty</t>
  </si>
  <si>
    <t>Výkup pozemkov</t>
  </si>
  <si>
    <t>Správa bytov.a nebytov.hospodárstva</t>
  </si>
  <si>
    <t>Separácia odpadu</t>
  </si>
  <si>
    <t>Policajné služby-mestská polícia</t>
  </si>
  <si>
    <t>Výdavky verejnej správy</t>
  </si>
  <si>
    <t>Prevádzka mestského úradu</t>
  </si>
  <si>
    <t>Rezerva na úhradu sudných sporov</t>
  </si>
  <si>
    <t>Matrika</t>
  </si>
  <si>
    <t>VPP-aktivačné práce</t>
  </si>
  <si>
    <t>Mestské zastupiteľstvo</t>
  </si>
  <si>
    <t>Majetko-právne vysporiadanie mesta</t>
  </si>
  <si>
    <t>Výdavky na školstvo</t>
  </si>
  <si>
    <t>VÝDAVKY CELKOM</t>
  </si>
  <si>
    <t xml:space="preserve">(v tis. EUR) </t>
  </si>
  <si>
    <t>v tom :</t>
  </si>
  <si>
    <t>Prebytok bežného rozpočtu</t>
  </si>
  <si>
    <t xml:space="preserve">1: Strategické plánovanie, regionálny rozvoj a majetok mesta </t>
  </si>
  <si>
    <t>Schodok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</si>
  <si>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</si>
  <si>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</si>
  <si>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Úver ŠFRB</t>
  </si>
  <si>
    <t>Iný zdroj: úver, pôžička</t>
  </si>
  <si>
    <t>Výdavky finančných operácií</t>
  </si>
  <si>
    <t>Prebytok finančných operácií</t>
  </si>
  <si>
    <t>VÝSLEDOK  HOSPODÁRENIA</t>
  </si>
  <si>
    <t xml:space="preserve">Účet </t>
  </si>
  <si>
    <t>Pôvodný rozpočet</t>
  </si>
  <si>
    <t>Upravený rozpočet</t>
  </si>
  <si>
    <t>Náklady</t>
  </si>
  <si>
    <t>spotreba materiálu</t>
  </si>
  <si>
    <t>spotreba energie</t>
  </si>
  <si>
    <t>opravy a udržiavanie - bežné opravy</t>
  </si>
  <si>
    <t>cestovné</t>
  </si>
  <si>
    <t>náklady na reprezentáciu</t>
  </si>
  <si>
    <t>ostatné služby</t>
  </si>
  <si>
    <t>mzdové náklady</t>
  </si>
  <si>
    <t>521/1</t>
  </si>
  <si>
    <t>ostatné osobné náklady</t>
  </si>
  <si>
    <t>zákonné sociálne poistenie</t>
  </si>
  <si>
    <t>ostatné sociálne poistenie</t>
  </si>
  <si>
    <t>zákonné sociálne náklady</t>
  </si>
  <si>
    <t>ostatné finančné náklady</t>
  </si>
  <si>
    <t>552/557</t>
  </si>
  <si>
    <t>tvorba rezerv, opravných položiek</t>
  </si>
  <si>
    <t>odpisy</t>
  </si>
  <si>
    <t xml:space="preserve">Náklady spolu </t>
  </si>
  <si>
    <t>Výnosy</t>
  </si>
  <si>
    <t>tržby za predané služby</t>
  </si>
  <si>
    <t>ostatné výnosy z prevádzkovej činnosti</t>
  </si>
  <si>
    <t>úroky</t>
  </si>
  <si>
    <t>652/657</t>
  </si>
  <si>
    <t>zúčtovanie rezerv, opravných položiek</t>
  </si>
  <si>
    <t>692/698</t>
  </si>
  <si>
    <t>výnosy z kapitálových transferov (vo výške odpisov)</t>
  </si>
  <si>
    <t>Výnosy spolu</t>
  </si>
  <si>
    <t>Verejno-prosp.sl. - spolu - prevádzkový príspevok</t>
  </si>
  <si>
    <t xml:space="preserve">                                         - kapitalový príspevok</t>
  </si>
  <si>
    <t xml:space="preserve">PROGRAM 7:  Šport   </t>
  </si>
  <si>
    <t>predaný tovar</t>
  </si>
  <si>
    <t xml:space="preserve">                                  -  nutné opravy kúpaliska</t>
  </si>
  <si>
    <t xml:space="preserve">                          </t>
  </si>
  <si>
    <t xml:space="preserve">    - nutné opravy v priestoroch kúpaliska</t>
  </si>
  <si>
    <t>ostané dane a poplatky</t>
  </si>
  <si>
    <t>tržby za vlastné služby</t>
  </si>
  <si>
    <t>tržby za ostatné služby</t>
  </si>
  <si>
    <t xml:space="preserve">tržby za dlhodobý prenájom </t>
  </si>
  <si>
    <t xml:space="preserve">tržby za krátkodobý prenájom </t>
  </si>
  <si>
    <t>tržby za tovar</t>
  </si>
  <si>
    <t>ostatné finančné výnosy</t>
  </si>
  <si>
    <t>Šport spolu</t>
  </si>
  <si>
    <t xml:space="preserve"> - prevádzkový príspevok</t>
  </si>
  <si>
    <t xml:space="preserve"> - kapitálový príspevok</t>
  </si>
  <si>
    <t>ROZPOČET (v tis. Sk)</t>
  </si>
  <si>
    <t>Pôvodný</t>
  </si>
  <si>
    <t>Upravený</t>
  </si>
  <si>
    <t xml:space="preserve">PROGRAM 6 , Aktivita 6.1 - Podpora kultúrno-spoločenských podujatí v meste   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</si>
  <si>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</si>
  <si>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</si>
  <si>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</si>
  <si>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</si>
  <si>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</si>
  <si>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</si>
  <si>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</si>
  <si>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</si>
  <si>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</si>
  <si>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Zákonné sociálne náklady</t>
  </si>
  <si>
    <t>Ostatné dane a poplatky</t>
  </si>
  <si>
    <t>Odpisy DDHM</t>
  </si>
  <si>
    <t>Tvorba ostatných rezerv</t>
  </si>
  <si>
    <t>Kurzové straty</t>
  </si>
  <si>
    <t>Ostatné finančné náklady</t>
  </si>
  <si>
    <t>Daň z príjmu PO</t>
  </si>
  <si>
    <t>Tržby z predaja vlastných výrobkov</t>
  </si>
  <si>
    <t>Tržby za vlastné služby</t>
  </si>
  <si>
    <t>Zmena stavu výrobkov</t>
  </si>
  <si>
    <t>Aktivácia materiálu</t>
  </si>
  <si>
    <t>Úroky</t>
  </si>
  <si>
    <t>Zúčtovanie rezerv</t>
  </si>
  <si>
    <t>Výonosy z bež. Transféru zo ŠR</t>
  </si>
  <si>
    <t>Aktivita 6.1. spolu</t>
  </si>
  <si>
    <t>z toho účelový na celomestské podujatia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</si>
</sst>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"/>
    <numFmt numFmtId="165" formatCode="mmm\ dd"/>
  </numFmts>
  <fonts count="33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b/>
      <sz val="12"/>
      <color indexed="4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i/>
      <sz val="9"/>
      <color indexed="9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</fills>
  <borders count="5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78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7" fillId="5" borderId="2" xfId="0" applyFont="1" applyFill="1" applyBorder="1" applyAlignment="1">
      <alignment/>
    </xf>
    <xf numFmtId="0" fontId="7" fillId="5" borderId="2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/>
    </xf>
    <xf numFmtId="3" fontId="8" fillId="5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3" fontId="8" fillId="5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6" fillId="3" borderId="2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0" fillId="0" borderId="2" xfId="0" applyFont="1" applyBorder="1" applyAlignment="1">
      <alignment horizontal="right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6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6" fillId="5" borderId="2" xfId="0" applyFont="1" applyFill="1" applyBorder="1" applyAlignment="1">
      <alignment/>
    </xf>
    <xf numFmtId="3" fontId="0" fillId="5" borderId="2" xfId="0" applyNumberFormat="1" applyFill="1" applyBorder="1" applyAlignment="1">
      <alignment/>
    </xf>
    <xf numFmtId="0" fontId="6" fillId="5" borderId="9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2" xfId="0" applyFill="1" applyBorder="1" applyAlignment="1">
      <alignment/>
    </xf>
    <xf numFmtId="4" fontId="8" fillId="5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8" fillId="5" borderId="2" xfId="0" applyNumberFormat="1" applyFont="1" applyFill="1" applyBorder="1" applyAlignment="1">
      <alignment/>
    </xf>
    <xf numFmtId="4" fontId="7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7" fillId="5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/>
    </xf>
    <xf numFmtId="4" fontId="0" fillId="0" borderId="2" xfId="0" applyNumberFormat="1" applyBorder="1" applyAlignment="1">
      <alignment/>
    </xf>
    <xf numFmtId="4" fontId="0" fillId="5" borderId="2" xfId="0" applyNumberForma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3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3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49" fontId="7" fillId="3" borderId="12" xfId="0" applyNumberFormat="1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left"/>
    </xf>
    <xf numFmtId="0" fontId="8" fillId="6" borderId="14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vertical="center"/>
    </xf>
    <xf numFmtId="0" fontId="7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164" fontId="8" fillId="6" borderId="17" xfId="0" applyNumberFormat="1" applyFont="1" applyFill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18" xfId="0" applyNumberFormat="1" applyFont="1" applyFill="1" applyBorder="1" applyAlignment="1">
      <alignment/>
    </xf>
    <xf numFmtId="49" fontId="8" fillId="7" borderId="6" xfId="0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/>
    </xf>
    <xf numFmtId="164" fontId="8" fillId="7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/>
    </xf>
    <xf numFmtId="3" fontId="8" fillId="8" borderId="2" xfId="0" applyNumberFormat="1" applyFont="1" applyFill="1" applyBorder="1" applyAlignment="1">
      <alignment/>
    </xf>
    <xf numFmtId="0" fontId="0" fillId="8" borderId="2" xfId="0" applyFill="1" applyBorder="1" applyAlignment="1">
      <alignment/>
    </xf>
    <xf numFmtId="49" fontId="8" fillId="5" borderId="2" xfId="0" applyNumberFormat="1" applyFont="1" applyFill="1" applyBorder="1" applyAlignment="1">
      <alignment horizontal="left"/>
    </xf>
    <xf numFmtId="3" fontId="8" fillId="5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3" fontId="8" fillId="9" borderId="2" xfId="0" applyNumberFormat="1" applyFont="1" applyFill="1" applyBorder="1" applyAlignment="1">
      <alignment/>
    </xf>
    <xf numFmtId="0" fontId="7" fillId="9" borderId="2" xfId="0" applyFont="1" applyFill="1" applyBorder="1" applyAlignment="1">
      <alignment horizontal="left"/>
    </xf>
    <xf numFmtId="3" fontId="7" fillId="9" borderId="2" xfId="0" applyNumberFormat="1" applyFont="1" applyFill="1" applyBorder="1" applyAlignment="1">
      <alignment/>
    </xf>
    <xf numFmtId="0" fontId="7" fillId="9" borderId="2" xfId="0" applyFont="1" applyFill="1" applyBorder="1" applyAlignment="1">
      <alignment/>
    </xf>
    <xf numFmtId="49" fontId="8" fillId="8" borderId="2" xfId="0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/>
    </xf>
    <xf numFmtId="3" fontId="7" fillId="8" borderId="2" xfId="0" applyNumberFormat="1" applyFont="1" applyFill="1" applyBorder="1" applyAlignment="1">
      <alignment/>
    </xf>
    <xf numFmtId="0" fontId="8" fillId="5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49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/>
    </xf>
    <xf numFmtId="0" fontId="8" fillId="8" borderId="2" xfId="0" applyFont="1" applyFill="1" applyBorder="1" applyAlignment="1">
      <alignment horizontal="center"/>
    </xf>
    <xf numFmtId="3" fontId="7" fillId="5" borderId="2" xfId="0" applyNumberFormat="1" applyFont="1" applyFill="1" applyBorder="1" applyAlignment="1">
      <alignment/>
    </xf>
    <xf numFmtId="0" fontId="8" fillId="9" borderId="2" xfId="0" applyFont="1" applyFill="1" applyBorder="1" applyAlignment="1">
      <alignment horizontal="left"/>
    </xf>
    <xf numFmtId="0" fontId="8" fillId="9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/>
    </xf>
    <xf numFmtId="0" fontId="7" fillId="9" borderId="2" xfId="0" applyFont="1" applyFill="1" applyBorder="1" applyAlignment="1">
      <alignment/>
    </xf>
    <xf numFmtId="164" fontId="7" fillId="0" borderId="2" xfId="0" applyNumberFormat="1" applyFont="1" applyBorder="1" applyAlignment="1">
      <alignment/>
    </xf>
    <xf numFmtId="0" fontId="8" fillId="8" borderId="2" xfId="0" applyFont="1" applyFill="1" applyBorder="1" applyAlignment="1">
      <alignment horizontal="left"/>
    </xf>
    <xf numFmtId="164" fontId="8" fillId="5" borderId="2" xfId="0" applyNumberFormat="1" applyFont="1" applyFill="1" applyBorder="1" applyAlignment="1">
      <alignment/>
    </xf>
    <xf numFmtId="164" fontId="8" fillId="0" borderId="2" xfId="0" applyNumberFormat="1" applyFont="1" applyBorder="1" applyAlignment="1">
      <alignment/>
    </xf>
    <xf numFmtId="0" fontId="11" fillId="5" borderId="2" xfId="0" applyFont="1" applyFill="1" applyBorder="1" applyAlignment="1">
      <alignment/>
    </xf>
    <xf numFmtId="3" fontId="8" fillId="7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/>
    </xf>
    <xf numFmtId="3" fontId="7" fillId="5" borderId="2" xfId="0" applyNumberFormat="1" applyFont="1" applyFill="1" applyBorder="1" applyAlignment="1">
      <alignment/>
    </xf>
    <xf numFmtId="49" fontId="8" fillId="10" borderId="2" xfId="0" applyNumberFormat="1" applyFont="1" applyFill="1" applyBorder="1" applyAlignment="1">
      <alignment horizontal="center"/>
    </xf>
    <xf numFmtId="3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/>
    </xf>
    <xf numFmtId="3" fontId="8" fillId="9" borderId="2" xfId="0" applyNumberFormat="1" applyFont="1" applyFill="1" applyBorder="1" applyAlignment="1">
      <alignment/>
    </xf>
    <xf numFmtId="3" fontId="8" fillId="9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49" fontId="8" fillId="9" borderId="2" xfId="0" applyNumberFormat="1" applyFont="1" applyFill="1" applyBorder="1" applyAlignment="1">
      <alignment horizontal="left"/>
    </xf>
    <xf numFmtId="3" fontId="7" fillId="8" borderId="2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/>
    </xf>
    <xf numFmtId="0" fontId="8" fillId="6" borderId="2" xfId="0" applyFont="1" applyFill="1" applyBorder="1" applyAlignment="1">
      <alignment horizontal="left"/>
    </xf>
    <xf numFmtId="3" fontId="8" fillId="6" borderId="2" xfId="0" applyNumberFormat="1" applyFont="1" applyFill="1" applyBorder="1" applyAlignment="1">
      <alignment/>
    </xf>
    <xf numFmtId="3" fontId="8" fillId="6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3" fontId="8" fillId="6" borderId="1" xfId="0" applyNumberFormat="1" applyFont="1" applyFill="1" applyBorder="1" applyAlignment="1">
      <alignment/>
    </xf>
    <xf numFmtId="49" fontId="8" fillId="7" borderId="1" xfId="0" applyNumberFormat="1" applyFont="1" applyFill="1" applyBorder="1" applyAlignment="1">
      <alignment horizontal="center"/>
    </xf>
    <xf numFmtId="0" fontId="7" fillId="7" borderId="0" xfId="0" applyFont="1" applyFill="1" applyAlignment="1">
      <alignment/>
    </xf>
    <xf numFmtId="3" fontId="8" fillId="7" borderId="1" xfId="0" applyNumberFormat="1" applyFont="1" applyFill="1" applyBorder="1" applyAlignment="1">
      <alignment/>
    </xf>
    <xf numFmtId="49" fontId="8" fillId="8" borderId="1" xfId="0" applyNumberFormat="1" applyFont="1" applyFill="1" applyBorder="1" applyAlignment="1">
      <alignment horizontal="center"/>
    </xf>
    <xf numFmtId="3" fontId="8" fillId="8" borderId="1" xfId="0" applyNumberFormat="1" applyFont="1" applyFill="1" applyBorder="1" applyAlignment="1">
      <alignment/>
    </xf>
    <xf numFmtId="49" fontId="8" fillId="5" borderId="1" xfId="0" applyNumberFormat="1" applyFont="1" applyFill="1" applyBorder="1" applyAlignment="1">
      <alignment horizontal="left"/>
    </xf>
    <xf numFmtId="3" fontId="8" fillId="5" borderId="1" xfId="0" applyNumberFormat="1" applyFont="1" applyFill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3" fontId="8" fillId="7" borderId="1" xfId="0" applyNumberFormat="1" applyFont="1" applyFill="1" applyBorder="1" applyAlignment="1">
      <alignment horizontal="right"/>
    </xf>
    <xf numFmtId="3" fontId="8" fillId="8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3" fontId="8" fillId="5" borderId="1" xfId="0" applyNumberFormat="1" applyFont="1" applyFill="1" applyBorder="1" applyAlignment="1">
      <alignment/>
    </xf>
    <xf numFmtId="164" fontId="8" fillId="5" borderId="1" xfId="0" applyNumberFormat="1" applyFont="1" applyFill="1" applyBorder="1" applyAlignment="1">
      <alignment/>
    </xf>
    <xf numFmtId="0" fontId="8" fillId="8" borderId="1" xfId="0" applyFont="1" applyFill="1" applyBorder="1" applyAlignment="1">
      <alignment/>
    </xf>
    <xf numFmtId="164" fontId="8" fillId="8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7" fillId="5" borderId="1" xfId="0" applyNumberFormat="1" applyFont="1" applyFill="1" applyBorder="1" applyAlignment="1" applyProtection="1">
      <alignment/>
      <protection locked="0"/>
    </xf>
    <xf numFmtId="164" fontId="17" fillId="5" borderId="1" xfId="0" applyNumberFormat="1" applyFont="1" applyFill="1" applyBorder="1" applyAlignment="1">
      <alignment/>
    </xf>
    <xf numFmtId="164" fontId="8" fillId="7" borderId="1" xfId="0" applyNumberFormat="1" applyFont="1" applyFill="1" applyBorder="1" applyAlignment="1">
      <alignment/>
    </xf>
    <xf numFmtId="164" fontId="8" fillId="8" borderId="1" xfId="0" applyNumberFormat="1" applyFont="1" applyFill="1" applyBorder="1" applyAlignment="1">
      <alignment/>
    </xf>
    <xf numFmtId="164" fontId="8" fillId="5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/>
    </xf>
    <xf numFmtId="49" fontId="12" fillId="8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/>
    </xf>
    <xf numFmtId="164" fontId="8" fillId="6" borderId="1" xfId="0" applyNumberFormat="1" applyFont="1" applyFill="1" applyBorder="1" applyAlignment="1">
      <alignment/>
    </xf>
    <xf numFmtId="3" fontId="8" fillId="6" borderId="1" xfId="0" applyNumberFormat="1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15" fillId="3" borderId="12" xfId="0" applyFont="1" applyFill="1" applyBorder="1" applyAlignment="1">
      <alignment horizontal="center"/>
    </xf>
    <xf numFmtId="49" fontId="15" fillId="3" borderId="20" xfId="0" applyNumberFormat="1" applyFont="1" applyFill="1" applyBorder="1" applyAlignment="1">
      <alignment horizontal="center"/>
    </xf>
    <xf numFmtId="49" fontId="15" fillId="3" borderId="21" xfId="0" applyNumberFormat="1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49" fontId="15" fillId="3" borderId="23" xfId="0" applyNumberFormat="1" applyFont="1" applyFill="1" applyBorder="1" applyAlignment="1">
      <alignment horizontal="center"/>
    </xf>
    <xf numFmtId="49" fontId="15" fillId="3" borderId="13" xfId="0" applyNumberFormat="1" applyFont="1" applyFill="1" applyBorder="1" applyAlignment="1">
      <alignment horizontal="center"/>
    </xf>
    <xf numFmtId="0" fontId="15" fillId="3" borderId="24" xfId="0" applyFont="1" applyFill="1" applyBorder="1" applyAlignment="1">
      <alignment/>
    </xf>
    <xf numFmtId="3" fontId="20" fillId="11" borderId="18" xfId="0" applyNumberFormat="1" applyFont="1" applyFill="1" applyBorder="1" applyAlignment="1">
      <alignment/>
    </xf>
    <xf numFmtId="3" fontId="20" fillId="11" borderId="25" xfId="0" applyNumberFormat="1" applyFont="1" applyFill="1" applyBorder="1" applyAlignment="1">
      <alignment/>
    </xf>
    <xf numFmtId="165" fontId="21" fillId="12" borderId="13" xfId="0" applyNumberFormat="1" applyFont="1" applyFill="1" applyBorder="1" applyAlignment="1">
      <alignment horizontal="center"/>
    </xf>
    <xf numFmtId="49" fontId="21" fillId="12" borderId="11" xfId="0" applyNumberFormat="1" applyFont="1" applyFill="1" applyBorder="1" applyAlignment="1">
      <alignment horizontal="center"/>
    </xf>
    <xf numFmtId="3" fontId="16" fillId="12" borderId="26" xfId="0" applyNumberFormat="1" applyFont="1" applyFill="1" applyBorder="1" applyAlignment="1">
      <alignment/>
    </xf>
    <xf numFmtId="3" fontId="16" fillId="12" borderId="27" xfId="0" applyNumberFormat="1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49" fontId="16" fillId="5" borderId="2" xfId="0" applyNumberFormat="1" applyFont="1" applyFill="1" applyBorder="1" applyAlignment="1">
      <alignment horizontal="left"/>
    </xf>
    <xf numFmtId="0" fontId="16" fillId="5" borderId="11" xfId="0" applyFont="1" applyFill="1" applyBorder="1" applyAlignment="1">
      <alignment/>
    </xf>
    <xf numFmtId="3" fontId="16" fillId="5" borderId="11" xfId="0" applyNumberFormat="1" applyFont="1" applyFill="1" applyBorder="1" applyAlignment="1">
      <alignment horizontal="right"/>
    </xf>
    <xf numFmtId="3" fontId="16" fillId="5" borderId="2" xfId="0" applyNumberFormat="1" applyFont="1" applyFill="1" applyBorder="1" applyAlignment="1">
      <alignment horizontal="right"/>
    </xf>
    <xf numFmtId="3" fontId="16" fillId="5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3" fontId="16" fillId="0" borderId="8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3" fontId="15" fillId="0" borderId="8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3" fontId="15" fillId="0" borderId="28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 horizontal="right"/>
    </xf>
    <xf numFmtId="49" fontId="16" fillId="0" borderId="13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/>
    </xf>
    <xf numFmtId="0" fontId="16" fillId="0" borderId="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49" fontId="16" fillId="0" borderId="12" xfId="0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/>
    </xf>
    <xf numFmtId="3" fontId="16" fillId="0" borderId="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/>
    </xf>
    <xf numFmtId="49" fontId="15" fillId="0" borderId="12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/>
    </xf>
    <xf numFmtId="0" fontId="22" fillId="6" borderId="2" xfId="0" applyFont="1" applyFill="1" applyBorder="1" applyAlignment="1">
      <alignment horizontal="center"/>
    </xf>
    <xf numFmtId="0" fontId="7" fillId="6" borderId="0" xfId="0" applyFont="1" applyFill="1" applyBorder="1" applyAlignment="1">
      <alignment/>
    </xf>
    <xf numFmtId="3" fontId="16" fillId="6" borderId="11" xfId="0" applyNumberFormat="1" applyFont="1" applyFill="1" applyBorder="1" applyAlignment="1">
      <alignment horizontal="right"/>
    </xf>
    <xf numFmtId="3" fontId="16" fillId="6" borderId="30" xfId="0" applyNumberFormat="1" applyFont="1" applyFill="1" applyBorder="1" applyAlignment="1">
      <alignment horizontal="right"/>
    </xf>
    <xf numFmtId="3" fontId="16" fillId="6" borderId="31" xfId="0" applyNumberFormat="1" applyFont="1" applyFill="1" applyBorder="1" applyAlignment="1">
      <alignment/>
    </xf>
    <xf numFmtId="3" fontId="16" fillId="6" borderId="28" xfId="0" applyNumberFormat="1" applyFont="1" applyFill="1" applyBorder="1" applyAlignment="1">
      <alignment horizontal="right"/>
    </xf>
    <xf numFmtId="0" fontId="0" fillId="6" borderId="10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32" xfId="0" applyFill="1" applyBorder="1" applyAlignment="1">
      <alignment/>
    </xf>
    <xf numFmtId="3" fontId="0" fillId="6" borderId="11" xfId="0" applyNumberFormat="1" applyFill="1" applyBorder="1" applyAlignment="1">
      <alignment/>
    </xf>
    <xf numFmtId="0" fontId="5" fillId="0" borderId="0" xfId="0" applyFont="1" applyBorder="1" applyAlignment="1">
      <alignment/>
    </xf>
    <xf numFmtId="49" fontId="15" fillId="3" borderId="20" xfId="0" applyNumberFormat="1" applyFont="1" applyFill="1" applyBorder="1" applyAlignment="1">
      <alignment/>
    </xf>
    <xf numFmtId="0" fontId="15" fillId="3" borderId="13" xfId="0" applyFont="1" applyFill="1" applyBorder="1" applyAlignment="1">
      <alignment horizontal="center"/>
    </xf>
    <xf numFmtId="49" fontId="15" fillId="3" borderId="23" xfId="0" applyNumberFormat="1" applyFont="1" applyFill="1" applyBorder="1" applyAlignment="1">
      <alignment horizontal="left"/>
    </xf>
    <xf numFmtId="0" fontId="19" fillId="6" borderId="14" xfId="0" applyFont="1" applyFill="1" applyBorder="1" applyAlignment="1">
      <alignment horizontal="left" vertical="center"/>
    </xf>
    <xf numFmtId="3" fontId="16" fillId="6" borderId="17" xfId="0" applyNumberFormat="1" applyFont="1" applyFill="1" applyBorder="1" applyAlignment="1">
      <alignment/>
    </xf>
    <xf numFmtId="3" fontId="16" fillId="6" borderId="25" xfId="0" applyNumberFormat="1" applyFont="1" applyFill="1" applyBorder="1" applyAlignment="1">
      <alignment/>
    </xf>
    <xf numFmtId="49" fontId="16" fillId="7" borderId="2" xfId="0" applyNumberFormat="1" applyFont="1" applyFill="1" applyBorder="1" applyAlignment="1">
      <alignment horizontal="center"/>
    </xf>
    <xf numFmtId="49" fontId="16" fillId="7" borderId="11" xfId="0" applyNumberFormat="1" applyFont="1" applyFill="1" applyBorder="1" applyAlignment="1">
      <alignment horizontal="center"/>
    </xf>
    <xf numFmtId="49" fontId="16" fillId="7" borderId="2" xfId="0" applyNumberFormat="1" applyFont="1" applyFill="1" applyBorder="1" applyAlignment="1">
      <alignment horizontal="left"/>
    </xf>
    <xf numFmtId="3" fontId="16" fillId="7" borderId="11" xfId="0" applyNumberFormat="1" applyFont="1" applyFill="1" applyBorder="1" applyAlignment="1">
      <alignment horizontal="right"/>
    </xf>
    <xf numFmtId="3" fontId="16" fillId="7" borderId="2" xfId="0" applyNumberFormat="1" applyFont="1" applyFill="1" applyBorder="1" applyAlignment="1">
      <alignment horizontal="right"/>
    </xf>
    <xf numFmtId="3" fontId="16" fillId="7" borderId="2" xfId="0" applyNumberFormat="1" applyFont="1" applyFill="1" applyBorder="1" applyAlignment="1">
      <alignment/>
    </xf>
    <xf numFmtId="49" fontId="16" fillId="7" borderId="8" xfId="0" applyNumberFormat="1" applyFont="1" applyFill="1" applyBorder="1" applyAlignment="1">
      <alignment horizontal="center"/>
    </xf>
    <xf numFmtId="49" fontId="16" fillId="7" borderId="13" xfId="0" applyNumberFormat="1" applyFont="1" applyFill="1" applyBorder="1" applyAlignment="1">
      <alignment horizontal="left"/>
    </xf>
    <xf numFmtId="3" fontId="15" fillId="7" borderId="8" xfId="0" applyNumberFormat="1" applyFont="1" applyFill="1" applyBorder="1" applyAlignment="1">
      <alignment horizontal="right"/>
    </xf>
    <xf numFmtId="3" fontId="15" fillId="7" borderId="13" xfId="0" applyNumberFormat="1" applyFont="1" applyFill="1" applyBorder="1" applyAlignment="1">
      <alignment horizontal="right"/>
    </xf>
    <xf numFmtId="3" fontId="15" fillId="7" borderId="13" xfId="0" applyNumberFormat="1" applyFont="1" applyFill="1" applyBorder="1" applyAlignment="1">
      <alignment/>
    </xf>
    <xf numFmtId="49" fontId="16" fillId="5" borderId="13" xfId="0" applyNumberFormat="1" applyFont="1" applyFill="1" applyBorder="1" applyAlignment="1">
      <alignment horizontal="left"/>
    </xf>
    <xf numFmtId="0" fontId="16" fillId="5" borderId="8" xfId="0" applyFont="1" applyFill="1" applyBorder="1" applyAlignment="1">
      <alignment horizontal="left"/>
    </xf>
    <xf numFmtId="3" fontId="16" fillId="5" borderId="8" xfId="0" applyNumberFormat="1" applyFont="1" applyFill="1" applyBorder="1" applyAlignment="1">
      <alignment horizontal="right"/>
    </xf>
    <xf numFmtId="3" fontId="16" fillId="5" borderId="13" xfId="0" applyNumberFormat="1" applyFont="1" applyFill="1" applyBorder="1" applyAlignment="1">
      <alignment horizontal="right"/>
    </xf>
    <xf numFmtId="3" fontId="16" fillId="5" borderId="13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49" fontId="15" fillId="7" borderId="2" xfId="0" applyNumberFormat="1" applyFont="1" applyFill="1" applyBorder="1" applyAlignment="1">
      <alignment horizontal="center"/>
    </xf>
    <xf numFmtId="0" fontId="16" fillId="7" borderId="2" xfId="0" applyFont="1" applyFill="1" applyBorder="1" applyAlignment="1">
      <alignment/>
    </xf>
    <xf numFmtId="3" fontId="15" fillId="7" borderId="11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/>
    </xf>
    <xf numFmtId="0" fontId="16" fillId="5" borderId="2" xfId="0" applyFont="1" applyFill="1" applyBorder="1" applyAlignment="1">
      <alignment/>
    </xf>
    <xf numFmtId="49" fontId="16" fillId="0" borderId="2" xfId="0" applyNumberFormat="1" applyFont="1" applyFill="1" applyBorder="1" applyAlignment="1">
      <alignment horizontal="center"/>
    </xf>
    <xf numFmtId="49" fontId="16" fillId="9" borderId="2" xfId="0" applyNumberFormat="1" applyFont="1" applyFill="1" applyBorder="1" applyAlignment="1">
      <alignment horizontal="center"/>
    </xf>
    <xf numFmtId="3" fontId="15" fillId="5" borderId="11" xfId="0" applyNumberFormat="1" applyFont="1" applyFill="1" applyBorder="1" applyAlignment="1">
      <alignment horizontal="right"/>
    </xf>
    <xf numFmtId="3" fontId="15" fillId="5" borderId="2" xfId="0" applyNumberFormat="1" applyFont="1" applyFill="1" applyBorder="1" applyAlignment="1">
      <alignment horizontal="right"/>
    </xf>
    <xf numFmtId="3" fontId="15" fillId="5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/>
    </xf>
    <xf numFmtId="0" fontId="16" fillId="6" borderId="2" xfId="0" applyFont="1" applyFill="1" applyBorder="1" applyAlignment="1">
      <alignment/>
    </xf>
    <xf numFmtId="3" fontId="16" fillId="6" borderId="2" xfId="0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/>
    </xf>
    <xf numFmtId="0" fontId="15" fillId="3" borderId="12" xfId="0" applyFont="1" applyFill="1" applyBorder="1" applyAlignment="1">
      <alignment horizontal="left"/>
    </xf>
    <xf numFmtId="49" fontId="15" fillId="3" borderId="20" xfId="0" applyNumberFormat="1" applyFont="1" applyFill="1" applyBorder="1" applyAlignment="1">
      <alignment horizontal="left"/>
    </xf>
    <xf numFmtId="0" fontId="16" fillId="7" borderId="13" xfId="0" applyFont="1" applyFill="1" applyBorder="1" applyAlignment="1">
      <alignment horizontal="left"/>
    </xf>
    <xf numFmtId="49" fontId="16" fillId="7" borderId="7" xfId="0" applyNumberFormat="1" applyFont="1" applyFill="1" applyBorder="1" applyAlignment="1">
      <alignment/>
    </xf>
    <xf numFmtId="0" fontId="16" fillId="7" borderId="6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3" fontId="16" fillId="7" borderId="26" xfId="0" applyNumberFormat="1" applyFont="1" applyFill="1" applyBorder="1" applyAlignment="1">
      <alignment/>
    </xf>
    <xf numFmtId="3" fontId="16" fillId="7" borderId="27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/>
    </xf>
    <xf numFmtId="49" fontId="16" fillId="7" borderId="8" xfId="0" applyNumberFormat="1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3" fontId="15" fillId="5" borderId="13" xfId="0" applyNumberFormat="1" applyFont="1" applyFill="1" applyBorder="1" applyAlignment="1">
      <alignment/>
    </xf>
    <xf numFmtId="3" fontId="15" fillId="5" borderId="8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/>
    </xf>
    <xf numFmtId="3" fontId="15" fillId="7" borderId="28" xfId="0" applyNumberFormat="1" applyFont="1" applyFill="1" applyBorder="1" applyAlignment="1">
      <alignment/>
    </xf>
    <xf numFmtId="3" fontId="15" fillId="7" borderId="29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left"/>
    </xf>
    <xf numFmtId="3" fontId="16" fillId="5" borderId="28" xfId="0" applyNumberFormat="1" applyFont="1" applyFill="1" applyBorder="1" applyAlignment="1">
      <alignment/>
    </xf>
    <xf numFmtId="3" fontId="16" fillId="5" borderId="29" xfId="0" applyNumberFormat="1" applyFont="1" applyFill="1" applyBorder="1" applyAlignment="1">
      <alignment horizontal="right"/>
    </xf>
    <xf numFmtId="0" fontId="16" fillId="7" borderId="2" xfId="0" applyFont="1" applyFill="1" applyBorder="1" applyAlignment="1">
      <alignment horizontal="center"/>
    </xf>
    <xf numFmtId="49" fontId="16" fillId="7" borderId="33" xfId="0" applyNumberFormat="1" applyFont="1" applyFill="1" applyBorder="1" applyAlignment="1">
      <alignment horizontal="left"/>
    </xf>
    <xf numFmtId="49" fontId="22" fillId="0" borderId="12" xfId="0" applyNumberFormat="1" applyFont="1" applyFill="1" applyBorder="1" applyAlignment="1">
      <alignment horizontal="left"/>
    </xf>
    <xf numFmtId="49" fontId="21" fillId="0" borderId="5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left"/>
    </xf>
    <xf numFmtId="0" fontId="0" fillId="0" borderId="34" xfId="0" applyBorder="1" applyAlignment="1">
      <alignment/>
    </xf>
    <xf numFmtId="0" fontId="7" fillId="0" borderId="34" xfId="0" applyFont="1" applyBorder="1" applyAlignment="1">
      <alignment/>
    </xf>
    <xf numFmtId="0" fontId="0" fillId="0" borderId="21" xfId="0" applyBorder="1" applyAlignment="1">
      <alignment/>
    </xf>
    <xf numFmtId="3" fontId="8" fillId="6" borderId="11" xfId="0" applyNumberFormat="1" applyFont="1" applyFill="1" applyBorder="1" applyAlignment="1">
      <alignment/>
    </xf>
    <xf numFmtId="0" fontId="8" fillId="6" borderId="30" xfId="0" applyFont="1" applyFill="1" applyBorder="1" applyAlignment="1">
      <alignment/>
    </xf>
    <xf numFmtId="3" fontId="8" fillId="6" borderId="31" xfId="0" applyNumberFormat="1" applyFont="1" applyFill="1" applyBorder="1" applyAlignment="1">
      <alignment/>
    </xf>
    <xf numFmtId="3" fontId="8" fillId="6" borderId="28" xfId="0" applyNumberFormat="1" applyFont="1" applyFill="1" applyBorder="1" applyAlignment="1">
      <alignment/>
    </xf>
    <xf numFmtId="0" fontId="7" fillId="3" borderId="35" xfId="0" applyFont="1" applyFill="1" applyBorder="1" applyAlignment="1">
      <alignment/>
    </xf>
    <xf numFmtId="0" fontId="15" fillId="3" borderId="36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3" fontId="16" fillId="6" borderId="14" xfId="0" applyNumberFormat="1" applyFont="1" applyFill="1" applyBorder="1" applyAlignment="1">
      <alignment horizontal="right"/>
    </xf>
    <xf numFmtId="3" fontId="16" fillId="6" borderId="18" xfId="0" applyNumberFormat="1" applyFont="1" applyFill="1" applyBorder="1" applyAlignment="1">
      <alignment/>
    </xf>
    <xf numFmtId="49" fontId="16" fillId="7" borderId="28" xfId="0" applyNumberFormat="1" applyFont="1" applyFill="1" applyBorder="1" applyAlignment="1">
      <alignment horizontal="center"/>
    </xf>
    <xf numFmtId="0" fontId="0" fillId="7" borderId="37" xfId="0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9" borderId="8" xfId="0" applyFont="1" applyFill="1" applyBorder="1" applyAlignment="1">
      <alignment horizontal="left"/>
    </xf>
    <xf numFmtId="3" fontId="15" fillId="9" borderId="8" xfId="0" applyNumberFormat="1" applyFont="1" applyFill="1" applyBorder="1" applyAlignment="1">
      <alignment horizontal="right"/>
    </xf>
    <xf numFmtId="3" fontId="15" fillId="9" borderId="13" xfId="0" applyNumberFormat="1" applyFont="1" applyFill="1" applyBorder="1" applyAlignment="1">
      <alignment horizontal="right"/>
    </xf>
    <xf numFmtId="3" fontId="15" fillId="9" borderId="13" xfId="0" applyNumberFormat="1" applyFont="1" applyFill="1" applyBorder="1" applyAlignment="1">
      <alignment/>
    </xf>
    <xf numFmtId="0" fontId="16" fillId="7" borderId="8" xfId="0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6" fillId="5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0" fontId="15" fillId="9" borderId="2" xfId="0" applyFont="1" applyFill="1" applyBorder="1" applyAlignment="1">
      <alignment/>
    </xf>
    <xf numFmtId="3" fontId="15" fillId="9" borderId="11" xfId="0" applyNumberFormat="1" applyFont="1" applyFill="1" applyBorder="1" applyAlignment="1">
      <alignment horizontal="right"/>
    </xf>
    <xf numFmtId="3" fontId="16" fillId="9" borderId="2" xfId="0" applyNumberFormat="1" applyFont="1" applyFill="1" applyBorder="1" applyAlignment="1">
      <alignment/>
    </xf>
    <xf numFmtId="3" fontId="16" fillId="9" borderId="2" xfId="0" applyNumberFormat="1" applyFont="1" applyFill="1" applyBorder="1" applyAlignment="1">
      <alignment horizontal="right"/>
    </xf>
    <xf numFmtId="0" fontId="16" fillId="13" borderId="2" xfId="0" applyFont="1" applyFill="1" applyBorder="1" applyAlignment="1">
      <alignment/>
    </xf>
    <xf numFmtId="3" fontId="16" fillId="13" borderId="11" xfId="0" applyNumberFormat="1" applyFont="1" applyFill="1" applyBorder="1" applyAlignment="1">
      <alignment horizontal="right"/>
    </xf>
    <xf numFmtId="3" fontId="16" fillId="13" borderId="2" xfId="0" applyNumberFormat="1" applyFont="1" applyFill="1" applyBorder="1" applyAlignment="1">
      <alignment horizontal="right"/>
    </xf>
    <xf numFmtId="3" fontId="16" fillId="13" borderId="2" xfId="0" applyNumberFormat="1" applyFont="1" applyFill="1" applyBorder="1" applyAlignment="1">
      <alignment/>
    </xf>
    <xf numFmtId="0" fontId="16" fillId="13" borderId="2" xfId="0" applyFont="1" applyFill="1" applyBorder="1" applyAlignment="1">
      <alignment horizontal="justify"/>
    </xf>
    <xf numFmtId="3" fontId="15" fillId="0" borderId="26" xfId="0" applyNumberFormat="1" applyFont="1" applyFill="1" applyBorder="1" applyAlignment="1">
      <alignment horizontal="right"/>
    </xf>
    <xf numFmtId="3" fontId="15" fillId="0" borderId="27" xfId="0" applyNumberFormat="1" applyFont="1" applyFill="1" applyBorder="1" applyAlignment="1">
      <alignment/>
    </xf>
    <xf numFmtId="2" fontId="22" fillId="0" borderId="2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left"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25" fillId="6" borderId="15" xfId="0" applyFont="1" applyFill="1" applyBorder="1" applyAlignment="1">
      <alignment vertical="center"/>
    </xf>
    <xf numFmtId="0" fontId="19" fillId="6" borderId="15" xfId="0" applyFont="1" applyFill="1" applyBorder="1" applyAlignment="1">
      <alignment/>
    </xf>
    <xf numFmtId="0" fontId="22" fillId="6" borderId="18" xfId="0" applyFont="1" applyFill="1" applyBorder="1" applyAlignment="1">
      <alignment/>
    </xf>
    <xf numFmtId="3" fontId="20" fillId="6" borderId="18" xfId="0" applyNumberFormat="1" applyFont="1" applyFill="1" applyBorder="1" applyAlignment="1">
      <alignment/>
    </xf>
    <xf numFmtId="49" fontId="21" fillId="7" borderId="11" xfId="0" applyNumberFormat="1" applyFont="1" applyFill="1" applyBorder="1" applyAlignment="1">
      <alignment horizontal="center"/>
    </xf>
    <xf numFmtId="0" fontId="16" fillId="7" borderId="11" xfId="0" applyFont="1" applyFill="1" applyBorder="1" applyAlignment="1">
      <alignment/>
    </xf>
    <xf numFmtId="49" fontId="16" fillId="8" borderId="2" xfId="0" applyNumberFormat="1" applyFont="1" applyFill="1" applyBorder="1" applyAlignment="1">
      <alignment horizontal="left"/>
    </xf>
    <xf numFmtId="0" fontId="16" fillId="8" borderId="11" xfId="0" applyFont="1" applyFill="1" applyBorder="1" applyAlignment="1">
      <alignment/>
    </xf>
    <xf numFmtId="3" fontId="16" fillId="8" borderId="11" xfId="0" applyNumberFormat="1" applyFont="1" applyFill="1" applyBorder="1" applyAlignment="1">
      <alignment horizontal="right"/>
    </xf>
    <xf numFmtId="49" fontId="16" fillId="8" borderId="13" xfId="0" applyNumberFormat="1" applyFont="1" applyFill="1" applyBorder="1" applyAlignment="1">
      <alignment horizontal="left"/>
    </xf>
    <xf numFmtId="0" fontId="15" fillId="8" borderId="8" xfId="0" applyFont="1" applyFill="1" applyBorder="1" applyAlignment="1">
      <alignment horizontal="left"/>
    </xf>
    <xf numFmtId="3" fontId="16" fillId="8" borderId="8" xfId="0" applyNumberFormat="1" applyFont="1" applyFill="1" applyBorder="1" applyAlignment="1">
      <alignment horizontal="right"/>
    </xf>
    <xf numFmtId="0" fontId="15" fillId="0" borderId="8" xfId="0" applyFont="1" applyFill="1" applyBorder="1" applyAlignment="1">
      <alignment/>
    </xf>
    <xf numFmtId="0" fontId="15" fillId="0" borderId="26" xfId="0" applyFont="1" applyFill="1" applyBorder="1" applyAlignment="1">
      <alignment horizontal="left"/>
    </xf>
    <xf numFmtId="3" fontId="16" fillId="8" borderId="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6" fillId="7" borderId="0" xfId="0" applyFont="1" applyFill="1" applyAlignment="1">
      <alignment horizontal="left"/>
    </xf>
    <xf numFmtId="3" fontId="16" fillId="8" borderId="2" xfId="0" applyNumberFormat="1" applyFont="1" applyFill="1" applyBorder="1" applyAlignment="1">
      <alignment horizontal="right"/>
    </xf>
    <xf numFmtId="49" fontId="21" fillId="7" borderId="2" xfId="0" applyNumberFormat="1" applyFont="1" applyFill="1" applyBorder="1" applyAlignment="1">
      <alignment horizontal="center"/>
    </xf>
    <xf numFmtId="49" fontId="16" fillId="8" borderId="11" xfId="0" applyNumberFormat="1" applyFont="1" applyFill="1" applyBorder="1" applyAlignment="1">
      <alignment horizontal="left"/>
    </xf>
    <xf numFmtId="49" fontId="16" fillId="5" borderId="11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49" fontId="15" fillId="0" borderId="8" xfId="0" applyNumberFormat="1" applyFont="1" applyFill="1" applyBorder="1" applyAlignment="1">
      <alignment horizontal="left"/>
    </xf>
    <xf numFmtId="49" fontId="16" fillId="5" borderId="8" xfId="0" applyNumberFormat="1" applyFont="1" applyFill="1" applyBorder="1" applyAlignment="1">
      <alignment horizontal="left"/>
    </xf>
    <xf numFmtId="0" fontId="16" fillId="9" borderId="38" xfId="0" applyFont="1" applyFill="1" applyBorder="1" applyAlignment="1">
      <alignment/>
    </xf>
    <xf numFmtId="3" fontId="16" fillId="9" borderId="39" xfId="0" applyNumberFormat="1" applyFont="1" applyFill="1" applyBorder="1" applyAlignment="1">
      <alignment horizontal="right"/>
    </xf>
    <xf numFmtId="3" fontId="16" fillId="9" borderId="11" xfId="0" applyNumberFormat="1" applyFont="1" applyFill="1" applyBorder="1" applyAlignment="1">
      <alignment horizontal="right"/>
    </xf>
    <xf numFmtId="0" fontId="8" fillId="7" borderId="2" xfId="0" applyFont="1" applyFill="1" applyBorder="1" applyAlignment="1">
      <alignment horizontal="center"/>
    </xf>
    <xf numFmtId="49" fontId="16" fillId="7" borderId="11" xfId="0" applyNumberFormat="1" applyFont="1" applyFill="1" applyBorder="1" applyAlignment="1">
      <alignment horizontal="left"/>
    </xf>
    <xf numFmtId="0" fontId="15" fillId="9" borderId="11" xfId="0" applyFont="1" applyFill="1" applyBorder="1" applyAlignment="1">
      <alignment/>
    </xf>
    <xf numFmtId="0" fontId="8" fillId="6" borderId="9" xfId="0" applyFont="1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16" fillId="6" borderId="40" xfId="0" applyFont="1" applyFill="1" applyBorder="1" applyAlignment="1">
      <alignment/>
    </xf>
    <xf numFmtId="3" fontId="16" fillId="6" borderId="41" xfId="0" applyNumberFormat="1" applyFont="1" applyFill="1" applyBorder="1" applyAlignment="1">
      <alignment horizontal="right"/>
    </xf>
    <xf numFmtId="3" fontId="16" fillId="6" borderId="42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center"/>
    </xf>
    <xf numFmtId="0" fontId="0" fillId="5" borderId="43" xfId="0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3" fontId="0" fillId="5" borderId="4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6" fillId="0" borderId="43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3" xfId="0" applyFont="1" applyBorder="1" applyAlignment="1">
      <alignment/>
    </xf>
    <xf numFmtId="2" fontId="0" fillId="0" borderId="0" xfId="0" applyNumberFormat="1" applyBorder="1" applyAlignment="1">
      <alignment/>
    </xf>
    <xf numFmtId="3" fontId="0" fillId="5" borderId="1" xfId="0" applyNumberFormat="1" applyFill="1" applyBorder="1" applyAlignment="1">
      <alignment/>
    </xf>
    <xf numFmtId="3" fontId="0" fillId="5" borderId="44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6" fillId="7" borderId="32" xfId="0" applyFont="1" applyFill="1" applyBorder="1" applyAlignment="1">
      <alignment/>
    </xf>
    <xf numFmtId="3" fontId="6" fillId="7" borderId="45" xfId="0" applyNumberFormat="1" applyFont="1" applyFill="1" applyBorder="1" applyAlignment="1">
      <alignment/>
    </xf>
    <xf numFmtId="3" fontId="6" fillId="7" borderId="46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0" fillId="5" borderId="1" xfId="0" applyNumberFormat="1" applyFont="1" applyFill="1" applyBorder="1" applyAlignment="1">
      <alignment/>
    </xf>
    <xf numFmtId="4" fontId="0" fillId="5" borderId="44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5" borderId="1" xfId="0" applyNumberFormat="1" applyFill="1" applyBorder="1" applyAlignment="1">
      <alignment/>
    </xf>
    <xf numFmtId="4" fontId="0" fillId="5" borderId="44" xfId="0" applyNumberFormat="1" applyFill="1" applyBorder="1" applyAlignment="1">
      <alignment/>
    </xf>
    <xf numFmtId="4" fontId="0" fillId="0" borderId="1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0" fillId="5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6" fillId="7" borderId="45" xfId="0" applyNumberFormat="1" applyFont="1" applyFill="1" applyBorder="1" applyAlignment="1">
      <alignment/>
    </xf>
    <xf numFmtId="4" fontId="6" fillId="7" borderId="46" xfId="0" applyNumberFormat="1" applyFont="1" applyFill="1" applyBorder="1" applyAlignment="1">
      <alignment/>
    </xf>
    <xf numFmtId="0" fontId="6" fillId="14" borderId="2" xfId="0" applyFont="1" applyFill="1" applyBorder="1" applyAlignment="1">
      <alignment/>
    </xf>
    <xf numFmtId="3" fontId="0" fillId="14" borderId="2" xfId="0" applyNumberFormat="1" applyFill="1" applyBorder="1" applyAlignment="1">
      <alignment/>
    </xf>
    <xf numFmtId="3" fontId="0" fillId="5" borderId="2" xfId="0" applyNumberFormat="1" applyFont="1" applyFill="1" applyBorder="1" applyAlignment="1">
      <alignment/>
    </xf>
    <xf numFmtId="3" fontId="0" fillId="14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Fill="1" applyAlignment="1">
      <alignment/>
    </xf>
    <xf numFmtId="4" fontId="0" fillId="14" borderId="2" xfId="0" applyNumberFormat="1" applyFill="1" applyBorder="1" applyAlignment="1">
      <alignment/>
    </xf>
    <xf numFmtId="4" fontId="0" fillId="5" borderId="2" xfId="0" applyNumberFormat="1" applyFont="1" applyFill="1" applyBorder="1" applyAlignment="1">
      <alignment/>
    </xf>
    <xf numFmtId="4" fontId="0" fillId="14" borderId="2" xfId="0" applyNumberFormat="1" applyFont="1" applyFill="1" applyBorder="1" applyAlignment="1">
      <alignment/>
    </xf>
    <xf numFmtId="0" fontId="7" fillId="3" borderId="9" xfId="19" applyFont="1" applyFill="1" applyBorder="1">
      <alignment/>
      <protection/>
    </xf>
    <xf numFmtId="0" fontId="7" fillId="3" borderId="4" xfId="19" applyFont="1" applyFill="1" applyBorder="1">
      <alignment/>
      <protection/>
    </xf>
    <xf numFmtId="0" fontId="7" fillId="3" borderId="10" xfId="19" applyFont="1" applyFill="1" applyBorder="1">
      <alignment/>
      <protection/>
    </xf>
    <xf numFmtId="0" fontId="8" fillId="3" borderId="10" xfId="19" applyFont="1" applyFill="1" applyBorder="1" applyAlignment="1">
      <alignment horizontal="center"/>
      <protection/>
    </xf>
    <xf numFmtId="0" fontId="8" fillId="3" borderId="10" xfId="19" applyFont="1" applyFill="1" applyBorder="1">
      <alignment/>
      <protection/>
    </xf>
    <xf numFmtId="0" fontId="1" fillId="3" borderId="11" xfId="19" applyFill="1" applyBorder="1">
      <alignment/>
      <protection/>
    </xf>
    <xf numFmtId="0" fontId="15" fillId="3" borderId="3" xfId="19" applyFont="1" applyFill="1" applyBorder="1" applyAlignment="1">
      <alignment horizontal="center" vertical="center"/>
      <protection/>
    </xf>
    <xf numFmtId="0" fontId="1" fillId="3" borderId="4" xfId="19" applyFont="1" applyFill="1" applyBorder="1" applyAlignment="1">
      <alignment/>
      <protection/>
    </xf>
    <xf numFmtId="0" fontId="1" fillId="3" borderId="5" xfId="19" applyFill="1" applyBorder="1">
      <alignment/>
      <protection/>
    </xf>
    <xf numFmtId="0" fontId="16" fillId="3" borderId="47" xfId="19" applyFont="1" applyFill="1" applyBorder="1" applyAlignment="1">
      <alignment horizontal="center"/>
      <protection/>
    </xf>
    <xf numFmtId="0" fontId="16" fillId="3" borderId="27" xfId="19" applyFont="1" applyFill="1" applyBorder="1" applyAlignment="1">
      <alignment horizontal="center"/>
      <protection/>
    </xf>
    <xf numFmtId="0" fontId="16" fillId="3" borderId="13" xfId="19" applyFont="1" applyFill="1" applyBorder="1" applyAlignment="1">
      <alignment horizontal="center" vertical="center"/>
      <protection/>
    </xf>
    <xf numFmtId="0" fontId="1" fillId="3" borderId="6" xfId="19" applyFont="1" applyFill="1" applyBorder="1" applyAlignment="1">
      <alignment/>
      <protection/>
    </xf>
    <xf numFmtId="0" fontId="1" fillId="3" borderId="7" xfId="19" applyFont="1" applyFill="1" applyBorder="1" applyAlignment="1">
      <alignment/>
      <protection/>
    </xf>
    <xf numFmtId="0" fontId="1" fillId="3" borderId="8" xfId="19" applyFill="1" applyBorder="1">
      <alignment/>
      <protection/>
    </xf>
    <xf numFmtId="0" fontId="16" fillId="3" borderId="6" xfId="19" applyFont="1" applyFill="1" applyBorder="1" applyAlignment="1">
      <alignment horizontal="center" vertical="center"/>
      <protection/>
    </xf>
    <xf numFmtId="0" fontId="25" fillId="11" borderId="6" xfId="19" applyFont="1" applyFill="1" applyBorder="1" applyAlignment="1" applyProtection="1">
      <alignment horizontal="left" vertical="center"/>
      <protection locked="0"/>
    </xf>
    <xf numFmtId="0" fontId="1" fillId="11" borderId="10" xfId="19" applyFill="1" applyBorder="1" applyAlignment="1" applyProtection="1">
      <alignment vertical="center"/>
      <protection locked="0"/>
    </xf>
    <xf numFmtId="0" fontId="1" fillId="11" borderId="4" xfId="19" applyFill="1" applyBorder="1" applyAlignment="1" applyProtection="1">
      <alignment/>
      <protection locked="0"/>
    </xf>
    <xf numFmtId="0" fontId="27" fillId="11" borderId="4" xfId="19" applyFont="1" applyFill="1" applyBorder="1" applyAlignment="1">
      <alignment/>
      <protection/>
    </xf>
    <xf numFmtId="0" fontId="1" fillId="11" borderId="4" xfId="19" applyFill="1" applyBorder="1">
      <alignment/>
      <protection/>
    </xf>
    <xf numFmtId="3" fontId="28" fillId="11" borderId="7" xfId="19" applyNumberFormat="1" applyFont="1" applyFill="1" applyBorder="1" applyAlignment="1">
      <alignment/>
      <protection/>
    </xf>
    <xf numFmtId="0" fontId="27" fillId="11" borderId="8" xfId="19" applyFont="1" applyFill="1" applyBorder="1">
      <alignment/>
      <protection/>
    </xf>
    <xf numFmtId="1" fontId="15" fillId="12" borderId="13" xfId="19" applyNumberFormat="1" applyFont="1" applyFill="1" applyBorder="1" applyAlignment="1">
      <alignment horizontal="center" vertical="center"/>
      <protection/>
    </xf>
    <xf numFmtId="0" fontId="15" fillId="12" borderId="2" xfId="19" applyFont="1" applyFill="1" applyBorder="1" applyAlignment="1">
      <alignment vertical="center"/>
      <protection/>
    </xf>
    <xf numFmtId="0" fontId="16" fillId="12" borderId="9" xfId="19" applyFont="1" applyFill="1" applyBorder="1" applyAlignment="1">
      <alignment/>
      <protection/>
    </xf>
    <xf numFmtId="0" fontId="15" fillId="12" borderId="10" xfId="19" applyFont="1" applyFill="1" applyBorder="1" applyAlignment="1">
      <alignment/>
      <protection/>
    </xf>
    <xf numFmtId="0" fontId="15" fillId="12" borderId="11" xfId="19" applyFont="1" applyFill="1" applyBorder="1">
      <alignment/>
      <protection/>
    </xf>
    <xf numFmtId="3" fontId="29" fillId="12" borderId="13" xfId="19" applyNumberFormat="1" applyFont="1" applyFill="1" applyBorder="1" applyAlignment="1">
      <alignment/>
      <protection/>
    </xf>
    <xf numFmtId="0" fontId="15" fillId="12" borderId="8" xfId="19" applyFont="1" applyFill="1" applyBorder="1">
      <alignment/>
      <protection/>
    </xf>
    <xf numFmtId="0" fontId="1" fillId="0" borderId="2" xfId="19" applyBorder="1">
      <alignment/>
      <protection/>
    </xf>
    <xf numFmtId="0" fontId="16" fillId="0" borderId="2" xfId="19" applyFont="1" applyBorder="1">
      <alignment/>
      <protection/>
    </xf>
    <xf numFmtId="3" fontId="15" fillId="0" borderId="8" xfId="19" applyNumberFormat="1" applyFont="1" applyBorder="1">
      <alignment/>
      <protection/>
    </xf>
    <xf numFmtId="3" fontId="15" fillId="0" borderId="13" xfId="19" applyNumberFormat="1" applyFont="1" applyBorder="1">
      <alignment/>
      <protection/>
    </xf>
    <xf numFmtId="3" fontId="15" fillId="0" borderId="2" xfId="19" applyNumberFormat="1" applyFont="1" applyBorder="1">
      <alignment/>
      <protection/>
    </xf>
    <xf numFmtId="3" fontId="15" fillId="0" borderId="11" xfId="19" applyNumberFormat="1" applyFont="1" applyBorder="1">
      <alignment/>
      <protection/>
    </xf>
    <xf numFmtId="0" fontId="1" fillId="0" borderId="9" xfId="19" applyBorder="1">
      <alignment/>
      <protection/>
    </xf>
    <xf numFmtId="3" fontId="15" fillId="0" borderId="27" xfId="19" applyNumberFormat="1" applyFont="1" applyBorder="1">
      <alignment/>
      <protection/>
    </xf>
    <xf numFmtId="0" fontId="15" fillId="0" borderId="2" xfId="19" applyFont="1" applyBorder="1">
      <alignment/>
      <protection/>
    </xf>
    <xf numFmtId="0" fontId="16" fillId="0" borderId="2" xfId="19" applyFont="1" applyBorder="1" applyAlignment="1">
      <alignment horizontal="right"/>
      <protection/>
    </xf>
    <xf numFmtId="3" fontId="15" fillId="0" borderId="2" xfId="19" applyNumberFormat="1" applyFont="1" applyBorder="1" applyAlignment="1">
      <alignment shrinkToFit="1"/>
      <protection/>
    </xf>
    <xf numFmtId="3" fontId="15" fillId="0" borderId="0" xfId="19" applyNumberFormat="1" applyFont="1">
      <alignment/>
      <protection/>
    </xf>
    <xf numFmtId="0" fontId="1" fillId="5" borderId="2" xfId="19" applyFill="1" applyBorder="1">
      <alignment/>
      <protection/>
    </xf>
    <xf numFmtId="3" fontId="16" fillId="5" borderId="27" xfId="19" applyNumberFormat="1" applyFont="1" applyFill="1" applyBorder="1">
      <alignment/>
      <protection/>
    </xf>
    <xf numFmtId="3" fontId="16" fillId="5" borderId="2" xfId="19" applyNumberFormat="1" applyFont="1" applyFill="1" applyBorder="1">
      <alignment/>
      <protection/>
    </xf>
    <xf numFmtId="3" fontId="29" fillId="12" borderId="2" xfId="19" applyNumberFormat="1" applyFont="1" applyFill="1" applyBorder="1" applyAlignment="1">
      <alignment/>
      <protection/>
    </xf>
    <xf numFmtId="0" fontId="15" fillId="12" borderId="2" xfId="19" applyFont="1" applyFill="1" applyBorder="1">
      <alignment/>
      <protection/>
    </xf>
    <xf numFmtId="3" fontId="15" fillId="0" borderId="2" xfId="19" applyNumberFormat="1" applyFont="1" applyBorder="1" applyAlignment="1">
      <alignment/>
      <protection/>
    </xf>
    <xf numFmtId="0" fontId="15" fillId="0" borderId="9" xfId="19" applyFont="1" applyBorder="1" applyAlignment="1">
      <alignment/>
      <protection/>
    </xf>
    <xf numFmtId="0" fontId="1" fillId="0" borderId="10" xfId="19" applyBorder="1" applyAlignment="1">
      <alignment/>
      <protection/>
    </xf>
    <xf numFmtId="0" fontId="1" fillId="0" borderId="11" xfId="19" applyBorder="1" applyAlignment="1">
      <alignment/>
      <protection/>
    </xf>
    <xf numFmtId="0" fontId="15" fillId="0" borderId="10" xfId="19" applyFont="1" applyBorder="1" applyAlignment="1">
      <alignment/>
      <protection/>
    </xf>
    <xf numFmtId="0" fontId="15" fillId="0" borderId="11" xfId="19" applyFont="1" applyBorder="1" applyAlignment="1">
      <alignment/>
      <protection/>
    </xf>
    <xf numFmtId="0" fontId="16" fillId="5" borderId="9" xfId="19" applyFont="1" applyFill="1" applyBorder="1" applyAlignment="1">
      <alignment/>
      <protection/>
    </xf>
    <xf numFmtId="0" fontId="15" fillId="5" borderId="10" xfId="19" applyFont="1" applyFill="1" applyBorder="1" applyAlignment="1">
      <alignment/>
      <protection/>
    </xf>
    <xf numFmtId="0" fontId="1" fillId="5" borderId="0" xfId="19" applyFill="1">
      <alignment/>
      <protection/>
    </xf>
    <xf numFmtId="0" fontId="22" fillId="6" borderId="2" xfId="19" applyFont="1" applyFill="1" applyBorder="1" applyAlignment="1">
      <alignment horizontal="center"/>
      <protection/>
    </xf>
    <xf numFmtId="49" fontId="21" fillId="6" borderId="2" xfId="19" applyNumberFormat="1" applyFont="1" applyFill="1" applyBorder="1" applyAlignment="1">
      <alignment horizontal="center"/>
      <protection/>
    </xf>
    <xf numFmtId="49" fontId="16" fillId="6" borderId="2" xfId="19" applyNumberFormat="1" applyFont="1" applyFill="1" applyBorder="1" applyAlignment="1">
      <alignment horizontal="center"/>
      <protection/>
    </xf>
    <xf numFmtId="0" fontId="16" fillId="6" borderId="2" xfId="19" applyFont="1" applyFill="1" applyBorder="1">
      <alignment/>
      <protection/>
    </xf>
    <xf numFmtId="0" fontId="19" fillId="6" borderId="2" xfId="19" applyFont="1" applyFill="1" applyBorder="1">
      <alignment/>
      <protection/>
    </xf>
    <xf numFmtId="3" fontId="16" fillId="6" borderId="2" xfId="19" applyNumberFormat="1" applyFont="1" applyFill="1" applyBorder="1">
      <alignment/>
      <protection/>
    </xf>
    <xf numFmtId="0" fontId="7" fillId="3" borderId="4" xfId="0" applyFont="1" applyFill="1" applyBorder="1" applyAlignment="1">
      <alignment/>
    </xf>
    <xf numFmtId="0" fontId="0" fillId="3" borderId="11" xfId="0" applyFill="1" applyBorder="1" applyAlignment="1">
      <alignment/>
    </xf>
    <xf numFmtId="0" fontId="15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16" fillId="3" borderId="47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6" fillId="3" borderId="6" xfId="0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/>
    </xf>
    <xf numFmtId="0" fontId="0" fillId="11" borderId="4" xfId="0" applyFill="1" applyBorder="1" applyAlignment="1">
      <alignment/>
    </xf>
    <xf numFmtId="3" fontId="28" fillId="11" borderId="10" xfId="0" applyNumberFormat="1" applyFont="1" applyFill="1" applyBorder="1" applyAlignment="1">
      <alignment/>
    </xf>
    <xf numFmtId="0" fontId="27" fillId="11" borderId="11" xfId="0" applyFont="1" applyFill="1" applyBorder="1" applyAlignment="1">
      <alignment/>
    </xf>
    <xf numFmtId="1" fontId="15" fillId="12" borderId="13" xfId="0" applyNumberFormat="1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vertical="center"/>
    </xf>
    <xf numFmtId="0" fontId="16" fillId="12" borderId="9" xfId="0" applyFont="1" applyFill="1" applyBorder="1" applyAlignment="1">
      <alignment/>
    </xf>
    <xf numFmtId="0" fontId="15" fillId="12" borderId="10" xfId="0" applyFont="1" applyFill="1" applyBorder="1" applyAlignment="1">
      <alignment/>
    </xf>
    <xf numFmtId="0" fontId="15" fillId="12" borderId="11" xfId="0" applyFont="1" applyFill="1" applyBorder="1" applyAlignment="1">
      <alignment/>
    </xf>
    <xf numFmtId="3" fontId="29" fillId="12" borderId="13" xfId="0" applyNumberFormat="1" applyFont="1" applyFill="1" applyBorder="1" applyAlignment="1">
      <alignment/>
    </xf>
    <xf numFmtId="0" fontId="15" fillId="12" borderId="8" xfId="0" applyFont="1" applyFill="1" applyBorder="1" applyAlignment="1">
      <alignment/>
    </xf>
    <xf numFmtId="0" fontId="16" fillId="0" borderId="2" xfId="0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2" xfId="0" applyFont="1" applyBorder="1" applyAlignment="1">
      <alignment horizontal="right"/>
    </xf>
    <xf numFmtId="0" fontId="15" fillId="0" borderId="9" xfId="0" applyFont="1" applyBorder="1" applyAlignment="1">
      <alignment/>
    </xf>
    <xf numFmtId="0" fontId="15" fillId="0" borderId="11" xfId="0" applyFont="1" applyBorder="1" applyAlignment="1">
      <alignment/>
    </xf>
    <xf numFmtId="3" fontId="15" fillId="9" borderId="2" xfId="0" applyNumberFormat="1" applyFont="1" applyFill="1" applyBorder="1" applyAlignment="1">
      <alignment/>
    </xf>
    <xf numFmtId="0" fontId="0" fillId="0" borderId="9" xfId="0" applyBorder="1" applyAlignment="1">
      <alignment/>
    </xf>
    <xf numFmtId="3" fontId="15" fillId="0" borderId="27" xfId="0" applyNumberFormat="1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2" xfId="0" applyNumberFormat="1" applyFont="1" applyBorder="1" applyAlignment="1">
      <alignment shrinkToFit="1"/>
    </xf>
    <xf numFmtId="3" fontId="15" fillId="0" borderId="0" xfId="0" applyNumberFormat="1" applyFont="1" applyAlignment="1">
      <alignment/>
    </xf>
    <xf numFmtId="3" fontId="16" fillId="5" borderId="27" xfId="0" applyNumberFormat="1" applyFont="1" applyFill="1" applyBorder="1" applyAlignment="1">
      <alignment/>
    </xf>
    <xf numFmtId="3" fontId="29" fillId="12" borderId="2" xfId="0" applyNumberFormat="1" applyFont="1" applyFill="1" applyBorder="1" applyAlignment="1">
      <alignment/>
    </xf>
    <xf numFmtId="0" fontId="15" fillId="12" borderId="2" xfId="0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6" fillId="5" borderId="9" xfId="0" applyFont="1" applyFill="1" applyBorder="1" applyAlignment="1">
      <alignment/>
    </xf>
    <xf numFmtId="0" fontId="15" fillId="5" borderId="10" xfId="0" applyFont="1" applyFill="1" applyBorder="1" applyAlignment="1">
      <alignment/>
    </xf>
    <xf numFmtId="0" fontId="0" fillId="5" borderId="0" xfId="0" applyFill="1" applyAlignment="1">
      <alignment/>
    </xf>
    <xf numFmtId="49" fontId="21" fillId="6" borderId="9" xfId="0" applyNumberFormat="1" applyFont="1" applyFill="1" applyBorder="1" applyAlignment="1">
      <alignment horizontal="center"/>
    </xf>
    <xf numFmtId="49" fontId="16" fillId="6" borderId="9" xfId="0" applyNumberFormat="1" applyFont="1" applyFill="1" applyBorder="1" applyAlignment="1">
      <alignment horizontal="center"/>
    </xf>
    <xf numFmtId="0" fontId="16" fillId="6" borderId="10" xfId="0" applyFont="1" applyFill="1" applyBorder="1" applyAlignment="1">
      <alignment/>
    </xf>
    <xf numFmtId="0" fontId="19" fillId="6" borderId="39" xfId="0" applyFont="1" applyFill="1" applyBorder="1" applyAlignment="1">
      <alignment/>
    </xf>
    <xf numFmtId="3" fontId="16" fillId="6" borderId="28" xfId="0" applyNumberFormat="1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16" fillId="6" borderId="11" xfId="0" applyFont="1" applyFill="1" applyBorder="1" applyAlignment="1">
      <alignment/>
    </xf>
    <xf numFmtId="3" fontId="16" fillId="6" borderId="11" xfId="0" applyNumberFormat="1" applyFont="1" applyFill="1" applyBorder="1" applyAlignment="1">
      <alignment/>
    </xf>
    <xf numFmtId="0" fontId="19" fillId="6" borderId="48" xfId="0" applyFont="1" applyFill="1" applyBorder="1" applyAlignment="1">
      <alignment/>
    </xf>
    <xf numFmtId="0" fontId="19" fillId="6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3" borderId="47" xfId="19" applyFont="1" applyFill="1" applyBorder="1" applyAlignment="1">
      <alignment horizontal="center" vertical="center"/>
      <protection/>
    </xf>
    <xf numFmtId="0" fontId="1" fillId="3" borderId="0" xfId="19" applyFont="1" applyFill="1" applyBorder="1" applyAlignment="1">
      <alignment/>
      <protection/>
    </xf>
    <xf numFmtId="0" fontId="1" fillId="3" borderId="26" xfId="19" applyFill="1" applyBorder="1">
      <alignment/>
      <protection/>
    </xf>
    <xf numFmtId="0" fontId="30" fillId="0" borderId="2" xfId="19" applyFont="1" applyBorder="1">
      <alignment/>
      <protection/>
    </xf>
    <xf numFmtId="3" fontId="22" fillId="0" borderId="8" xfId="19" applyNumberFormat="1" applyFont="1" applyBorder="1">
      <alignment/>
      <protection/>
    </xf>
    <xf numFmtId="3" fontId="22" fillId="0" borderId="13" xfId="19" applyNumberFormat="1" applyFont="1" applyBorder="1">
      <alignment/>
      <protection/>
    </xf>
    <xf numFmtId="3" fontId="22" fillId="0" borderId="2" xfId="19" applyNumberFormat="1" applyFont="1" applyBorder="1">
      <alignment/>
      <protection/>
    </xf>
    <xf numFmtId="0" fontId="22" fillId="0" borderId="2" xfId="19" applyFont="1" applyBorder="1" applyAlignment="1">
      <alignment/>
      <protection/>
    </xf>
    <xf numFmtId="3" fontId="22" fillId="0" borderId="11" xfId="19" applyNumberFormat="1" applyFont="1" applyBorder="1">
      <alignment/>
      <protection/>
    </xf>
    <xf numFmtId="0" fontId="30" fillId="0" borderId="2" xfId="19" applyFont="1" applyBorder="1" applyAlignment="1">
      <alignment horizontal="right"/>
      <protection/>
    </xf>
    <xf numFmtId="0" fontId="22" fillId="0" borderId="9" xfId="19" applyFont="1" applyBorder="1" applyAlignment="1">
      <alignment/>
      <protection/>
    </xf>
    <xf numFmtId="0" fontId="22" fillId="0" borderId="11" xfId="19" applyFont="1" applyBorder="1" applyAlignment="1">
      <alignment/>
      <protection/>
    </xf>
    <xf numFmtId="3" fontId="22" fillId="9" borderId="2" xfId="19" applyNumberFormat="1" applyFont="1" applyFill="1" applyBorder="1">
      <alignment/>
      <protection/>
    </xf>
    <xf numFmtId="3" fontId="22" fillId="0" borderId="27" xfId="19" applyNumberFormat="1" applyFont="1" applyBorder="1">
      <alignment/>
      <protection/>
    </xf>
    <xf numFmtId="0" fontId="30" fillId="0" borderId="12" xfId="19" applyFont="1" applyBorder="1">
      <alignment/>
      <protection/>
    </xf>
    <xf numFmtId="3" fontId="22" fillId="0" borderId="5" xfId="19" applyNumberFormat="1" applyFont="1" applyBorder="1">
      <alignment/>
      <protection/>
    </xf>
    <xf numFmtId="3" fontId="22" fillId="0" borderId="12" xfId="19" applyNumberFormat="1" applyFont="1" applyBorder="1">
      <alignment/>
      <protection/>
    </xf>
    <xf numFmtId="3" fontId="22" fillId="0" borderId="2" xfId="19" applyNumberFormat="1" applyFont="1" applyBorder="1" applyAlignment="1">
      <alignment shrinkToFit="1"/>
      <protection/>
    </xf>
    <xf numFmtId="0" fontId="22" fillId="0" borderId="10" xfId="19" applyFont="1" applyBorder="1" applyAlignment="1">
      <alignment/>
      <protection/>
    </xf>
    <xf numFmtId="3" fontId="22" fillId="0" borderId="0" xfId="19" applyNumberFormat="1" applyFont="1" applyBorder="1">
      <alignment/>
      <protection/>
    </xf>
    <xf numFmtId="3" fontId="22" fillId="0" borderId="12" xfId="19" applyNumberFormat="1" applyFont="1" applyBorder="1" applyAlignment="1">
      <alignment shrinkToFit="1"/>
      <protection/>
    </xf>
    <xf numFmtId="3" fontId="22" fillId="0" borderId="0" xfId="19" applyNumberFormat="1" applyFont="1">
      <alignment/>
      <protection/>
    </xf>
    <xf numFmtId="0" fontId="22" fillId="5" borderId="2" xfId="19" applyFont="1" applyFill="1" applyBorder="1">
      <alignment/>
      <protection/>
    </xf>
    <xf numFmtId="3" fontId="30" fillId="5" borderId="2" xfId="19" applyNumberFormat="1" applyFont="1" applyFill="1" applyBorder="1">
      <alignment/>
      <protection/>
    </xf>
    <xf numFmtId="0" fontId="22" fillId="12" borderId="2" xfId="19" applyFont="1" applyFill="1" applyBorder="1" applyAlignment="1">
      <alignment vertical="center"/>
      <protection/>
    </xf>
    <xf numFmtId="0" fontId="30" fillId="12" borderId="2" xfId="19" applyFont="1" applyFill="1" applyBorder="1" applyAlignment="1">
      <alignment vertical="center"/>
      <protection/>
    </xf>
    <xf numFmtId="0" fontId="22" fillId="12" borderId="2" xfId="19" applyFont="1" applyFill="1" applyBorder="1" applyAlignment="1">
      <alignment/>
      <protection/>
    </xf>
    <xf numFmtId="0" fontId="22" fillId="12" borderId="2" xfId="19" applyFont="1" applyFill="1" applyBorder="1">
      <alignment/>
      <protection/>
    </xf>
    <xf numFmtId="3" fontId="31" fillId="12" borderId="2" xfId="19" applyNumberFormat="1" applyFont="1" applyFill="1" applyBorder="1" applyAlignment="1">
      <alignment/>
      <protection/>
    </xf>
    <xf numFmtId="3" fontId="22" fillId="0" borderId="2" xfId="19" applyNumberFormat="1" applyFont="1" applyBorder="1" applyAlignment="1">
      <alignment/>
      <protection/>
    </xf>
    <xf numFmtId="0" fontId="1" fillId="5" borderId="12" xfId="19" applyFill="1" applyBorder="1">
      <alignment/>
      <protection/>
    </xf>
    <xf numFmtId="0" fontId="22" fillId="5" borderId="12" xfId="19" applyFont="1" applyFill="1" applyBorder="1">
      <alignment/>
      <protection/>
    </xf>
    <xf numFmtId="0" fontId="30" fillId="5" borderId="47" xfId="19" applyFont="1" applyFill="1" applyBorder="1" applyAlignment="1">
      <alignment/>
      <protection/>
    </xf>
    <xf numFmtId="0" fontId="22" fillId="5" borderId="0" xfId="19" applyFont="1" applyFill="1" applyBorder="1" applyAlignment="1">
      <alignment/>
      <protection/>
    </xf>
    <xf numFmtId="0" fontId="22" fillId="5" borderId="0" xfId="19" applyFont="1" applyFill="1">
      <alignment/>
      <protection/>
    </xf>
    <xf numFmtId="3" fontId="30" fillId="5" borderId="12" xfId="19" applyNumberFormat="1" applyFont="1" applyFill="1" applyBorder="1">
      <alignment/>
      <protection/>
    </xf>
    <xf numFmtId="0" fontId="30" fillId="6" borderId="2" xfId="19" applyFont="1" applyFill="1" applyBorder="1">
      <alignment/>
      <protection/>
    </xf>
    <xf numFmtId="3" fontId="30" fillId="6" borderId="2" xfId="19" applyNumberFormat="1" applyFont="1" applyFill="1" applyBorder="1">
      <alignment/>
      <protection/>
    </xf>
    <xf numFmtId="0" fontId="1" fillId="6" borderId="13" xfId="19" applyFill="1" applyBorder="1">
      <alignment/>
      <protection/>
    </xf>
    <xf numFmtId="3" fontId="30" fillId="6" borderId="8" xfId="19" applyNumberFormat="1" applyFont="1" applyFill="1" applyBorder="1">
      <alignment/>
      <protection/>
    </xf>
    <xf numFmtId="0" fontId="30" fillId="6" borderId="13" xfId="19" applyFont="1" applyFill="1" applyBorder="1">
      <alignment/>
      <protection/>
    </xf>
    <xf numFmtId="0" fontId="7" fillId="0" borderId="1" xfId="0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left"/>
    </xf>
    <xf numFmtId="49" fontId="8" fillId="8" borderId="1" xfId="0" applyNumberFormat="1" applyFont="1" applyFill="1" applyBorder="1" applyAlignment="1">
      <alignment horizontal="left"/>
    </xf>
    <xf numFmtId="0" fontId="7" fillId="3" borderId="34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9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9" borderId="2" xfId="0" applyFont="1" applyFill="1" applyBorder="1" applyAlignment="1">
      <alignment horizontal="left"/>
    </xf>
    <xf numFmtId="49" fontId="8" fillId="8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/>
    </xf>
    <xf numFmtId="0" fontId="7" fillId="3" borderId="12" xfId="0" applyFont="1" applyFill="1" applyBorder="1" applyAlignment="1">
      <alignment horizontal="center" vertical="top"/>
    </xf>
    <xf numFmtId="49" fontId="7" fillId="3" borderId="12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8" fillId="10" borderId="2" xfId="0" applyFont="1" applyFill="1" applyBorder="1" applyAlignment="1">
      <alignment/>
    </xf>
    <xf numFmtId="49" fontId="8" fillId="0" borderId="2" xfId="0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/>
    </xf>
    <xf numFmtId="0" fontId="0" fillId="9" borderId="2" xfId="0" applyFill="1" applyBorder="1" applyAlignment="1">
      <alignment/>
    </xf>
    <xf numFmtId="0" fontId="8" fillId="8" borderId="2" xfId="0" applyFont="1" applyFill="1" applyBorder="1" applyAlignment="1">
      <alignment/>
    </xf>
    <xf numFmtId="0" fontId="8" fillId="8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3" borderId="12" xfId="0" applyFont="1" applyFill="1" applyBorder="1" applyAlignment="1">
      <alignment horizontal="center"/>
    </xf>
    <xf numFmtId="0" fontId="6" fillId="5" borderId="2" xfId="0" applyFont="1" applyFill="1" applyBorder="1" applyAlignment="1">
      <alignment/>
    </xf>
    <xf numFmtId="0" fontId="2" fillId="15" borderId="2" xfId="0" applyFont="1" applyFill="1" applyBorder="1" applyAlignment="1">
      <alignment/>
    </xf>
    <xf numFmtId="4" fontId="6" fillId="15" borderId="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7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4" fontId="8" fillId="3" borderId="2" xfId="0" applyNumberFormat="1" applyFont="1" applyFill="1" applyBorder="1" applyAlignment="1">
      <alignment/>
    </xf>
    <xf numFmtId="4" fontId="8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4" fontId="0" fillId="3" borderId="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4" fontId="6" fillId="3" borderId="2" xfId="0" applyNumberFormat="1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0" fontId="0" fillId="3" borderId="49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15" borderId="2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wrapText="1"/>
    </xf>
    <xf numFmtId="49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/>
    </xf>
    <xf numFmtId="0" fontId="19" fillId="11" borderId="25" xfId="0" applyFont="1" applyFill="1" applyBorder="1" applyAlignment="1">
      <alignment horizontal="left" vertical="center"/>
    </xf>
    <xf numFmtId="0" fontId="19" fillId="12" borderId="51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5" fillId="3" borderId="52" xfId="0" applyFont="1" applyFill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/>
    </xf>
    <xf numFmtId="0" fontId="16" fillId="6" borderId="2" xfId="0" applyNumberFormat="1" applyFont="1" applyFill="1" applyBorder="1" applyAlignment="1">
      <alignment horizontal="center"/>
    </xf>
    <xf numFmtId="0" fontId="22" fillId="9" borderId="2" xfId="0" applyNumberFormat="1" applyFont="1" applyFill="1" applyBorder="1" applyAlignment="1">
      <alignment horizontal="center"/>
    </xf>
    <xf numFmtId="49" fontId="21" fillId="9" borderId="2" xfId="0" applyNumberFormat="1" applyFont="1" applyFill="1" applyBorder="1" applyAlignment="1">
      <alignment horizontal="center"/>
    </xf>
    <xf numFmtId="0" fontId="22" fillId="9" borderId="2" xfId="0" applyFont="1" applyFill="1" applyBorder="1" applyAlignment="1">
      <alignment horizontal="center"/>
    </xf>
    <xf numFmtId="49" fontId="16" fillId="7" borderId="13" xfId="0" applyNumberFormat="1" applyFont="1" applyFill="1" applyBorder="1" applyAlignment="1">
      <alignment horizontal="left"/>
    </xf>
    <xf numFmtId="49" fontId="21" fillId="9" borderId="8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left"/>
    </xf>
    <xf numFmtId="49" fontId="16" fillId="0" borderId="12" xfId="0" applyNumberFormat="1" applyFont="1" applyFill="1" applyBorder="1" applyAlignment="1">
      <alignment horizontal="left"/>
    </xf>
    <xf numFmtId="0" fontId="19" fillId="6" borderId="14" xfId="0" applyFont="1" applyFill="1" applyBorder="1" applyAlignment="1">
      <alignment horizontal="left" vertical="center"/>
    </xf>
    <xf numFmtId="49" fontId="16" fillId="7" borderId="2" xfId="0" applyNumberFormat="1" applyFont="1" applyFill="1" applyBorder="1" applyAlignment="1">
      <alignment horizontal="left"/>
    </xf>
    <xf numFmtId="49" fontId="21" fillId="9" borderId="11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6" fillId="3" borderId="52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1" fillId="0" borderId="5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8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left"/>
    </xf>
    <xf numFmtId="49" fontId="16" fillId="9" borderId="2" xfId="0" applyNumberFormat="1" applyFont="1" applyFill="1" applyBorder="1" applyAlignment="1">
      <alignment horizontal="left"/>
    </xf>
    <xf numFmtId="0" fontId="16" fillId="13" borderId="28" xfId="0" applyFont="1" applyFill="1" applyBorder="1" applyAlignment="1">
      <alignment horizontal="center"/>
    </xf>
    <xf numFmtId="0" fontId="22" fillId="9" borderId="28" xfId="0" applyFont="1" applyFill="1" applyBorder="1" applyAlignment="1">
      <alignment horizontal="center"/>
    </xf>
    <xf numFmtId="0" fontId="22" fillId="9" borderId="28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/>
    </xf>
    <xf numFmtId="0" fontId="23" fillId="9" borderId="28" xfId="0" applyFont="1" applyFill="1" applyBorder="1" applyAlignment="1">
      <alignment horizontal="center"/>
    </xf>
    <xf numFmtId="49" fontId="24" fillId="9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3" borderId="11" xfId="0" applyFont="1" applyFill="1" applyBorder="1" applyAlignment="1">
      <alignment/>
    </xf>
    <xf numFmtId="0" fontId="19" fillId="6" borderId="54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/>
    </xf>
    <xf numFmtId="49" fontId="21" fillId="9" borderId="12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49" fontId="15" fillId="0" borderId="8" xfId="0" applyNumberFormat="1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left"/>
    </xf>
    <xf numFmtId="49" fontId="16" fillId="9" borderId="9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/>
    </xf>
    <xf numFmtId="49" fontId="16" fillId="0" borderId="13" xfId="0" applyNumberFormat="1" applyFont="1" applyFill="1" applyBorder="1" applyAlignment="1">
      <alignment horizontal="center"/>
    </xf>
    <xf numFmtId="0" fontId="22" fillId="9" borderId="2" xfId="0" applyNumberFormat="1" applyFont="1" applyFill="1" applyBorder="1" applyAlignment="1">
      <alignment/>
    </xf>
    <xf numFmtId="0" fontId="6" fillId="7" borderId="5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7" borderId="56" xfId="0" applyFont="1" applyFill="1" applyBorder="1" applyAlignment="1">
      <alignment/>
    </xf>
    <xf numFmtId="0" fontId="6" fillId="7" borderId="57" xfId="0" applyFont="1" applyFill="1" applyBorder="1" applyAlignment="1">
      <alignment horizontal="center"/>
    </xf>
    <xf numFmtId="0" fontId="15" fillId="0" borderId="2" xfId="19" applyFont="1" applyBorder="1" applyAlignment="1">
      <alignment/>
      <protection/>
    </xf>
    <xf numFmtId="0" fontId="16" fillId="5" borderId="2" xfId="19" applyFont="1" applyFill="1" applyBorder="1" applyAlignment="1">
      <alignment/>
      <protection/>
    </xf>
    <xf numFmtId="0" fontId="16" fillId="3" borderId="13" xfId="19" applyFont="1" applyFill="1" applyBorder="1" applyAlignment="1">
      <alignment horizontal="center" vertical="center"/>
      <protection/>
    </xf>
    <xf numFmtId="0" fontId="15" fillId="0" borderId="13" xfId="19" applyFont="1" applyBorder="1" applyAlignment="1">
      <alignment/>
      <protection/>
    </xf>
    <xf numFmtId="0" fontId="1" fillId="3" borderId="9" xfId="19" applyFont="1" applyFill="1" applyBorder="1" applyAlignment="1">
      <alignment horizontal="center" vertical="center"/>
      <protection/>
    </xf>
    <xf numFmtId="0" fontId="15" fillId="3" borderId="2" xfId="19" applyFont="1" applyFill="1" applyBorder="1" applyAlignment="1">
      <alignment horizontal="center" vertical="center"/>
      <protection/>
    </xf>
    <xf numFmtId="0" fontId="16" fillId="3" borderId="8" xfId="19" applyFont="1" applyFill="1" applyBorder="1" applyAlignment="1">
      <alignment horizontal="center" vertical="center"/>
      <protection/>
    </xf>
    <xf numFmtId="0" fontId="15" fillId="0" borderId="2" xfId="0" applyFont="1" applyBorder="1" applyAlignment="1">
      <alignment/>
    </xf>
    <xf numFmtId="0" fontId="16" fillId="5" borderId="2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6" fillId="3" borderId="13" xfId="0" applyFont="1" applyFill="1" applyBorder="1" applyAlignment="1">
      <alignment horizontal="center" vertical="center"/>
    </xf>
    <xf numFmtId="0" fontId="25" fillId="11" borderId="9" xfId="0" applyFont="1" applyFill="1" applyBorder="1" applyAlignment="1">
      <alignment horizontal="left" vertical="center"/>
    </xf>
    <xf numFmtId="0" fontId="15" fillId="0" borderId="13" xfId="0" applyFont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30" fillId="6" borderId="2" xfId="19" applyFont="1" applyFill="1" applyBorder="1" applyAlignment="1">
      <alignment horizontal="right"/>
      <protection/>
    </xf>
    <xf numFmtId="0" fontId="22" fillId="0" borderId="2" xfId="19" applyFont="1" applyBorder="1" applyAlignment="1">
      <alignment/>
      <protection/>
    </xf>
    <xf numFmtId="49" fontId="32" fillId="6" borderId="2" xfId="19" applyNumberFormat="1" applyFont="1" applyFill="1" applyBorder="1" applyAlignment="1">
      <alignment horizontal="center"/>
      <protection/>
    </xf>
    <xf numFmtId="0" fontId="22" fillId="0" borderId="12" xfId="19" applyFont="1" applyBorder="1" applyAlignment="1">
      <alignment/>
      <protection/>
    </xf>
    <xf numFmtId="0" fontId="30" fillId="5" borderId="2" xfId="19" applyFont="1" applyFill="1" applyBorder="1" applyAlignment="1">
      <alignment/>
      <protection/>
    </xf>
    <xf numFmtId="0" fontId="30" fillId="12" borderId="2" xfId="19" applyFont="1" applyFill="1" applyBorder="1" applyAlignment="1">
      <alignment/>
      <protection/>
    </xf>
    <xf numFmtId="0" fontId="22" fillId="0" borderId="11" xfId="19" applyFont="1" applyBorder="1" applyAlignment="1">
      <alignment/>
      <protection/>
    </xf>
    <xf numFmtId="0" fontId="25" fillId="11" borderId="2" xfId="19" applyFont="1" applyFill="1" applyBorder="1" applyAlignment="1">
      <alignment horizontal="left" vertical="center"/>
      <protection/>
    </xf>
    <xf numFmtId="0" fontId="15" fillId="12" borderId="11" xfId="19" applyFont="1" applyFill="1" applyBorder="1" applyAlignment="1">
      <alignment/>
      <protection/>
    </xf>
    <xf numFmtId="0" fontId="22" fillId="0" borderId="13" xfId="19" applyFont="1" applyBorder="1" applyAlignment="1">
      <alignment/>
      <protection/>
    </xf>
    <xf numFmtId="0" fontId="2" fillId="3" borderId="58" xfId="19" applyFont="1" applyFill="1" applyBorder="1" applyAlignment="1">
      <alignment horizontal="center"/>
      <protection/>
    </xf>
    <xf numFmtId="0" fontId="1" fillId="3" borderId="6" xfId="19" applyFont="1" applyFill="1" applyBorder="1" applyAlignment="1">
      <alignment horizontal="center" vertical="center"/>
      <protection/>
    </xf>
    <xf numFmtId="0" fontId="15" fillId="3" borderId="13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950E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0.7109375" style="0" customWidth="1"/>
    <col min="3" max="3" width="10.140625" style="0" customWidth="1"/>
    <col min="4" max="5" width="10.140625" style="0" bestFit="1" customWidth="1"/>
    <col min="6" max="6" width="9.8515625" style="0" customWidth="1"/>
    <col min="7" max="16384" width="11.57421875" style="0" customWidth="1"/>
  </cols>
  <sheetData>
    <row r="2" ht="12.75">
      <c r="F2" t="s">
        <v>0</v>
      </c>
    </row>
    <row r="3" spans="1:6" ht="15">
      <c r="A3" s="665" t="s">
        <v>1</v>
      </c>
      <c r="B3" s="663" t="s">
        <v>2</v>
      </c>
      <c r="C3" s="663"/>
      <c r="D3" s="663">
        <v>2009</v>
      </c>
      <c r="E3" s="663">
        <v>2010</v>
      </c>
      <c r="F3" s="663">
        <v>2011</v>
      </c>
    </row>
    <row r="4" spans="1:6" ht="14.25">
      <c r="A4" s="665"/>
      <c r="B4" s="2" t="s">
        <v>3</v>
      </c>
      <c r="C4" s="2" t="s">
        <v>4</v>
      </c>
      <c r="D4" s="663"/>
      <c r="E4" s="663"/>
      <c r="F4" s="663"/>
    </row>
    <row r="5" spans="1:6" ht="15">
      <c r="A5" s="664" t="s">
        <v>5</v>
      </c>
      <c r="B5" s="664"/>
      <c r="C5" s="664"/>
      <c r="D5" s="664"/>
      <c r="E5" s="664"/>
      <c r="F5" s="664"/>
    </row>
    <row r="6" spans="1:6" ht="14.25">
      <c r="A6" s="3" t="s">
        <v>6</v>
      </c>
      <c r="B6" s="4">
        <v>443024</v>
      </c>
      <c r="C6" s="4">
        <v>465458</v>
      </c>
      <c r="D6" s="4">
        <v>465948</v>
      </c>
      <c r="E6" s="4">
        <v>476957</v>
      </c>
      <c r="F6" s="4">
        <v>495366</v>
      </c>
    </row>
    <row r="7" spans="1:6" ht="14.25">
      <c r="A7" s="5" t="s">
        <v>7</v>
      </c>
      <c r="B7" s="6">
        <v>398783</v>
      </c>
      <c r="C7" s="6">
        <v>430734</v>
      </c>
      <c r="D7" s="6">
        <v>428860</v>
      </c>
      <c r="E7" s="6">
        <v>440851</v>
      </c>
      <c r="F7" s="6">
        <v>462041</v>
      </c>
    </row>
    <row r="8" spans="1:6" ht="15">
      <c r="A8" s="1" t="s">
        <v>8</v>
      </c>
      <c r="B8" s="7">
        <f>B6-B7</f>
        <v>44241</v>
      </c>
      <c r="C8" s="7">
        <f>C6-C7</f>
        <v>34724</v>
      </c>
      <c r="D8" s="7">
        <f>D6-D7</f>
        <v>37088</v>
      </c>
      <c r="E8" s="7">
        <f>E6-E7</f>
        <v>36106</v>
      </c>
      <c r="F8" s="7">
        <f>F6-F7</f>
        <v>33325</v>
      </c>
    </row>
    <row r="9" spans="1:6" ht="15">
      <c r="A9" s="664" t="s">
        <v>9</v>
      </c>
      <c r="B9" s="664"/>
      <c r="C9" s="664"/>
      <c r="D9" s="664"/>
      <c r="E9" s="664"/>
      <c r="F9" s="664"/>
    </row>
    <row r="10" spans="1:6" ht="14.25">
      <c r="A10" s="3" t="s">
        <v>10</v>
      </c>
      <c r="B10" s="4">
        <f>B12+B13+B14+B15</f>
        <v>200</v>
      </c>
      <c r="C10" s="4">
        <f>C12+C13+C14+C15</f>
        <v>280</v>
      </c>
      <c r="D10" s="4">
        <f>D12+D13+D14+D15</f>
        <v>140576</v>
      </c>
      <c r="E10" s="4">
        <f>E12+E13+E14+E15</f>
        <v>3150</v>
      </c>
      <c r="F10" s="4">
        <f>F12+F13+F14+F15</f>
        <v>150</v>
      </c>
    </row>
    <row r="11" spans="1:6" ht="14.25">
      <c r="A11" s="8" t="s">
        <v>11</v>
      </c>
      <c r="B11" s="9"/>
      <c r="C11" s="9"/>
      <c r="D11" s="9"/>
      <c r="E11" s="9"/>
      <c r="F11" s="9"/>
    </row>
    <row r="12" spans="1:6" ht="14.25">
      <c r="A12" s="8" t="s">
        <v>12</v>
      </c>
      <c r="B12" s="9">
        <v>200</v>
      </c>
      <c r="C12" s="9">
        <v>280</v>
      </c>
      <c r="D12" s="9">
        <v>1000</v>
      </c>
      <c r="E12" s="9">
        <v>150</v>
      </c>
      <c r="F12" s="9">
        <v>150</v>
      </c>
    </row>
    <row r="13" spans="1:6" ht="14.25">
      <c r="A13" s="8" t="s">
        <v>13</v>
      </c>
      <c r="B13" s="10"/>
      <c r="C13" s="10"/>
      <c r="D13" s="10"/>
      <c r="E13" s="9">
        <v>3000</v>
      </c>
      <c r="F13" s="10"/>
    </row>
    <row r="14" spans="1:6" ht="14.25">
      <c r="A14" s="8" t="s">
        <v>14</v>
      </c>
      <c r="B14" s="10"/>
      <c r="C14" s="10"/>
      <c r="D14" s="10"/>
      <c r="E14" s="10"/>
      <c r="F14" s="10"/>
    </row>
    <row r="15" spans="1:6" ht="14.25">
      <c r="A15" s="8" t="s">
        <v>15</v>
      </c>
      <c r="B15" s="10"/>
      <c r="C15" s="10"/>
      <c r="D15" s="9">
        <v>139576</v>
      </c>
      <c r="E15" s="10"/>
      <c r="F15" s="10"/>
    </row>
    <row r="16" spans="1:6" ht="14.25">
      <c r="A16" s="5" t="s">
        <v>16</v>
      </c>
      <c r="B16" s="6">
        <f>B18+B19+B20+B21+B22+B23+B24</f>
        <v>36378</v>
      </c>
      <c r="C16" s="6">
        <f>C18+C19+C20+C21+C22+C23+C24</f>
        <v>96268</v>
      </c>
      <c r="D16" s="6">
        <f>D18+D19+D20+D21+D22+D23+D24</f>
        <v>230262</v>
      </c>
      <c r="E16" s="6">
        <f>E18+E19+E20+E21+E22+E23+E24</f>
        <v>95050</v>
      </c>
      <c r="F16" s="6">
        <f>F18+F19+F20+F21+F22+F23+F24</f>
        <v>99930</v>
      </c>
    </row>
    <row r="17" spans="1:6" ht="14.25">
      <c r="A17" s="8" t="s">
        <v>11</v>
      </c>
      <c r="B17" s="9"/>
      <c r="C17" s="9"/>
      <c r="D17" s="9"/>
      <c r="E17" s="9"/>
      <c r="F17" s="9"/>
    </row>
    <row r="18" spans="1:6" ht="14.25">
      <c r="A18" s="8" t="s">
        <v>17</v>
      </c>
      <c r="B18" s="10"/>
      <c r="C18" s="9">
        <v>36279</v>
      </c>
      <c r="D18" s="9">
        <v>29800</v>
      </c>
      <c r="E18" s="9">
        <v>10000</v>
      </c>
      <c r="F18" s="9">
        <v>30000</v>
      </c>
    </row>
    <row r="19" spans="1:6" ht="14.25">
      <c r="A19" s="8" t="s">
        <v>18</v>
      </c>
      <c r="B19" s="9">
        <v>8200</v>
      </c>
      <c r="C19" s="9">
        <v>8200</v>
      </c>
      <c r="D19" s="9">
        <v>6400</v>
      </c>
      <c r="E19" s="9">
        <v>7400</v>
      </c>
      <c r="F19" s="9">
        <v>7700</v>
      </c>
    </row>
    <row r="20" spans="1:6" ht="14.25">
      <c r="A20" s="8" t="s">
        <v>19</v>
      </c>
      <c r="B20" s="9">
        <v>19845</v>
      </c>
      <c r="C20" s="9">
        <v>40891</v>
      </c>
      <c r="D20" s="9">
        <v>179873</v>
      </c>
      <c r="E20" s="9">
        <v>70200</v>
      </c>
      <c r="F20" s="9">
        <v>57200</v>
      </c>
    </row>
    <row r="21" spans="1:6" ht="14.25">
      <c r="A21" s="8" t="s">
        <v>20</v>
      </c>
      <c r="B21" s="9">
        <v>4511</v>
      </c>
      <c r="C21" s="9">
        <v>4511</v>
      </c>
      <c r="D21" s="9">
        <v>1000</v>
      </c>
      <c r="E21" s="9">
        <v>6000</v>
      </c>
      <c r="F21" s="9">
        <v>3000</v>
      </c>
    </row>
    <row r="22" spans="1:6" ht="14.25">
      <c r="A22" s="8" t="s">
        <v>21</v>
      </c>
      <c r="B22" s="9">
        <v>3687</v>
      </c>
      <c r="C22" s="9">
        <v>3287</v>
      </c>
      <c r="D22" s="9">
        <v>939</v>
      </c>
      <c r="E22" s="9">
        <v>1450</v>
      </c>
      <c r="F22" s="9">
        <v>2030</v>
      </c>
    </row>
    <row r="23" spans="1:6" ht="14.25">
      <c r="A23" s="8" t="s">
        <v>22</v>
      </c>
      <c r="B23" s="9">
        <v>135</v>
      </c>
      <c r="C23" s="9">
        <v>135</v>
      </c>
      <c r="D23" s="9">
        <v>12250</v>
      </c>
      <c r="E23" s="10"/>
      <c r="F23" s="10"/>
    </row>
    <row r="24" spans="1:6" ht="14.25">
      <c r="A24" s="8" t="s">
        <v>23</v>
      </c>
      <c r="B24" s="10"/>
      <c r="C24" s="9">
        <v>2965</v>
      </c>
      <c r="D24" s="10"/>
      <c r="E24" s="10"/>
      <c r="F24" s="10"/>
    </row>
    <row r="25" spans="1:6" ht="15">
      <c r="A25" s="1" t="s">
        <v>8</v>
      </c>
      <c r="B25" s="7">
        <f>B10-B16</f>
        <v>-36178</v>
      </c>
      <c r="C25" s="7">
        <f>C10-C16</f>
        <v>-95988</v>
      </c>
      <c r="D25" s="7">
        <f>D10-D16</f>
        <v>-89686</v>
      </c>
      <c r="E25" s="7">
        <f>E10-E16</f>
        <v>-91900</v>
      </c>
      <c r="F25" s="7">
        <f>F10-F16</f>
        <v>-99780</v>
      </c>
    </row>
    <row r="26" spans="1:6" ht="15">
      <c r="A26" s="664" t="s">
        <v>24</v>
      </c>
      <c r="B26" s="664"/>
      <c r="C26" s="664"/>
      <c r="D26" s="664"/>
      <c r="E26" s="664"/>
      <c r="F26" s="664"/>
    </row>
    <row r="27" spans="1:6" ht="14.25">
      <c r="A27" s="3" t="s">
        <v>25</v>
      </c>
      <c r="B27" s="4">
        <f>B29+B30+B31+B32</f>
        <v>0</v>
      </c>
      <c r="C27" s="4">
        <f>C29+C30+C31+C32</f>
        <v>66884</v>
      </c>
      <c r="D27" s="4">
        <f>D29+D30+D31+D32</f>
        <v>58798</v>
      </c>
      <c r="E27" s="4">
        <f>E29+E30+E31+E32</f>
        <v>62062</v>
      </c>
      <c r="F27" s="4">
        <f>F29+F30+F31+F32</f>
        <v>72723</v>
      </c>
    </row>
    <row r="28" spans="1:6" ht="14.25">
      <c r="A28" s="8" t="s">
        <v>11</v>
      </c>
      <c r="B28" s="9"/>
      <c r="C28" s="9"/>
      <c r="D28" s="9"/>
      <c r="E28" s="9"/>
      <c r="F28" s="9"/>
    </row>
    <row r="29" spans="1:6" ht="14.25">
      <c r="A29" s="8" t="s">
        <v>26</v>
      </c>
      <c r="B29" s="10"/>
      <c r="C29" s="9">
        <v>2100</v>
      </c>
      <c r="D29" s="11">
        <v>42700</v>
      </c>
      <c r="E29" s="10"/>
      <c r="F29" s="10"/>
    </row>
    <row r="30" spans="1:6" ht="14.25">
      <c r="A30" s="8" t="s">
        <v>27</v>
      </c>
      <c r="B30" s="10"/>
      <c r="C30" s="9">
        <v>30959</v>
      </c>
      <c r="D30" s="10"/>
      <c r="E30" s="10"/>
      <c r="F30" s="10"/>
    </row>
    <row r="31" spans="1:6" ht="14.25">
      <c r="A31" s="8" t="s">
        <v>28</v>
      </c>
      <c r="B31" s="10"/>
      <c r="C31" s="9">
        <v>33825</v>
      </c>
      <c r="D31" s="11">
        <v>10430</v>
      </c>
      <c r="E31" s="10"/>
      <c r="F31" s="10"/>
    </row>
    <row r="32" spans="1:6" ht="14.25">
      <c r="A32" s="8" t="s">
        <v>29</v>
      </c>
      <c r="B32" s="9"/>
      <c r="C32" s="10"/>
      <c r="D32" s="11">
        <v>5668</v>
      </c>
      <c r="E32" s="9">
        <v>62062</v>
      </c>
      <c r="F32" s="9">
        <v>72723</v>
      </c>
    </row>
    <row r="33" spans="1:6" ht="14.25">
      <c r="A33" s="5" t="s">
        <v>30</v>
      </c>
      <c r="B33" s="6">
        <f>B35+B36</f>
        <v>8063</v>
      </c>
      <c r="C33" s="6">
        <f>C35+C36</f>
        <v>5620</v>
      </c>
      <c r="D33" s="6">
        <f>D35+D36</f>
        <v>6200</v>
      </c>
      <c r="E33" s="6">
        <f>E35+E36</f>
        <v>6268</v>
      </c>
      <c r="F33" s="6">
        <f>F35+F36</f>
        <v>6268</v>
      </c>
    </row>
    <row r="34" spans="1:6" ht="14.25">
      <c r="A34" s="8" t="s">
        <v>11</v>
      </c>
      <c r="B34" s="9"/>
      <c r="C34" s="9"/>
      <c r="D34" s="9"/>
      <c r="E34" s="9"/>
      <c r="F34" s="9"/>
    </row>
    <row r="35" spans="1:6" ht="14.25">
      <c r="A35" s="8" t="s">
        <v>31</v>
      </c>
      <c r="B35" s="9">
        <v>4463</v>
      </c>
      <c r="C35" s="9">
        <v>2020</v>
      </c>
      <c r="D35" s="9">
        <v>2600</v>
      </c>
      <c r="E35" s="9">
        <v>2668</v>
      </c>
      <c r="F35" s="9">
        <v>2668</v>
      </c>
    </row>
    <row r="36" spans="1:6" ht="14.25">
      <c r="A36" s="8" t="s">
        <v>32</v>
      </c>
      <c r="B36" s="9">
        <v>3600</v>
      </c>
      <c r="C36" s="9">
        <v>3600</v>
      </c>
      <c r="D36" s="9">
        <v>3600</v>
      </c>
      <c r="E36" s="9">
        <v>3600</v>
      </c>
      <c r="F36" s="9">
        <v>3600</v>
      </c>
    </row>
    <row r="37" spans="1:6" ht="15">
      <c r="A37" s="1" t="s">
        <v>8</v>
      </c>
      <c r="B37" s="7">
        <f>B27-B33</f>
        <v>-8063</v>
      </c>
      <c r="C37" s="7">
        <f>C27-C33</f>
        <v>61264</v>
      </c>
      <c r="D37" s="7">
        <f>D27-D33</f>
        <v>52598</v>
      </c>
      <c r="E37" s="7">
        <f>E27-E33</f>
        <v>55794</v>
      </c>
      <c r="F37" s="7">
        <f>F27-F33</f>
        <v>66455</v>
      </c>
    </row>
    <row r="38" spans="1:6" ht="15">
      <c r="A38" s="1" t="s">
        <v>33</v>
      </c>
      <c r="B38" s="7">
        <f>B8+B25+B37</f>
        <v>0</v>
      </c>
      <c r="C38" s="7">
        <f>C8+C25+C37</f>
        <v>0</v>
      </c>
      <c r="D38" s="7">
        <f>D8+D25+D37</f>
        <v>0</v>
      </c>
      <c r="E38" s="7">
        <f>E8+E25+E37</f>
        <v>0</v>
      </c>
      <c r="F38" s="7">
        <f>F8+F25+F37</f>
        <v>0</v>
      </c>
    </row>
    <row r="39" spans="1:6" ht="14.25">
      <c r="A39" s="8" t="s">
        <v>34</v>
      </c>
      <c r="B39" s="9">
        <f>B8+B25</f>
        <v>8063</v>
      </c>
      <c r="C39" s="9">
        <f>C8+C25</f>
        <v>-61264</v>
      </c>
      <c r="D39" s="9">
        <f>D8+D25</f>
        <v>-52598</v>
      </c>
      <c r="E39" s="9">
        <f>E8+E25</f>
        <v>-55794</v>
      </c>
      <c r="F39" s="9">
        <f>F8+F25</f>
        <v>-66455</v>
      </c>
    </row>
    <row r="40" spans="1:6" ht="15">
      <c r="A40" s="12" t="s">
        <v>35</v>
      </c>
      <c r="B40" s="13">
        <f>B6+B10+B27</f>
        <v>443224</v>
      </c>
      <c r="C40" s="13">
        <f>C6+C10+C27</f>
        <v>532622</v>
      </c>
      <c r="D40" s="13">
        <f>D6+D10+D27</f>
        <v>665322</v>
      </c>
      <c r="E40" s="13">
        <f>E6+E10+E27</f>
        <v>542169</v>
      </c>
      <c r="F40" s="13">
        <f>F6+F10+F27</f>
        <v>568239</v>
      </c>
    </row>
    <row r="44" ht="12.75">
      <c r="F44" t="s">
        <v>36</v>
      </c>
    </row>
    <row r="45" spans="1:6" ht="15">
      <c r="A45" s="665" t="s">
        <v>1</v>
      </c>
      <c r="B45" s="663" t="s">
        <v>2</v>
      </c>
      <c r="C45" s="663"/>
      <c r="D45" s="663">
        <v>2009</v>
      </c>
      <c r="E45" s="663">
        <v>2010</v>
      </c>
      <c r="F45" s="663">
        <v>2011</v>
      </c>
    </row>
    <row r="46" spans="1:6" ht="14.25">
      <c r="A46" s="665"/>
      <c r="B46" s="2" t="s">
        <v>3</v>
      </c>
      <c r="C46" s="2" t="s">
        <v>4</v>
      </c>
      <c r="D46" s="663"/>
      <c r="E46" s="663"/>
      <c r="F46" s="663"/>
    </row>
    <row r="47" spans="1:6" ht="15">
      <c r="A47" s="664" t="s">
        <v>5</v>
      </c>
      <c r="B47" s="664"/>
      <c r="C47" s="664"/>
      <c r="D47" s="664"/>
      <c r="E47" s="664"/>
      <c r="F47" s="664"/>
    </row>
    <row r="48" spans="1:6" ht="14.25">
      <c r="A48" s="3" t="s">
        <v>6</v>
      </c>
      <c r="B48" s="14">
        <v>14705.7</v>
      </c>
      <c r="C48" s="14">
        <v>15450.38</v>
      </c>
      <c r="D48" s="14">
        <v>15466.64</v>
      </c>
      <c r="E48" s="14">
        <v>15832.07476957</v>
      </c>
      <c r="F48" s="14">
        <v>16443.14</v>
      </c>
    </row>
    <row r="49" spans="1:6" ht="14.25">
      <c r="A49" s="5" t="s">
        <v>7</v>
      </c>
      <c r="B49" s="15">
        <v>13237.17</v>
      </c>
      <c r="C49" s="15">
        <v>14297.75</v>
      </c>
      <c r="D49" s="15">
        <v>14235.54</v>
      </c>
      <c r="E49" s="15">
        <v>14633.57</v>
      </c>
      <c r="F49" s="15">
        <v>15336.95</v>
      </c>
    </row>
    <row r="50" spans="1:6" ht="15">
      <c r="A50" s="1" t="s">
        <v>8</v>
      </c>
      <c r="B50" s="16">
        <f>B48-B49</f>
        <v>1468.5300000000007</v>
      </c>
      <c r="C50" s="16">
        <f>C48-C49</f>
        <v>1152.6299999999992</v>
      </c>
      <c r="D50" s="16">
        <f>D48-D49</f>
        <v>1231.0999999999985</v>
      </c>
      <c r="E50" s="16">
        <f>E48-E49</f>
        <v>1198.5047695699996</v>
      </c>
      <c r="F50" s="16">
        <f>F48-F49</f>
        <v>1106.1899999999987</v>
      </c>
    </row>
    <row r="51" spans="1:6" ht="15">
      <c r="A51" s="664" t="s">
        <v>9</v>
      </c>
      <c r="B51" s="664"/>
      <c r="C51" s="664"/>
      <c r="D51" s="664"/>
      <c r="E51" s="664"/>
      <c r="F51" s="664"/>
    </row>
    <row r="52" spans="1:6" ht="14.25">
      <c r="A52" s="3" t="s">
        <v>10</v>
      </c>
      <c r="B52" s="14">
        <f>B54+B55+B56+B57</f>
        <v>6.64</v>
      </c>
      <c r="C52" s="14">
        <f>C54+C55+C56+C57</f>
        <v>9.29</v>
      </c>
      <c r="D52" s="14">
        <f>D54+D55+D56+D57</f>
        <v>4666.2699999999995</v>
      </c>
      <c r="E52" s="14">
        <f>E54+E55+E56+E57</f>
        <v>104.56</v>
      </c>
      <c r="F52" s="14">
        <f>F54+F55+F56+F57</f>
        <v>4.98</v>
      </c>
    </row>
    <row r="53" spans="1:6" ht="14.25">
      <c r="A53" s="8" t="s">
        <v>11</v>
      </c>
      <c r="B53" s="9"/>
      <c r="C53" s="17"/>
      <c r="D53" s="17"/>
      <c r="E53" s="17"/>
      <c r="F53" s="17"/>
    </row>
    <row r="54" spans="1:6" ht="14.25">
      <c r="A54" s="8" t="s">
        <v>12</v>
      </c>
      <c r="B54" s="17">
        <v>6.64</v>
      </c>
      <c r="C54" s="17">
        <v>9.29</v>
      </c>
      <c r="D54" s="17">
        <v>33.19</v>
      </c>
      <c r="E54" s="17">
        <v>4.98</v>
      </c>
      <c r="F54" s="17">
        <v>4.98</v>
      </c>
    </row>
    <row r="55" spans="1:6" ht="14.25">
      <c r="A55" s="8" t="s">
        <v>13</v>
      </c>
      <c r="B55" s="10"/>
      <c r="C55" s="18"/>
      <c r="D55" s="18"/>
      <c r="E55" s="17">
        <v>99.58</v>
      </c>
      <c r="F55" s="18"/>
    </row>
    <row r="56" spans="1:6" ht="14.25">
      <c r="A56" s="8" t="s">
        <v>14</v>
      </c>
      <c r="B56" s="10"/>
      <c r="C56" s="18"/>
      <c r="D56" s="18"/>
      <c r="E56" s="18"/>
      <c r="F56" s="18"/>
    </row>
    <row r="57" spans="1:6" ht="14.25">
      <c r="A57" s="8" t="s">
        <v>15</v>
      </c>
      <c r="B57" s="10"/>
      <c r="C57" s="18"/>
      <c r="D57" s="17">
        <v>4633.08</v>
      </c>
      <c r="E57" s="18"/>
      <c r="F57" s="18"/>
    </row>
    <row r="58" spans="1:6" ht="14.25">
      <c r="A58" s="5" t="s">
        <v>16</v>
      </c>
      <c r="B58" s="15">
        <f>B60+B61+B62+B63+B64+B65+B66</f>
        <v>1207.5300000000002</v>
      </c>
      <c r="C58" s="15">
        <f>C60+C61+C62+C63+C64+C65+C66</f>
        <v>3195.51</v>
      </c>
      <c r="D58" s="15">
        <f>D60+D61+D62+D63+D64+D65+D66</f>
        <v>7643.299999999999</v>
      </c>
      <c r="E58" s="15">
        <f>E60+E61+E62+E63+E64+E65+E66</f>
        <v>3155.0799999999995</v>
      </c>
      <c r="F58" s="15">
        <f>F60+F61+F62+F63+F64+F65+F66</f>
        <v>3317.07</v>
      </c>
    </row>
    <row r="59" spans="1:6" ht="14.25">
      <c r="A59" s="8" t="s">
        <v>11</v>
      </c>
      <c r="B59" s="9"/>
      <c r="C59" s="17"/>
      <c r="D59" s="17"/>
      <c r="E59" s="17"/>
      <c r="F59" s="17"/>
    </row>
    <row r="60" spans="1:6" ht="14.25">
      <c r="A60" s="8" t="s">
        <v>17</v>
      </c>
      <c r="B60" s="10"/>
      <c r="C60" s="17">
        <v>1204.24</v>
      </c>
      <c r="D60" s="17">
        <v>989.18</v>
      </c>
      <c r="E60" s="17">
        <v>331.94</v>
      </c>
      <c r="F60" s="17">
        <v>995.82</v>
      </c>
    </row>
    <row r="61" spans="1:6" ht="14.25">
      <c r="A61" s="8" t="s">
        <v>18</v>
      </c>
      <c r="B61" s="17">
        <v>272.19</v>
      </c>
      <c r="C61" s="17">
        <v>272.19</v>
      </c>
      <c r="D61" s="17">
        <v>212.44</v>
      </c>
      <c r="E61" s="17">
        <v>245.63</v>
      </c>
      <c r="F61" s="17">
        <v>255.59</v>
      </c>
    </row>
    <row r="62" spans="1:6" ht="14.25">
      <c r="A62" s="8" t="s">
        <v>19</v>
      </c>
      <c r="B62" s="17">
        <v>658.73</v>
      </c>
      <c r="C62" s="17">
        <v>1357.33</v>
      </c>
      <c r="D62" s="17">
        <v>5970.69</v>
      </c>
      <c r="E62" s="17">
        <v>2330.21</v>
      </c>
      <c r="F62" s="17">
        <v>1898.69</v>
      </c>
    </row>
    <row r="63" spans="1:6" ht="14.25">
      <c r="A63" s="8" t="s">
        <v>20</v>
      </c>
      <c r="B63" s="17">
        <v>149.74</v>
      </c>
      <c r="C63" s="17">
        <v>149.74</v>
      </c>
      <c r="D63" s="17">
        <v>33.19</v>
      </c>
      <c r="E63" s="17">
        <v>199.16</v>
      </c>
      <c r="F63" s="17">
        <v>99.58</v>
      </c>
    </row>
    <row r="64" spans="1:6" ht="14.25">
      <c r="A64" s="8" t="s">
        <v>21</v>
      </c>
      <c r="B64" s="17">
        <v>122.39</v>
      </c>
      <c r="C64" s="17">
        <v>109.11</v>
      </c>
      <c r="D64" s="17">
        <v>31.17</v>
      </c>
      <c r="E64" s="17">
        <v>48.14</v>
      </c>
      <c r="F64" s="17">
        <v>67.39</v>
      </c>
    </row>
    <row r="65" spans="1:6" ht="14.25">
      <c r="A65" s="8" t="s">
        <v>22</v>
      </c>
      <c r="B65" s="17">
        <v>4.48</v>
      </c>
      <c r="C65" s="17">
        <v>4.48</v>
      </c>
      <c r="D65" s="17">
        <v>406.63</v>
      </c>
      <c r="E65" s="18"/>
      <c r="F65" s="18"/>
    </row>
    <row r="66" spans="1:6" ht="14.25">
      <c r="A66" s="8" t="s">
        <v>23</v>
      </c>
      <c r="B66" s="18"/>
      <c r="C66" s="17">
        <v>98.42</v>
      </c>
      <c r="D66" s="18"/>
      <c r="E66" s="18"/>
      <c r="F66" s="18"/>
    </row>
    <row r="67" spans="1:6" ht="15">
      <c r="A67" s="1" t="s">
        <v>8</v>
      </c>
      <c r="B67" s="16">
        <f>B52-B58</f>
        <v>-1200.89</v>
      </c>
      <c r="C67" s="16">
        <f>C52-C58</f>
        <v>-3186.2200000000003</v>
      </c>
      <c r="D67" s="16">
        <f>D52-D58</f>
        <v>-2977.0299999999997</v>
      </c>
      <c r="E67" s="16">
        <f>E52-E58</f>
        <v>-3050.5199999999995</v>
      </c>
      <c r="F67" s="16">
        <f>F52-F58</f>
        <v>-3312.09</v>
      </c>
    </row>
    <row r="68" spans="1:6" ht="15">
      <c r="A68" s="664" t="s">
        <v>24</v>
      </c>
      <c r="B68" s="664"/>
      <c r="C68" s="664"/>
      <c r="D68" s="664"/>
      <c r="E68" s="664"/>
      <c r="F68" s="664"/>
    </row>
    <row r="69" spans="1:6" ht="14.25">
      <c r="A69" s="3" t="s">
        <v>25</v>
      </c>
      <c r="B69" s="14"/>
      <c r="C69" s="14">
        <f>C71+C72+C73+C74</f>
        <v>2220.1400000000003</v>
      </c>
      <c r="D69" s="14">
        <f>D71+D72+D73+D74</f>
        <v>1951.73</v>
      </c>
      <c r="E69" s="14">
        <f>E71+E72+E73+E74</f>
        <v>2060.08</v>
      </c>
      <c r="F69" s="14">
        <f>F71+F72+F73+F74</f>
        <v>2413.96</v>
      </c>
    </row>
    <row r="70" spans="1:6" ht="14.25">
      <c r="A70" s="8" t="s">
        <v>11</v>
      </c>
      <c r="B70" s="17"/>
      <c r="C70" s="17"/>
      <c r="D70" s="17"/>
      <c r="E70" s="17"/>
      <c r="F70" s="17"/>
    </row>
    <row r="71" spans="1:6" ht="14.25">
      <c r="A71" s="8" t="s">
        <v>26</v>
      </c>
      <c r="B71" s="18"/>
      <c r="C71" s="17">
        <v>69.71</v>
      </c>
      <c r="D71" s="19">
        <v>1417.38</v>
      </c>
      <c r="E71" s="18"/>
      <c r="F71" s="18"/>
    </row>
    <row r="72" spans="1:6" ht="14.25">
      <c r="A72" s="8" t="s">
        <v>27</v>
      </c>
      <c r="B72" s="18"/>
      <c r="C72" s="17">
        <v>1027.65</v>
      </c>
      <c r="D72" s="18"/>
      <c r="E72" s="18"/>
      <c r="F72" s="18"/>
    </row>
    <row r="73" spans="1:6" ht="14.25">
      <c r="A73" s="8" t="s">
        <v>28</v>
      </c>
      <c r="B73" s="18"/>
      <c r="C73" s="17">
        <v>1122.78</v>
      </c>
      <c r="D73" s="19">
        <v>346.21</v>
      </c>
      <c r="E73" s="18"/>
      <c r="F73" s="18"/>
    </row>
    <row r="74" spans="1:6" ht="14.25">
      <c r="A74" s="8" t="s">
        <v>29</v>
      </c>
      <c r="B74" s="17"/>
      <c r="C74" s="18"/>
      <c r="D74" s="19">
        <v>188.14</v>
      </c>
      <c r="E74" s="17">
        <v>2060.08</v>
      </c>
      <c r="F74" s="17">
        <v>2413.96</v>
      </c>
    </row>
    <row r="75" spans="1:6" ht="14.25">
      <c r="A75" s="5" t="s">
        <v>30</v>
      </c>
      <c r="B75" s="15">
        <v>267.64</v>
      </c>
      <c r="C75" s="15">
        <f>C77+C78</f>
        <v>186.55</v>
      </c>
      <c r="D75" s="15">
        <f>D77+D78</f>
        <v>205.8</v>
      </c>
      <c r="E75" s="15">
        <f>E77+E78</f>
        <v>208.06</v>
      </c>
      <c r="F75" s="15">
        <f>F77+F78</f>
        <v>208.06</v>
      </c>
    </row>
    <row r="76" spans="1:6" ht="14.25">
      <c r="A76" s="8" t="s">
        <v>11</v>
      </c>
      <c r="B76" s="17"/>
      <c r="C76" s="17"/>
      <c r="D76" s="17"/>
      <c r="E76" s="17"/>
      <c r="F76" s="17"/>
    </row>
    <row r="77" spans="1:6" ht="14.25">
      <c r="A77" s="8" t="s">
        <v>31</v>
      </c>
      <c r="B77" s="17">
        <v>148.14</v>
      </c>
      <c r="C77" s="17">
        <v>67.05</v>
      </c>
      <c r="D77" s="17">
        <v>86.3</v>
      </c>
      <c r="E77" s="17">
        <v>88.56</v>
      </c>
      <c r="F77" s="17">
        <v>88.56</v>
      </c>
    </row>
    <row r="78" spans="1:6" ht="14.25">
      <c r="A78" s="8" t="s">
        <v>32</v>
      </c>
      <c r="B78" s="17">
        <v>119.5</v>
      </c>
      <c r="C78" s="17">
        <v>119.5</v>
      </c>
      <c r="D78" s="17">
        <v>119.5</v>
      </c>
      <c r="E78" s="17">
        <v>119.5</v>
      </c>
      <c r="F78" s="17">
        <v>119.5</v>
      </c>
    </row>
    <row r="79" spans="1:6" ht="15">
      <c r="A79" s="1" t="s">
        <v>8</v>
      </c>
      <c r="B79" s="16">
        <f>B69-B75</f>
        <v>-267.64</v>
      </c>
      <c r="C79" s="16">
        <f>C69-C75</f>
        <v>2033.5900000000004</v>
      </c>
      <c r="D79" s="16">
        <f>D69-D75</f>
        <v>1745.93</v>
      </c>
      <c r="E79" s="16">
        <f>E69-E75</f>
        <v>1852.02</v>
      </c>
      <c r="F79" s="16">
        <f>F69-F75</f>
        <v>2205.9</v>
      </c>
    </row>
    <row r="80" spans="1:6" ht="15">
      <c r="A80" s="1" t="s">
        <v>33</v>
      </c>
      <c r="B80" s="16"/>
      <c r="C80" s="16"/>
      <c r="D80" s="16"/>
      <c r="E80" s="16"/>
      <c r="F80" s="16"/>
    </row>
    <row r="81" spans="1:6" ht="14.25">
      <c r="A81" s="8" t="s">
        <v>34</v>
      </c>
      <c r="B81" s="17">
        <f>B50+B67</f>
        <v>267.64000000000055</v>
      </c>
      <c r="C81" s="17">
        <f>C50+C67</f>
        <v>-2033.590000000001</v>
      </c>
      <c r="D81" s="17">
        <f>D50+D67</f>
        <v>-1745.9300000000012</v>
      </c>
      <c r="E81" s="17">
        <f>E50+E67</f>
        <v>-1852.01523043</v>
      </c>
      <c r="F81" s="17">
        <f>F50+F67</f>
        <v>-2205.9000000000015</v>
      </c>
    </row>
    <row r="82" spans="1:6" ht="15">
      <c r="A82" s="12" t="s">
        <v>35</v>
      </c>
      <c r="B82" s="20">
        <f>B48+B52+B69</f>
        <v>14712.34</v>
      </c>
      <c r="C82" s="20">
        <f>C48+C52+C69</f>
        <v>17679.81</v>
      </c>
      <c r="D82" s="20">
        <f>D48+D52+D69</f>
        <v>22084.64</v>
      </c>
      <c r="E82" s="20">
        <f>E48+E52+E69</f>
        <v>17996.714769569997</v>
      </c>
      <c r="F82" s="20">
        <f>F48+F52+F69</f>
        <v>18862.079999999998</v>
      </c>
    </row>
  </sheetData>
  <mergeCells count="16">
    <mergeCell ref="F3:F4"/>
    <mergeCell ref="A5:F5"/>
    <mergeCell ref="A9:F9"/>
    <mergeCell ref="A26:F26"/>
    <mergeCell ref="A3:A4"/>
    <mergeCell ref="B3:C3"/>
    <mergeCell ref="D3:D4"/>
    <mergeCell ref="E3:E4"/>
    <mergeCell ref="F45:F46"/>
    <mergeCell ref="A47:F47"/>
    <mergeCell ref="A51:F51"/>
    <mergeCell ref="A68:F68"/>
    <mergeCell ref="A45:A46"/>
    <mergeCell ref="B45:C45"/>
    <mergeCell ref="D45:D46"/>
    <mergeCell ref="E45:E46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9.7109375" style="0" customWidth="1"/>
    <col min="4" max="4" width="38.28125" style="0" customWidth="1"/>
    <col min="5" max="5" width="13.8515625" style="0" customWidth="1"/>
    <col min="6" max="6" width="13.00390625" style="0" customWidth="1"/>
    <col min="7" max="7" width="12.8515625" style="0" customWidth="1"/>
    <col min="8" max="8" width="12.57421875" style="0" customWidth="1"/>
    <col min="9" max="16384" width="11.57421875" style="0" customWidth="1"/>
  </cols>
  <sheetData>
    <row r="1" ht="15.75">
      <c r="A1" s="80" t="s">
        <v>523</v>
      </c>
    </row>
    <row r="2" spans="1:8" ht="12.75">
      <c r="A2" s="154"/>
      <c r="B2" s="154"/>
      <c r="C2" s="154"/>
      <c r="D2" s="154"/>
      <c r="E2" s="154"/>
      <c r="F2" s="154"/>
      <c r="G2" s="154"/>
      <c r="H2" s="154"/>
    </row>
    <row r="3" spans="1:8" ht="12.75">
      <c r="A3" s="197"/>
      <c r="B3" s="85"/>
      <c r="C3" s="85"/>
      <c r="D3" s="85"/>
      <c r="E3" s="86"/>
      <c r="F3" s="87" t="s">
        <v>439</v>
      </c>
      <c r="G3" s="85"/>
      <c r="H3" s="88"/>
    </row>
    <row r="4" spans="1:8" ht="12.75">
      <c r="A4" s="307" t="s">
        <v>140</v>
      </c>
      <c r="B4" s="308" t="s">
        <v>141</v>
      </c>
      <c r="C4" s="200" t="s">
        <v>39</v>
      </c>
      <c r="D4" s="201" t="s">
        <v>143</v>
      </c>
      <c r="E4" s="704" t="s">
        <v>144</v>
      </c>
      <c r="F4" s="705" t="s">
        <v>123</v>
      </c>
      <c r="G4" s="705" t="s">
        <v>124</v>
      </c>
      <c r="H4" s="705" t="s">
        <v>125</v>
      </c>
    </row>
    <row r="5" spans="1:8" ht="12.75">
      <c r="A5" s="340"/>
      <c r="B5" s="270" t="s">
        <v>318</v>
      </c>
      <c r="C5" s="204"/>
      <c r="D5" s="205"/>
      <c r="E5" s="704"/>
      <c r="F5" s="705"/>
      <c r="G5" s="705"/>
      <c r="H5" s="705"/>
    </row>
    <row r="6" spans="1:8" ht="12.75">
      <c r="A6" s="740" t="s">
        <v>523</v>
      </c>
      <c r="B6" s="740"/>
      <c r="C6" s="740"/>
      <c r="D6" s="740"/>
      <c r="E6" s="273">
        <f>E10+E13</f>
        <v>28900</v>
      </c>
      <c r="F6" s="273">
        <f>F10+F13</f>
        <v>24876</v>
      </c>
      <c r="G6" s="273">
        <f>G10+G13</f>
        <v>26369</v>
      </c>
      <c r="H6" s="273">
        <f>H10+H13</f>
        <v>27994</v>
      </c>
    </row>
    <row r="7" spans="1:8" ht="12.75">
      <c r="A7" s="309" t="s">
        <v>524</v>
      </c>
      <c r="B7" s="310" t="s">
        <v>511</v>
      </c>
      <c r="C7" s="311" t="s">
        <v>525</v>
      </c>
      <c r="D7" s="312"/>
      <c r="E7" s="313"/>
      <c r="F7" s="314"/>
      <c r="G7" s="314"/>
      <c r="H7" s="314"/>
    </row>
    <row r="8" spans="1:8" ht="12.75">
      <c r="A8" s="212"/>
      <c r="B8" s="315"/>
      <c r="C8" s="214" t="s">
        <v>151</v>
      </c>
      <c r="D8" s="215" t="s">
        <v>152</v>
      </c>
      <c r="E8" s="216">
        <v>28900</v>
      </c>
      <c r="F8" s="217">
        <v>24876</v>
      </c>
      <c r="G8" s="218">
        <v>26368</v>
      </c>
      <c r="H8" s="218">
        <v>27994</v>
      </c>
    </row>
    <row r="9" spans="1:8" ht="12.75">
      <c r="A9" s="212"/>
      <c r="B9" s="315"/>
      <c r="C9" s="219" t="s">
        <v>371</v>
      </c>
      <c r="D9" s="220" t="s">
        <v>526</v>
      </c>
      <c r="E9" s="229">
        <v>28900</v>
      </c>
      <c r="F9" s="230">
        <v>24876</v>
      </c>
      <c r="G9" s="231">
        <v>26368</v>
      </c>
      <c r="H9" s="231">
        <v>27994</v>
      </c>
    </row>
    <row r="10" spans="1:8" ht="12.75">
      <c r="A10" s="212"/>
      <c r="B10" s="315"/>
      <c r="C10" s="219"/>
      <c r="D10" s="254" t="s">
        <v>527</v>
      </c>
      <c r="E10" s="364">
        <v>24100</v>
      </c>
      <c r="F10" s="240">
        <v>21164</v>
      </c>
      <c r="G10" s="365">
        <v>22460</v>
      </c>
      <c r="H10" s="364">
        <v>23874</v>
      </c>
    </row>
    <row r="11" spans="1:8" ht="12.75">
      <c r="A11" s="366" t="s">
        <v>528</v>
      </c>
      <c r="B11" s="329"/>
      <c r="C11" s="367" t="s">
        <v>151</v>
      </c>
      <c r="D11" s="256" t="s">
        <v>152</v>
      </c>
      <c r="E11" s="233">
        <v>4800</v>
      </c>
      <c r="F11" s="233">
        <v>3712</v>
      </c>
      <c r="G11" s="234">
        <v>3909</v>
      </c>
      <c r="H11" s="233">
        <v>4120</v>
      </c>
    </row>
    <row r="12" spans="1:8" ht="12.75">
      <c r="A12" s="701"/>
      <c r="B12" s="702"/>
      <c r="C12" s="367" t="s">
        <v>371</v>
      </c>
      <c r="D12" s="256" t="s">
        <v>428</v>
      </c>
      <c r="E12" s="233">
        <v>4800</v>
      </c>
      <c r="F12" s="233">
        <v>3712</v>
      </c>
      <c r="G12" s="234">
        <v>3909</v>
      </c>
      <c r="H12" s="233">
        <v>4120</v>
      </c>
    </row>
    <row r="13" spans="1:8" ht="12.75">
      <c r="A13" s="701"/>
      <c r="B13" s="702"/>
      <c r="C13" s="315"/>
      <c r="D13" s="368" t="s">
        <v>529</v>
      </c>
      <c r="E13" s="369">
        <v>4800</v>
      </c>
      <c r="F13" s="368">
        <v>3712</v>
      </c>
      <c r="G13" s="369">
        <v>3909</v>
      </c>
      <c r="H13" s="369">
        <v>4120</v>
      </c>
    </row>
    <row r="14" spans="1:8" ht="12.75">
      <c r="A14" s="741" t="s">
        <v>530</v>
      </c>
      <c r="B14" s="741"/>
      <c r="C14" s="741"/>
      <c r="D14" s="150" t="s">
        <v>200</v>
      </c>
      <c r="E14" s="148">
        <v>28900</v>
      </c>
      <c r="F14" s="148">
        <v>24876</v>
      </c>
      <c r="G14" s="148">
        <v>26368</v>
      </c>
      <c r="H14" s="148">
        <v>27994</v>
      </c>
    </row>
  </sheetData>
  <mergeCells count="8">
    <mergeCell ref="E4:E5"/>
    <mergeCell ref="F4:F5"/>
    <mergeCell ref="G4:G5"/>
    <mergeCell ref="H4:H5"/>
    <mergeCell ref="A6:D6"/>
    <mergeCell ref="A12:A13"/>
    <mergeCell ref="B12:B13"/>
    <mergeCell ref="A14:C14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6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3" width="6.8515625" style="0" customWidth="1"/>
    <col min="4" max="4" width="37.8515625" style="0" customWidth="1"/>
    <col min="5" max="5" width="13.8515625" style="0" customWidth="1"/>
    <col min="6" max="6" width="12.57421875" style="0" customWidth="1"/>
    <col min="7" max="8" width="12.7109375" style="0" customWidth="1"/>
    <col min="9" max="16384" width="11.57421875" style="0" customWidth="1"/>
  </cols>
  <sheetData>
    <row r="1" spans="1:2" ht="15.75">
      <c r="A1" s="267" t="s">
        <v>531</v>
      </c>
      <c r="B1" s="267"/>
    </row>
    <row r="2" spans="1:8" ht="12.75">
      <c r="A2" s="154"/>
      <c r="B2" s="154"/>
      <c r="C2" s="154"/>
      <c r="D2" s="154"/>
      <c r="E2" s="154"/>
      <c r="F2" s="154"/>
      <c r="G2" s="154"/>
      <c r="H2" s="154"/>
    </row>
    <row r="3" spans="1:8" ht="12.75">
      <c r="A3" s="197"/>
      <c r="B3" s="85"/>
      <c r="C3" s="85"/>
      <c r="D3" s="85"/>
      <c r="E3" s="86"/>
      <c r="F3" s="87" t="s">
        <v>138</v>
      </c>
      <c r="G3" s="85" t="s">
        <v>385</v>
      </c>
      <c r="H3" s="88"/>
    </row>
    <row r="4" spans="1:8" ht="12.75">
      <c r="A4" s="198" t="s">
        <v>140</v>
      </c>
      <c r="B4" s="199" t="s">
        <v>141</v>
      </c>
      <c r="C4" s="200" t="s">
        <v>142</v>
      </c>
      <c r="D4" s="201" t="s">
        <v>143</v>
      </c>
      <c r="E4" s="720" t="s">
        <v>144</v>
      </c>
      <c r="F4" s="721" t="s">
        <v>123</v>
      </c>
      <c r="G4" s="721" t="s">
        <v>124</v>
      </c>
      <c r="H4" s="721" t="s">
        <v>125</v>
      </c>
    </row>
    <row r="5" spans="1:8" ht="12.75">
      <c r="A5" s="202"/>
      <c r="B5" s="270" t="s">
        <v>318</v>
      </c>
      <c r="C5" s="204"/>
      <c r="D5" s="205"/>
      <c r="E5" s="720"/>
      <c r="F5" s="721"/>
      <c r="G5" s="721"/>
      <c r="H5" s="721"/>
    </row>
    <row r="6" spans="1:8" ht="15">
      <c r="A6" s="271" t="s">
        <v>532</v>
      </c>
      <c r="B6" s="370"/>
      <c r="C6" s="371"/>
      <c r="D6" s="372"/>
      <c r="E6" s="373">
        <f>SUM(E7+E140+E511+E851+E823+E1156)</f>
        <v>249008</v>
      </c>
      <c r="F6" s="373">
        <f>SUM(F7+F140+F511+F851+F823+F1156)</f>
        <v>254205</v>
      </c>
      <c r="G6" s="373">
        <f>SUM(G7+G140+G511+G851+G823+G1156)</f>
        <v>254450.92</v>
      </c>
      <c r="H6" s="373">
        <f>SUM(H7+H140+H511+H851+H823+H1156)</f>
        <v>268064.6122</v>
      </c>
    </row>
    <row r="7" spans="1:8" ht="12.75">
      <c r="A7" s="274" t="s">
        <v>533</v>
      </c>
      <c r="B7" s="374" t="s">
        <v>534</v>
      </c>
      <c r="C7" s="276" t="s">
        <v>535</v>
      </c>
      <c r="D7" s="375"/>
      <c r="E7" s="277">
        <f>SUM(E8+E45+E50+E93+E116)</f>
        <v>52732</v>
      </c>
      <c r="F7" s="277">
        <f>SUM(F8+F45+F50+F93+F116)</f>
        <v>53377</v>
      </c>
      <c r="G7" s="277">
        <f>SUM(G8+G45+G50+G93+G116)</f>
        <v>54861.08</v>
      </c>
      <c r="H7" s="277">
        <f>SUM(H8+H45+H50+H93+H116)</f>
        <v>56719.627799999995</v>
      </c>
    </row>
    <row r="8" spans="1:8" ht="12.75">
      <c r="A8" s="750"/>
      <c r="B8" s="742"/>
      <c r="C8" s="376" t="s">
        <v>536</v>
      </c>
      <c r="D8" s="377"/>
      <c r="E8" s="378">
        <f>SUM(E9)</f>
        <v>36146</v>
      </c>
      <c r="F8" s="378">
        <f>SUM(F9)</f>
        <v>35065</v>
      </c>
      <c r="G8" s="378">
        <f>SUM(G9)</f>
        <v>36187.08</v>
      </c>
      <c r="H8" s="378">
        <f>SUM(H9)</f>
        <v>37453.627799999995</v>
      </c>
    </row>
    <row r="9" spans="1:8" ht="12.75">
      <c r="A9" s="750"/>
      <c r="B9" s="742"/>
      <c r="C9" s="214" t="s">
        <v>151</v>
      </c>
      <c r="D9" s="215" t="s">
        <v>152</v>
      </c>
      <c r="E9" s="216">
        <f>SUM(E10+E14+E19+E40)</f>
        <v>36146</v>
      </c>
      <c r="F9" s="216">
        <f>SUM(F10+F14+F19+F40)</f>
        <v>35065</v>
      </c>
      <c r="G9" s="216">
        <f>SUM(G10+G14+G19+G40)</f>
        <v>36187.08</v>
      </c>
      <c r="H9" s="216">
        <f>SUM(H10+H14+H19+H40)</f>
        <v>37453.627799999995</v>
      </c>
    </row>
    <row r="10" spans="1:8" ht="12.75">
      <c r="A10" s="750"/>
      <c r="B10" s="742"/>
      <c r="C10" s="219" t="s">
        <v>211</v>
      </c>
      <c r="D10" s="220" t="s">
        <v>323</v>
      </c>
      <c r="E10" s="221">
        <f>SUM(E11:E13)</f>
        <v>18078</v>
      </c>
      <c r="F10" s="221">
        <f>SUM(F11:F13)</f>
        <v>19984</v>
      </c>
      <c r="G10" s="221">
        <f>SUM(F10*1.032)</f>
        <v>20623.488</v>
      </c>
      <c r="H10" s="221">
        <f>SUM(G10*1.035)</f>
        <v>21345.31008</v>
      </c>
    </row>
    <row r="11" spans="1:8" ht="12.75">
      <c r="A11" s="750"/>
      <c r="B11" s="742"/>
      <c r="C11" s="713"/>
      <c r="D11" s="225" t="s">
        <v>324</v>
      </c>
      <c r="E11" s="226">
        <v>16806</v>
      </c>
      <c r="F11" s="227">
        <v>17574</v>
      </c>
      <c r="G11" s="221"/>
      <c r="H11" s="221"/>
    </row>
    <row r="12" spans="1:8" ht="12.75">
      <c r="A12" s="750"/>
      <c r="B12" s="742"/>
      <c r="C12" s="713"/>
      <c r="D12" s="290" t="s">
        <v>537</v>
      </c>
      <c r="E12" s="226">
        <v>849</v>
      </c>
      <c r="F12" s="227">
        <v>1816</v>
      </c>
      <c r="G12" s="221"/>
      <c r="H12" s="221"/>
    </row>
    <row r="13" spans="1:8" ht="12.75">
      <c r="A13" s="750"/>
      <c r="B13" s="742"/>
      <c r="C13" s="713"/>
      <c r="D13" s="290" t="s">
        <v>538</v>
      </c>
      <c r="E13" s="226">
        <v>423</v>
      </c>
      <c r="F13" s="227">
        <v>594</v>
      </c>
      <c r="G13" s="221"/>
      <c r="H13" s="221"/>
    </row>
    <row r="14" spans="1:8" ht="12.75">
      <c r="A14" s="750"/>
      <c r="B14" s="742"/>
      <c r="C14" s="219" t="s">
        <v>213</v>
      </c>
      <c r="D14" s="220" t="s">
        <v>327</v>
      </c>
      <c r="E14" s="229">
        <f>SUM(E15:E18)</f>
        <v>6318</v>
      </c>
      <c r="F14" s="229">
        <f>SUM(F15:F18)</f>
        <v>6984</v>
      </c>
      <c r="G14" s="221">
        <f>SUM(F14*1.032)</f>
        <v>7207.488</v>
      </c>
      <c r="H14" s="221">
        <f>SUM(G14*1.035)</f>
        <v>7459.75008</v>
      </c>
    </row>
    <row r="15" spans="1:8" ht="12.75">
      <c r="A15" s="750"/>
      <c r="B15" s="742"/>
      <c r="C15" s="713"/>
      <c r="D15" s="290" t="s">
        <v>539</v>
      </c>
      <c r="E15" s="232">
        <v>761</v>
      </c>
      <c r="F15" s="233">
        <v>788</v>
      </c>
      <c r="G15" s="221"/>
      <c r="H15" s="221"/>
    </row>
    <row r="16" spans="1:8" ht="12.75">
      <c r="A16" s="750"/>
      <c r="B16" s="742"/>
      <c r="C16" s="713"/>
      <c r="D16" s="290" t="s">
        <v>540</v>
      </c>
      <c r="E16" s="232">
        <v>628</v>
      </c>
      <c r="F16" s="233">
        <v>466</v>
      </c>
      <c r="G16" s="221"/>
      <c r="H16" s="221"/>
    </row>
    <row r="17" spans="1:8" ht="12.75">
      <c r="A17" s="750"/>
      <c r="B17" s="742"/>
      <c r="C17" s="713"/>
      <c r="D17" s="225" t="s">
        <v>541</v>
      </c>
      <c r="E17" s="232">
        <v>418</v>
      </c>
      <c r="F17" s="233">
        <v>745</v>
      </c>
      <c r="G17" s="221"/>
      <c r="H17" s="221"/>
    </row>
    <row r="18" spans="1:8" ht="12.75">
      <c r="A18" s="750"/>
      <c r="B18" s="742"/>
      <c r="C18" s="713"/>
      <c r="D18" s="236" t="s">
        <v>542</v>
      </c>
      <c r="E18" s="233">
        <v>4511</v>
      </c>
      <c r="F18" s="233">
        <v>4985</v>
      </c>
      <c r="G18" s="221"/>
      <c r="H18" s="221"/>
    </row>
    <row r="19" spans="1:8" ht="12.75">
      <c r="A19" s="750"/>
      <c r="B19" s="742"/>
      <c r="C19" s="219" t="s">
        <v>153</v>
      </c>
      <c r="D19" s="220" t="s">
        <v>154</v>
      </c>
      <c r="E19" s="229">
        <f>SUM(E20:E39)</f>
        <v>11580</v>
      </c>
      <c r="F19" s="229">
        <f>SUM(F20:F39)</f>
        <v>7837</v>
      </c>
      <c r="G19" s="221">
        <f>SUM(F19*1.032)</f>
        <v>8087.784000000001</v>
      </c>
      <c r="H19" s="221">
        <f>SUM(G19*1.035)</f>
        <v>8370.85644</v>
      </c>
    </row>
    <row r="20" spans="1:8" ht="12.75">
      <c r="A20" s="750"/>
      <c r="B20" s="742"/>
      <c r="C20" s="719"/>
      <c r="D20" s="236" t="s">
        <v>231</v>
      </c>
      <c r="E20" s="226">
        <v>5100</v>
      </c>
      <c r="F20" s="227">
        <v>5200</v>
      </c>
      <c r="G20" s="221"/>
      <c r="H20" s="221"/>
    </row>
    <row r="21" spans="1:8" ht="12.75">
      <c r="A21" s="750"/>
      <c r="B21" s="742"/>
      <c r="C21" s="719"/>
      <c r="D21" s="236" t="s">
        <v>543</v>
      </c>
      <c r="E21" s="226">
        <v>500</v>
      </c>
      <c r="F21" s="227">
        <v>500</v>
      </c>
      <c r="G21" s="221"/>
      <c r="H21" s="221"/>
    </row>
    <row r="22" spans="1:8" ht="12.75">
      <c r="A22" s="750"/>
      <c r="B22" s="742"/>
      <c r="C22" s="719"/>
      <c r="D22" s="236" t="s">
        <v>233</v>
      </c>
      <c r="E22" s="226">
        <v>130</v>
      </c>
      <c r="F22" s="227">
        <v>190</v>
      </c>
      <c r="G22" s="221"/>
      <c r="H22" s="221"/>
    </row>
    <row r="23" spans="1:8" ht="12.75">
      <c r="A23" s="750"/>
      <c r="B23" s="742"/>
      <c r="C23" s="719"/>
      <c r="D23" s="236" t="s">
        <v>235</v>
      </c>
      <c r="E23" s="226">
        <v>200</v>
      </c>
      <c r="F23" s="227">
        <v>200</v>
      </c>
      <c r="G23" s="221"/>
      <c r="H23" s="221"/>
    </row>
    <row r="24" spans="1:8" ht="12.75">
      <c r="A24" s="750"/>
      <c r="B24" s="742"/>
      <c r="C24" s="719"/>
      <c r="D24" s="236" t="s">
        <v>236</v>
      </c>
      <c r="E24" s="226">
        <v>20</v>
      </c>
      <c r="F24" s="227">
        <v>20</v>
      </c>
      <c r="G24" s="221"/>
      <c r="H24" s="221"/>
    </row>
    <row r="25" spans="1:8" ht="12.75">
      <c r="A25" s="750"/>
      <c r="B25" s="742"/>
      <c r="C25" s="719"/>
      <c r="D25" s="236" t="s">
        <v>544</v>
      </c>
      <c r="E25" s="226">
        <v>10</v>
      </c>
      <c r="F25" s="227">
        <v>25</v>
      </c>
      <c r="G25" s="221"/>
      <c r="H25" s="221"/>
    </row>
    <row r="26" spans="1:8" ht="12.75">
      <c r="A26" s="750"/>
      <c r="B26" s="742"/>
      <c r="C26" s="719"/>
      <c r="D26" s="236" t="s">
        <v>238</v>
      </c>
      <c r="E26" s="226">
        <v>370</v>
      </c>
      <c r="F26" s="227">
        <v>380</v>
      </c>
      <c r="G26" s="221"/>
      <c r="H26" s="221"/>
    </row>
    <row r="27" spans="1:8" ht="12.75">
      <c r="A27" s="750"/>
      <c r="B27" s="742"/>
      <c r="C27" s="719"/>
      <c r="D27" s="236" t="s">
        <v>545</v>
      </c>
      <c r="E27" s="226">
        <v>150</v>
      </c>
      <c r="F27" s="227">
        <v>220</v>
      </c>
      <c r="G27" s="221"/>
      <c r="H27" s="221"/>
    </row>
    <row r="28" spans="1:8" ht="12.75">
      <c r="A28" s="750"/>
      <c r="B28" s="742"/>
      <c r="C28" s="719"/>
      <c r="D28" s="236" t="s">
        <v>546</v>
      </c>
      <c r="E28" s="226">
        <v>65</v>
      </c>
      <c r="F28" s="227">
        <v>30</v>
      </c>
      <c r="G28" s="221"/>
      <c r="H28" s="221"/>
    </row>
    <row r="29" spans="1:8" ht="12.75">
      <c r="A29" s="750"/>
      <c r="B29" s="742"/>
      <c r="C29" s="719"/>
      <c r="D29" s="236" t="s">
        <v>547</v>
      </c>
      <c r="E29" s="226">
        <v>2</v>
      </c>
      <c r="F29" s="227"/>
      <c r="G29" s="221"/>
      <c r="H29" s="221"/>
    </row>
    <row r="30" spans="1:8" ht="12.75">
      <c r="A30" s="750"/>
      <c r="B30" s="742"/>
      <c r="C30" s="719"/>
      <c r="D30" s="236" t="s">
        <v>548</v>
      </c>
      <c r="E30" s="226">
        <v>80</v>
      </c>
      <c r="F30" s="227">
        <v>55</v>
      </c>
      <c r="G30" s="221"/>
      <c r="H30" s="221"/>
    </row>
    <row r="31" spans="1:8" ht="12.75">
      <c r="A31" s="750"/>
      <c r="B31" s="742"/>
      <c r="C31" s="719"/>
      <c r="D31" s="236" t="s">
        <v>549</v>
      </c>
      <c r="E31" s="226">
        <v>5</v>
      </c>
      <c r="F31" s="227">
        <v>5</v>
      </c>
      <c r="G31" s="221"/>
      <c r="H31" s="221"/>
    </row>
    <row r="32" spans="1:8" ht="12.75">
      <c r="A32" s="750"/>
      <c r="B32" s="742"/>
      <c r="C32" s="719"/>
      <c r="D32" s="236" t="s">
        <v>550</v>
      </c>
      <c r="E32" s="226">
        <v>5</v>
      </c>
      <c r="F32" s="227">
        <v>10</v>
      </c>
      <c r="G32" s="221"/>
      <c r="H32" s="221"/>
    </row>
    <row r="33" spans="1:8" ht="12.75">
      <c r="A33" s="750"/>
      <c r="B33" s="742"/>
      <c r="C33" s="719"/>
      <c r="D33" s="236" t="s">
        <v>551</v>
      </c>
      <c r="E33" s="226">
        <v>4394</v>
      </c>
      <c r="F33" s="227">
        <v>410</v>
      </c>
      <c r="G33" s="221"/>
      <c r="H33" s="221"/>
    </row>
    <row r="34" spans="1:8" ht="12.75">
      <c r="A34" s="750"/>
      <c r="B34" s="742"/>
      <c r="C34" s="719"/>
      <c r="D34" s="236" t="s">
        <v>552</v>
      </c>
      <c r="E34" s="226">
        <v>5</v>
      </c>
      <c r="F34" s="227">
        <v>5</v>
      </c>
      <c r="G34" s="221"/>
      <c r="H34" s="221"/>
    </row>
    <row r="35" spans="1:8" ht="12.75">
      <c r="A35" s="750"/>
      <c r="B35" s="742"/>
      <c r="C35" s="719"/>
      <c r="D35" s="236" t="s">
        <v>259</v>
      </c>
      <c r="E35" s="226">
        <v>3</v>
      </c>
      <c r="F35" s="227">
        <v>5</v>
      </c>
      <c r="G35" s="221"/>
      <c r="H35" s="221"/>
    </row>
    <row r="36" spans="1:8" ht="12.75">
      <c r="A36" s="750"/>
      <c r="B36" s="742"/>
      <c r="C36" s="719"/>
      <c r="D36" s="236" t="s">
        <v>260</v>
      </c>
      <c r="E36" s="226">
        <v>280</v>
      </c>
      <c r="F36" s="227">
        <v>320</v>
      </c>
      <c r="G36" s="221"/>
      <c r="H36" s="221"/>
    </row>
    <row r="37" spans="1:8" ht="12.75">
      <c r="A37" s="750"/>
      <c r="B37" s="742"/>
      <c r="C37" s="719"/>
      <c r="D37" s="236" t="s">
        <v>553</v>
      </c>
      <c r="E37" s="226">
        <v>5</v>
      </c>
      <c r="F37" s="227">
        <v>2</v>
      </c>
      <c r="G37" s="221"/>
      <c r="H37" s="221"/>
    </row>
    <row r="38" spans="1:8" ht="12.75">
      <c r="A38" s="750"/>
      <c r="B38" s="742"/>
      <c r="C38" s="719"/>
      <c r="D38" s="236" t="s">
        <v>265</v>
      </c>
      <c r="E38" s="226">
        <v>50</v>
      </c>
      <c r="F38" s="227">
        <v>60</v>
      </c>
      <c r="G38" s="221"/>
      <c r="H38" s="221"/>
    </row>
    <row r="39" spans="1:8" ht="12.75">
      <c r="A39" s="750"/>
      <c r="B39" s="742"/>
      <c r="C39" s="719"/>
      <c r="D39" s="236" t="s">
        <v>266</v>
      </c>
      <c r="E39" s="226">
        <v>206</v>
      </c>
      <c r="F39" s="227">
        <v>200</v>
      </c>
      <c r="G39" s="221"/>
      <c r="H39" s="221"/>
    </row>
    <row r="40" spans="1:8" ht="12.75">
      <c r="A40" s="750"/>
      <c r="B40" s="742"/>
      <c r="C40" s="241" t="s">
        <v>371</v>
      </c>
      <c r="D40" s="243" t="s">
        <v>554</v>
      </c>
      <c r="E40" s="221">
        <f>SUM(E41:E44)</f>
        <v>170</v>
      </c>
      <c r="F40" s="221">
        <f>SUM(F41:F44)</f>
        <v>260</v>
      </c>
      <c r="G40" s="221">
        <f>SUM(F40*1.032)</f>
        <v>268.32</v>
      </c>
      <c r="H40" s="221">
        <f>SUM(G40*1.035)</f>
        <v>277.71119999999996</v>
      </c>
    </row>
    <row r="41" spans="1:8" ht="12.75">
      <c r="A41" s="750"/>
      <c r="B41" s="742"/>
      <c r="C41" s="719"/>
      <c r="D41" s="236" t="s">
        <v>555</v>
      </c>
      <c r="E41" s="226">
        <v>50</v>
      </c>
      <c r="F41" s="227">
        <v>70</v>
      </c>
      <c r="G41" s="221"/>
      <c r="H41" s="221"/>
    </row>
    <row r="42" spans="1:8" ht="12.75">
      <c r="A42" s="750"/>
      <c r="B42" s="742"/>
      <c r="C42" s="719"/>
      <c r="D42" s="236" t="s">
        <v>556</v>
      </c>
      <c r="E42" s="226">
        <v>50</v>
      </c>
      <c r="F42" s="227">
        <v>70</v>
      </c>
      <c r="G42" s="221"/>
      <c r="H42" s="221"/>
    </row>
    <row r="43" spans="1:8" ht="12.75">
      <c r="A43" s="750"/>
      <c r="B43" s="742"/>
      <c r="C43" s="719"/>
      <c r="D43" s="236" t="s">
        <v>276</v>
      </c>
      <c r="E43" s="226">
        <v>70</v>
      </c>
      <c r="F43" s="227">
        <v>70</v>
      </c>
      <c r="G43" s="221"/>
      <c r="H43" s="221"/>
    </row>
    <row r="44" spans="1:8" ht="12.75">
      <c r="A44" s="750"/>
      <c r="B44" s="742"/>
      <c r="C44" s="719"/>
      <c r="D44" s="346" t="s">
        <v>557</v>
      </c>
      <c r="E44" s="347"/>
      <c r="F44" s="348">
        <v>50</v>
      </c>
      <c r="G44" s="221"/>
      <c r="H44" s="221"/>
    </row>
    <row r="45" spans="1:8" ht="12.75">
      <c r="A45" s="750"/>
      <c r="B45" s="742"/>
      <c r="C45" s="379" t="s">
        <v>558</v>
      </c>
      <c r="D45" s="380"/>
      <c r="E45" s="381">
        <f>SUM(E46)</f>
        <v>5209</v>
      </c>
      <c r="F45" s="381">
        <f>SUM(F46)</f>
        <v>6275</v>
      </c>
      <c r="G45" s="381">
        <f>SUM(G46)</f>
        <v>6200</v>
      </c>
      <c r="H45" s="381">
        <f>SUM(H46)</f>
        <v>6300</v>
      </c>
    </row>
    <row r="46" spans="1:8" ht="12.75">
      <c r="A46" s="750"/>
      <c r="B46" s="742"/>
      <c r="C46" s="285" t="s">
        <v>513</v>
      </c>
      <c r="D46" s="286" t="s">
        <v>554</v>
      </c>
      <c r="E46" s="319">
        <f>SUM(E47:E49)</f>
        <v>5209</v>
      </c>
      <c r="F46" s="319">
        <f>SUM(F47:F49)</f>
        <v>6275</v>
      </c>
      <c r="G46" s="319">
        <v>6200</v>
      </c>
      <c r="H46" s="319">
        <v>6300</v>
      </c>
    </row>
    <row r="47" spans="1:8" ht="12.75">
      <c r="A47" s="750"/>
      <c r="B47" s="742"/>
      <c r="C47" s="719"/>
      <c r="D47" s="236" t="s">
        <v>559</v>
      </c>
      <c r="E47" s="226">
        <v>3475</v>
      </c>
      <c r="F47" s="227">
        <v>3697</v>
      </c>
      <c r="G47" s="228"/>
      <c r="H47" s="226"/>
    </row>
    <row r="48" spans="1:8" ht="12.75">
      <c r="A48" s="750"/>
      <c r="B48" s="742"/>
      <c r="C48" s="719"/>
      <c r="D48" s="236" t="s">
        <v>560</v>
      </c>
      <c r="E48" s="226">
        <v>761</v>
      </c>
      <c r="F48" s="227">
        <v>860</v>
      </c>
      <c r="G48" s="228"/>
      <c r="H48" s="226"/>
    </row>
    <row r="49" spans="1:8" ht="12.75">
      <c r="A49" s="750"/>
      <c r="B49" s="742"/>
      <c r="C49" s="719"/>
      <c r="D49" s="236" t="s">
        <v>561</v>
      </c>
      <c r="E49" s="226">
        <v>973</v>
      </c>
      <c r="F49" s="227">
        <v>1718</v>
      </c>
      <c r="G49" s="228"/>
      <c r="H49" s="226"/>
    </row>
    <row r="50" spans="1:8" ht="12.75">
      <c r="A50" s="750"/>
      <c r="B50" s="742"/>
      <c r="C50" s="377" t="s">
        <v>562</v>
      </c>
      <c r="D50" s="377"/>
      <c r="E50" s="378">
        <f>SUM(E51)</f>
        <v>9566</v>
      </c>
      <c r="F50" s="378">
        <f>SUM(F51)</f>
        <v>10146</v>
      </c>
      <c r="G50" s="378">
        <f>SUM(G51)</f>
        <v>10491</v>
      </c>
      <c r="H50" s="378">
        <f>SUM(H51)</f>
        <v>10896</v>
      </c>
    </row>
    <row r="51" spans="1:8" ht="12.75">
      <c r="A51" s="750"/>
      <c r="B51" s="742"/>
      <c r="C51" s="214" t="s">
        <v>151</v>
      </c>
      <c r="D51" s="215" t="s">
        <v>152</v>
      </c>
      <c r="E51" s="216">
        <f>SUM(E52+E56+E61+E89)</f>
        <v>9566</v>
      </c>
      <c r="F51" s="216">
        <f>SUM(F52+F56+F61+F89)</f>
        <v>10146</v>
      </c>
      <c r="G51" s="216">
        <f>SUM(G52+G56+G61+G89)</f>
        <v>10491</v>
      </c>
      <c r="H51" s="216">
        <f>SUM(H52+H56+H61+H89)</f>
        <v>10896</v>
      </c>
    </row>
    <row r="52" spans="1:8" ht="12.75">
      <c r="A52" s="750"/>
      <c r="B52" s="742"/>
      <c r="C52" s="219" t="s">
        <v>211</v>
      </c>
      <c r="D52" s="220" t="s">
        <v>323</v>
      </c>
      <c r="E52" s="221">
        <f>SUM(E53:E55)</f>
        <v>4698</v>
      </c>
      <c r="F52" s="221">
        <f>SUM(F53:F55)</f>
        <v>5553</v>
      </c>
      <c r="G52" s="221">
        <v>5773</v>
      </c>
      <c r="H52" s="221">
        <v>6003</v>
      </c>
    </row>
    <row r="53" spans="1:8" ht="12.75">
      <c r="A53" s="750"/>
      <c r="B53" s="742"/>
      <c r="C53" s="713"/>
      <c r="D53" s="225" t="s">
        <v>324</v>
      </c>
      <c r="E53" s="226">
        <v>4522</v>
      </c>
      <c r="F53" s="227">
        <v>4847</v>
      </c>
      <c r="G53" s="228"/>
      <c r="H53" s="226"/>
    </row>
    <row r="54" spans="1:8" ht="12.75">
      <c r="A54" s="750"/>
      <c r="B54" s="742"/>
      <c r="C54" s="713"/>
      <c r="D54" s="290" t="s">
        <v>537</v>
      </c>
      <c r="E54" s="226">
        <v>158</v>
      </c>
      <c r="F54" s="227">
        <v>640</v>
      </c>
      <c r="G54" s="228"/>
      <c r="H54" s="226"/>
    </row>
    <row r="55" spans="1:8" ht="12.75">
      <c r="A55" s="750"/>
      <c r="B55" s="742"/>
      <c r="C55" s="713"/>
      <c r="D55" s="290" t="s">
        <v>538</v>
      </c>
      <c r="E55" s="226">
        <v>18</v>
      </c>
      <c r="F55" s="227">
        <v>66</v>
      </c>
      <c r="G55" s="228"/>
      <c r="H55" s="226"/>
    </row>
    <row r="56" spans="1:8" ht="12.75">
      <c r="A56" s="750"/>
      <c r="B56" s="742"/>
      <c r="C56" s="219" t="s">
        <v>213</v>
      </c>
      <c r="D56" s="220" t="s">
        <v>327</v>
      </c>
      <c r="E56" s="229">
        <f>SUM(E57:E60)</f>
        <v>1653</v>
      </c>
      <c r="F56" s="229">
        <f>SUM(F57:F60)</f>
        <v>1955</v>
      </c>
      <c r="G56" s="229">
        <v>2032</v>
      </c>
      <c r="H56" s="229">
        <v>2113</v>
      </c>
    </row>
    <row r="57" spans="1:8" ht="12.75">
      <c r="A57" s="750"/>
      <c r="B57" s="742"/>
      <c r="C57" s="713"/>
      <c r="D57" s="290" t="s">
        <v>539</v>
      </c>
      <c r="E57" s="232">
        <v>297</v>
      </c>
      <c r="F57" s="233">
        <v>387</v>
      </c>
      <c r="G57" s="234"/>
      <c r="H57" s="232"/>
    </row>
    <row r="58" spans="1:8" ht="12.75">
      <c r="A58" s="750"/>
      <c r="B58" s="742"/>
      <c r="C58" s="713"/>
      <c r="D58" s="290" t="s">
        <v>540</v>
      </c>
      <c r="E58" s="232">
        <v>35</v>
      </c>
      <c r="F58" s="233">
        <v>34</v>
      </c>
      <c r="G58" s="234"/>
      <c r="H58" s="232"/>
    </row>
    <row r="59" spans="1:8" ht="12.75">
      <c r="A59" s="750"/>
      <c r="B59" s="742"/>
      <c r="C59" s="713"/>
      <c r="D59" s="225" t="s">
        <v>541</v>
      </c>
      <c r="E59" s="232">
        <v>138</v>
      </c>
      <c r="F59" s="233">
        <v>134</v>
      </c>
      <c r="G59" s="234"/>
      <c r="H59" s="232"/>
    </row>
    <row r="60" spans="1:8" ht="12.75">
      <c r="A60" s="750"/>
      <c r="B60" s="742"/>
      <c r="C60" s="713"/>
      <c r="D60" s="236" t="s">
        <v>542</v>
      </c>
      <c r="E60" s="233">
        <v>1183</v>
      </c>
      <c r="F60" s="233">
        <v>1400</v>
      </c>
      <c r="G60" s="237"/>
      <c r="H60" s="233"/>
    </row>
    <row r="61" spans="1:8" ht="12.75">
      <c r="A61" s="750"/>
      <c r="B61" s="742"/>
      <c r="C61" s="219" t="s">
        <v>153</v>
      </c>
      <c r="D61" s="220" t="s">
        <v>154</v>
      </c>
      <c r="E61" s="229">
        <f>SUM(E62:E88)</f>
        <v>3161</v>
      </c>
      <c r="F61" s="229">
        <v>2626</v>
      </c>
      <c r="G61" s="229">
        <v>2666</v>
      </c>
      <c r="H61" s="229">
        <v>2760</v>
      </c>
    </row>
    <row r="62" spans="1:8" ht="12.75">
      <c r="A62" s="750"/>
      <c r="B62" s="742"/>
      <c r="C62" s="748"/>
      <c r="D62" s="382" t="s">
        <v>563</v>
      </c>
      <c r="E62" s="226">
        <v>2</v>
      </c>
      <c r="F62" s="226">
        <v>2</v>
      </c>
      <c r="G62" s="221"/>
      <c r="H62" s="221"/>
    </row>
    <row r="63" spans="1:8" ht="12.75">
      <c r="A63" s="750"/>
      <c r="B63" s="742"/>
      <c r="C63" s="748"/>
      <c r="D63" s="236" t="s">
        <v>231</v>
      </c>
      <c r="E63" s="226">
        <v>1900</v>
      </c>
      <c r="F63" s="227">
        <v>1540</v>
      </c>
      <c r="G63" s="228"/>
      <c r="H63" s="226"/>
    </row>
    <row r="64" spans="1:8" ht="12.75">
      <c r="A64" s="750"/>
      <c r="B64" s="742"/>
      <c r="C64" s="748"/>
      <c r="D64" s="236" t="s">
        <v>543</v>
      </c>
      <c r="E64" s="226">
        <v>70</v>
      </c>
      <c r="F64" s="227">
        <v>70</v>
      </c>
      <c r="G64" s="228"/>
      <c r="H64" s="226"/>
    </row>
    <row r="65" spans="1:8" ht="12.75">
      <c r="A65" s="750"/>
      <c r="B65" s="742"/>
      <c r="C65" s="748"/>
      <c r="D65" s="236" t="s">
        <v>233</v>
      </c>
      <c r="E65" s="226">
        <v>30</v>
      </c>
      <c r="F65" s="227">
        <v>20</v>
      </c>
      <c r="G65" s="228"/>
      <c r="H65" s="226"/>
    </row>
    <row r="66" spans="1:8" ht="12.75">
      <c r="A66" s="750"/>
      <c r="B66" s="742"/>
      <c r="C66" s="748"/>
      <c r="D66" s="236" t="s">
        <v>235</v>
      </c>
      <c r="E66" s="226">
        <v>34</v>
      </c>
      <c r="F66" s="227">
        <v>80</v>
      </c>
      <c r="G66" s="228"/>
      <c r="H66" s="226"/>
    </row>
    <row r="67" spans="1:8" ht="12.75">
      <c r="A67" s="750"/>
      <c r="B67" s="742"/>
      <c r="C67" s="748"/>
      <c r="D67" s="236" t="s">
        <v>236</v>
      </c>
      <c r="E67" s="226">
        <v>5</v>
      </c>
      <c r="F67" s="227">
        <v>20</v>
      </c>
      <c r="G67" s="228"/>
      <c r="H67" s="226"/>
    </row>
    <row r="68" spans="1:8" ht="12.75">
      <c r="A68" s="750"/>
      <c r="B68" s="742"/>
      <c r="C68" s="748"/>
      <c r="D68" s="236" t="s">
        <v>564</v>
      </c>
      <c r="E68" s="226">
        <v>5</v>
      </c>
      <c r="F68" s="227">
        <v>3</v>
      </c>
      <c r="G68" s="228"/>
      <c r="H68" s="226"/>
    </row>
    <row r="69" spans="1:8" ht="12.75">
      <c r="A69" s="750"/>
      <c r="B69" s="742"/>
      <c r="C69" s="748"/>
      <c r="D69" s="236" t="s">
        <v>544</v>
      </c>
      <c r="E69" s="226">
        <v>30</v>
      </c>
      <c r="F69" s="227">
        <v>20</v>
      </c>
      <c r="G69" s="228"/>
      <c r="H69" s="226"/>
    </row>
    <row r="70" spans="1:8" ht="12.75">
      <c r="A70" s="750"/>
      <c r="B70" s="742"/>
      <c r="C70" s="748"/>
      <c r="D70" s="236" t="s">
        <v>238</v>
      </c>
      <c r="E70" s="226">
        <v>75</v>
      </c>
      <c r="F70" s="227">
        <v>60</v>
      </c>
      <c r="G70" s="228"/>
      <c r="H70" s="226"/>
    </row>
    <row r="71" spans="1:8" ht="12.75">
      <c r="A71" s="750"/>
      <c r="B71" s="742"/>
      <c r="C71" s="748"/>
      <c r="D71" s="236" t="s">
        <v>545</v>
      </c>
      <c r="E71" s="226">
        <v>100</v>
      </c>
      <c r="F71" s="227">
        <v>60</v>
      </c>
      <c r="G71" s="228"/>
      <c r="H71" s="226"/>
    </row>
    <row r="72" spans="1:8" ht="12.75">
      <c r="A72" s="750"/>
      <c r="B72" s="742"/>
      <c r="C72" s="748"/>
      <c r="D72" s="236" t="s">
        <v>546</v>
      </c>
      <c r="E72" s="226">
        <v>15</v>
      </c>
      <c r="F72" s="227">
        <v>10</v>
      </c>
      <c r="G72" s="228"/>
      <c r="H72" s="226"/>
    </row>
    <row r="73" spans="1:8" ht="12.75">
      <c r="A73" s="750"/>
      <c r="B73" s="742"/>
      <c r="C73" s="748"/>
      <c r="D73" s="236" t="s">
        <v>565</v>
      </c>
      <c r="E73" s="226">
        <v>15</v>
      </c>
      <c r="F73" s="227">
        <v>5</v>
      </c>
      <c r="G73" s="228"/>
      <c r="H73" s="226"/>
    </row>
    <row r="74" spans="1:8" ht="12.75">
      <c r="A74" s="750"/>
      <c r="B74" s="742"/>
      <c r="C74" s="748"/>
      <c r="D74" s="236" t="s">
        <v>547</v>
      </c>
      <c r="E74" s="226">
        <v>2</v>
      </c>
      <c r="F74" s="227">
        <v>2</v>
      </c>
      <c r="G74" s="228"/>
      <c r="H74" s="226"/>
    </row>
    <row r="75" spans="1:8" ht="12.75">
      <c r="A75" s="750"/>
      <c r="B75" s="742"/>
      <c r="C75" s="748"/>
      <c r="D75" s="236" t="s">
        <v>548</v>
      </c>
      <c r="E75" s="226">
        <v>0</v>
      </c>
      <c r="F75" s="227">
        <v>2</v>
      </c>
      <c r="G75" s="228"/>
      <c r="H75" s="226"/>
    </row>
    <row r="76" spans="1:8" ht="12.75">
      <c r="A76" s="750"/>
      <c r="B76" s="742"/>
      <c r="C76" s="748"/>
      <c r="D76" s="236" t="s">
        <v>549</v>
      </c>
      <c r="E76" s="226">
        <v>10</v>
      </c>
      <c r="F76" s="227">
        <v>5</v>
      </c>
      <c r="G76" s="228"/>
      <c r="H76" s="226"/>
    </row>
    <row r="77" spans="1:8" ht="12.75">
      <c r="A77" s="750"/>
      <c r="B77" s="742"/>
      <c r="C77" s="748"/>
      <c r="D77" s="236" t="s">
        <v>566</v>
      </c>
      <c r="E77" s="226">
        <v>5</v>
      </c>
      <c r="F77" s="227">
        <v>2</v>
      </c>
      <c r="G77" s="228"/>
      <c r="H77" s="226"/>
    </row>
    <row r="78" spans="1:8" ht="12.75">
      <c r="A78" s="750"/>
      <c r="B78" s="742"/>
      <c r="C78" s="748"/>
      <c r="D78" s="236" t="s">
        <v>550</v>
      </c>
      <c r="E78" s="226">
        <v>20</v>
      </c>
      <c r="F78" s="227">
        <v>10</v>
      </c>
      <c r="G78" s="228"/>
      <c r="H78" s="226"/>
    </row>
    <row r="79" spans="1:8" ht="12.75">
      <c r="A79" s="750"/>
      <c r="B79" s="742"/>
      <c r="C79" s="748"/>
      <c r="D79" s="236" t="s">
        <v>551</v>
      </c>
      <c r="E79" s="226">
        <v>567</v>
      </c>
      <c r="F79" s="227">
        <v>400</v>
      </c>
      <c r="G79" s="228"/>
      <c r="H79" s="226"/>
    </row>
    <row r="80" spans="1:8" ht="12.75">
      <c r="A80" s="750"/>
      <c r="B80" s="742"/>
      <c r="C80" s="748"/>
      <c r="D80" s="236" t="s">
        <v>567</v>
      </c>
      <c r="E80" s="226">
        <v>0</v>
      </c>
      <c r="F80" s="227">
        <v>1</v>
      </c>
      <c r="G80" s="228"/>
      <c r="H80" s="226"/>
    </row>
    <row r="81" spans="1:8" ht="12.75">
      <c r="A81" s="750"/>
      <c r="B81" s="742"/>
      <c r="C81" s="748"/>
      <c r="D81" s="236" t="s">
        <v>552</v>
      </c>
      <c r="E81" s="226">
        <v>3</v>
      </c>
      <c r="F81" s="227">
        <v>5</v>
      </c>
      <c r="G81" s="228"/>
      <c r="H81" s="226"/>
    </row>
    <row r="82" spans="1:8" ht="12.75">
      <c r="A82" s="750"/>
      <c r="B82" s="742"/>
      <c r="C82" s="748"/>
      <c r="D82" s="236" t="s">
        <v>259</v>
      </c>
      <c r="E82" s="226">
        <v>1</v>
      </c>
      <c r="F82" s="227">
        <v>1</v>
      </c>
      <c r="G82" s="228"/>
      <c r="H82" s="226"/>
    </row>
    <row r="83" spans="1:8" ht="12.75">
      <c r="A83" s="750"/>
      <c r="B83" s="742"/>
      <c r="C83" s="748"/>
      <c r="D83" s="236" t="s">
        <v>260</v>
      </c>
      <c r="E83" s="226">
        <v>55</v>
      </c>
      <c r="F83" s="227">
        <v>40</v>
      </c>
      <c r="G83" s="228"/>
      <c r="H83" s="226"/>
    </row>
    <row r="84" spans="1:8" ht="12.75">
      <c r="A84" s="750"/>
      <c r="B84" s="742"/>
      <c r="C84" s="748"/>
      <c r="D84" s="236" t="s">
        <v>553</v>
      </c>
      <c r="E84" s="226">
        <v>45</v>
      </c>
      <c r="F84" s="227">
        <v>50</v>
      </c>
      <c r="G84" s="228"/>
      <c r="H84" s="226"/>
    </row>
    <row r="85" spans="1:8" ht="12.75">
      <c r="A85" s="750"/>
      <c r="B85" s="742"/>
      <c r="C85" s="748"/>
      <c r="D85" s="236" t="s">
        <v>226</v>
      </c>
      <c r="E85" s="226">
        <v>95</v>
      </c>
      <c r="F85" s="227">
        <v>112</v>
      </c>
      <c r="G85" s="228"/>
      <c r="H85" s="226"/>
    </row>
    <row r="86" spans="1:8" ht="12.75">
      <c r="A86" s="750"/>
      <c r="B86" s="742"/>
      <c r="C86" s="748"/>
      <c r="D86" s="236" t="s">
        <v>265</v>
      </c>
      <c r="E86" s="226">
        <v>12</v>
      </c>
      <c r="F86" s="227">
        <v>26</v>
      </c>
      <c r="G86" s="228"/>
      <c r="H86" s="226"/>
    </row>
    <row r="87" spans="1:8" ht="12.75">
      <c r="A87" s="750"/>
      <c r="B87" s="742"/>
      <c r="C87" s="748"/>
      <c r="D87" s="236" t="s">
        <v>266</v>
      </c>
      <c r="E87" s="226">
        <v>45</v>
      </c>
      <c r="F87" s="227">
        <v>60</v>
      </c>
      <c r="G87" s="228"/>
      <c r="H87" s="226"/>
    </row>
    <row r="88" spans="1:8" ht="12.75">
      <c r="A88" s="750"/>
      <c r="B88" s="742"/>
      <c r="C88" s="748"/>
      <c r="D88" s="236" t="s">
        <v>568</v>
      </c>
      <c r="E88" s="226">
        <v>20</v>
      </c>
      <c r="F88" s="227">
        <v>20</v>
      </c>
      <c r="G88" s="228"/>
      <c r="H88" s="226"/>
    </row>
    <row r="89" spans="1:8" ht="12.75">
      <c r="A89" s="750"/>
      <c r="B89" s="742"/>
      <c r="C89" s="241" t="s">
        <v>371</v>
      </c>
      <c r="D89" s="243" t="s">
        <v>554</v>
      </c>
      <c r="E89" s="221">
        <v>54</v>
      </c>
      <c r="F89" s="221">
        <v>12</v>
      </c>
      <c r="G89" s="221">
        <v>20</v>
      </c>
      <c r="H89" s="221">
        <v>20</v>
      </c>
    </row>
    <row r="90" spans="1:8" ht="12.75">
      <c r="A90" s="750"/>
      <c r="B90" s="742"/>
      <c r="C90" s="719"/>
      <c r="D90" s="236" t="s">
        <v>556</v>
      </c>
      <c r="E90" s="226">
        <v>34</v>
      </c>
      <c r="F90" s="227"/>
      <c r="G90" s="228"/>
      <c r="H90" s="226"/>
    </row>
    <row r="91" spans="1:8" ht="12.75">
      <c r="A91" s="750"/>
      <c r="B91" s="742"/>
      <c r="C91" s="719"/>
      <c r="D91" s="236" t="s">
        <v>276</v>
      </c>
      <c r="E91" s="226">
        <v>15</v>
      </c>
      <c r="F91" s="227">
        <v>10</v>
      </c>
      <c r="G91" s="228"/>
      <c r="H91" s="226"/>
    </row>
    <row r="92" spans="1:8" ht="12.75">
      <c r="A92" s="750"/>
      <c r="B92" s="742"/>
      <c r="C92" s="719"/>
      <c r="D92" s="236" t="s">
        <v>557</v>
      </c>
      <c r="E92" s="226">
        <v>5</v>
      </c>
      <c r="F92" s="227">
        <v>2</v>
      </c>
      <c r="G92" s="228"/>
      <c r="H92" s="226"/>
    </row>
    <row r="93" spans="1:8" ht="12.75">
      <c r="A93" s="750"/>
      <c r="B93" s="742"/>
      <c r="C93" s="376" t="s">
        <v>569</v>
      </c>
      <c r="D93" s="377"/>
      <c r="E93" s="378">
        <f>SUM(E94)</f>
        <v>677</v>
      </c>
      <c r="F93" s="378">
        <f>SUM(F94)</f>
        <v>705</v>
      </c>
      <c r="G93" s="378">
        <f>SUM(G94)</f>
        <v>728</v>
      </c>
      <c r="H93" s="378">
        <f>SUM(H94)</f>
        <v>753</v>
      </c>
    </row>
    <row r="94" spans="1:8" ht="12.75">
      <c r="A94" s="750"/>
      <c r="B94" s="742"/>
      <c r="C94" s="214" t="s">
        <v>151</v>
      </c>
      <c r="D94" s="215" t="s">
        <v>152</v>
      </c>
      <c r="E94" s="216">
        <f>SUM(E95+E98+E102+E114)</f>
        <v>677</v>
      </c>
      <c r="F94" s="216">
        <f>SUM(F95+F98+F102+F114)</f>
        <v>705</v>
      </c>
      <c r="G94" s="216">
        <f>SUM(G95+G98+G102+G114)</f>
        <v>728</v>
      </c>
      <c r="H94" s="216">
        <f>SUM(H95+H98+H102+H114)</f>
        <v>753</v>
      </c>
    </row>
    <row r="95" spans="1:8" ht="12.75">
      <c r="A95" s="750"/>
      <c r="B95" s="742"/>
      <c r="C95" s="219" t="s">
        <v>211</v>
      </c>
      <c r="D95" s="220" t="s">
        <v>323</v>
      </c>
      <c r="E95" s="221">
        <f>SUM(E96:E97)</f>
        <v>470</v>
      </c>
      <c r="F95" s="221">
        <f>SUM(F96:F97)</f>
        <v>481</v>
      </c>
      <c r="G95" s="221">
        <v>495</v>
      </c>
      <c r="H95" s="221">
        <v>498</v>
      </c>
    </row>
    <row r="96" spans="1:8" ht="12.75">
      <c r="A96" s="750"/>
      <c r="B96" s="742"/>
      <c r="C96" s="713"/>
      <c r="D96" s="225" t="s">
        <v>324</v>
      </c>
      <c r="E96" s="226">
        <v>466</v>
      </c>
      <c r="F96" s="227">
        <v>468</v>
      </c>
      <c r="G96" s="228"/>
      <c r="H96" s="226"/>
    </row>
    <row r="97" spans="1:8" ht="12.75">
      <c r="A97" s="750"/>
      <c r="B97" s="742"/>
      <c r="C97" s="713"/>
      <c r="D97" s="290" t="s">
        <v>537</v>
      </c>
      <c r="E97" s="226">
        <v>4</v>
      </c>
      <c r="F97" s="227">
        <v>13</v>
      </c>
      <c r="G97" s="228"/>
      <c r="H97" s="226"/>
    </row>
    <row r="98" spans="1:8" ht="12.75">
      <c r="A98" s="750"/>
      <c r="B98" s="742"/>
      <c r="C98" s="219" t="s">
        <v>213</v>
      </c>
      <c r="D98" s="220" t="s">
        <v>327</v>
      </c>
      <c r="E98" s="229">
        <f>SUM(E99:E101)</f>
        <v>165</v>
      </c>
      <c r="F98" s="229">
        <f>SUM(F99:F101)</f>
        <v>169</v>
      </c>
      <c r="G98" s="229">
        <v>175</v>
      </c>
      <c r="H98" s="229">
        <v>181</v>
      </c>
    </row>
    <row r="99" spans="1:8" ht="12.75">
      <c r="A99" s="750"/>
      <c r="B99" s="742"/>
      <c r="C99" s="713"/>
      <c r="D99" s="290" t="s">
        <v>539</v>
      </c>
      <c r="E99" s="232">
        <v>18</v>
      </c>
      <c r="F99" s="233">
        <v>19</v>
      </c>
      <c r="G99" s="234"/>
      <c r="H99" s="232"/>
    </row>
    <row r="100" spans="1:8" ht="12.75">
      <c r="A100" s="750"/>
      <c r="B100" s="742"/>
      <c r="C100" s="713"/>
      <c r="D100" s="225" t="s">
        <v>541</v>
      </c>
      <c r="E100" s="232">
        <v>29</v>
      </c>
      <c r="F100" s="233">
        <v>29</v>
      </c>
      <c r="G100" s="234"/>
      <c r="H100" s="232"/>
    </row>
    <row r="101" spans="1:8" ht="12.75">
      <c r="A101" s="750"/>
      <c r="B101" s="742"/>
      <c r="C101" s="713"/>
      <c r="D101" s="236" t="s">
        <v>542</v>
      </c>
      <c r="E101" s="233">
        <v>118</v>
      </c>
      <c r="F101" s="233">
        <v>121</v>
      </c>
      <c r="G101" s="237"/>
      <c r="H101" s="233"/>
    </row>
    <row r="102" spans="1:8" ht="12.75">
      <c r="A102" s="750"/>
      <c r="B102" s="742"/>
      <c r="C102" s="219" t="s">
        <v>153</v>
      </c>
      <c r="D102" s="220" t="s">
        <v>154</v>
      </c>
      <c r="E102" s="229">
        <f>SUM(E103:E113)</f>
        <v>42</v>
      </c>
      <c r="F102" s="229">
        <f>SUM(F103:F113)</f>
        <v>51</v>
      </c>
      <c r="G102" s="229">
        <v>54</v>
      </c>
      <c r="H102" s="229">
        <v>70</v>
      </c>
    </row>
    <row r="103" spans="1:8" ht="12.75">
      <c r="A103" s="750"/>
      <c r="B103" s="742"/>
      <c r="C103" s="719"/>
      <c r="D103" s="236" t="s">
        <v>231</v>
      </c>
      <c r="E103" s="226">
        <v>4</v>
      </c>
      <c r="F103" s="227">
        <v>30</v>
      </c>
      <c r="G103" s="228"/>
      <c r="H103" s="226"/>
    </row>
    <row r="104" spans="1:8" ht="12.75">
      <c r="A104" s="750"/>
      <c r="B104" s="742"/>
      <c r="C104" s="719"/>
      <c r="D104" s="236" t="s">
        <v>543</v>
      </c>
      <c r="E104" s="226">
        <v>5</v>
      </c>
      <c r="F104" s="227">
        <v>5</v>
      </c>
      <c r="G104" s="228"/>
      <c r="H104" s="226"/>
    </row>
    <row r="105" spans="1:8" ht="12.75">
      <c r="A105" s="750"/>
      <c r="B105" s="742"/>
      <c r="C105" s="719"/>
      <c r="D105" s="236" t="s">
        <v>233</v>
      </c>
      <c r="E105" s="226">
        <v>2</v>
      </c>
      <c r="F105" s="227">
        <v>2</v>
      </c>
      <c r="G105" s="228"/>
      <c r="H105" s="226"/>
    </row>
    <row r="106" spans="1:8" ht="12.75">
      <c r="A106" s="750"/>
      <c r="B106" s="742"/>
      <c r="C106" s="719"/>
      <c r="D106" s="236" t="s">
        <v>235</v>
      </c>
      <c r="E106" s="226"/>
      <c r="F106" s="227">
        <v>2</v>
      </c>
      <c r="G106" s="228"/>
      <c r="H106" s="226"/>
    </row>
    <row r="107" spans="1:8" ht="12.75">
      <c r="A107" s="750"/>
      <c r="B107" s="742"/>
      <c r="C107" s="719"/>
      <c r="D107" s="236" t="s">
        <v>238</v>
      </c>
      <c r="E107" s="226">
        <v>3</v>
      </c>
      <c r="F107" s="227">
        <v>3</v>
      </c>
      <c r="G107" s="228"/>
      <c r="H107" s="226"/>
    </row>
    <row r="108" spans="1:8" ht="12.75">
      <c r="A108" s="750"/>
      <c r="B108" s="742"/>
      <c r="C108" s="719"/>
      <c r="D108" s="236" t="s">
        <v>546</v>
      </c>
      <c r="E108" s="226"/>
      <c r="F108" s="227">
        <v>2</v>
      </c>
      <c r="G108" s="228"/>
      <c r="H108" s="226"/>
    </row>
    <row r="109" spans="1:8" ht="12.75">
      <c r="A109" s="750"/>
      <c r="B109" s="742"/>
      <c r="C109" s="719"/>
      <c r="D109" s="236" t="s">
        <v>547</v>
      </c>
      <c r="E109" s="226">
        <v>1</v>
      </c>
      <c r="F109" s="227">
        <v>1</v>
      </c>
      <c r="G109" s="228"/>
      <c r="H109" s="226"/>
    </row>
    <row r="110" spans="1:8" ht="12.75">
      <c r="A110" s="750"/>
      <c r="B110" s="742"/>
      <c r="C110" s="719"/>
      <c r="D110" s="236" t="s">
        <v>551</v>
      </c>
      <c r="E110" s="226">
        <v>18</v>
      </c>
      <c r="F110" s="227"/>
      <c r="G110" s="228"/>
      <c r="H110" s="226"/>
    </row>
    <row r="111" spans="1:8" ht="12.75">
      <c r="A111" s="750"/>
      <c r="B111" s="742"/>
      <c r="C111" s="719"/>
      <c r="D111" s="236" t="s">
        <v>260</v>
      </c>
      <c r="E111" s="226">
        <v>6</v>
      </c>
      <c r="F111" s="227"/>
      <c r="G111" s="228"/>
      <c r="H111" s="226"/>
    </row>
    <row r="112" spans="1:8" ht="12.75">
      <c r="A112" s="750"/>
      <c r="B112" s="742"/>
      <c r="C112" s="719"/>
      <c r="D112" s="236" t="s">
        <v>226</v>
      </c>
      <c r="E112" s="226">
        <v>3</v>
      </c>
      <c r="F112" s="227">
        <v>3</v>
      </c>
      <c r="G112" s="228"/>
      <c r="H112" s="226"/>
    </row>
    <row r="113" spans="1:8" ht="12.75">
      <c r="A113" s="750"/>
      <c r="B113" s="742"/>
      <c r="C113" s="719"/>
      <c r="D113" s="236" t="s">
        <v>266</v>
      </c>
      <c r="E113" s="226"/>
      <c r="F113" s="227">
        <v>3</v>
      </c>
      <c r="G113" s="228"/>
      <c r="H113" s="226"/>
    </row>
    <row r="114" spans="1:8" ht="12.75">
      <c r="A114" s="750"/>
      <c r="B114" s="742"/>
      <c r="C114" s="241" t="s">
        <v>371</v>
      </c>
      <c r="D114" s="243" t="s">
        <v>554</v>
      </c>
      <c r="E114" s="221">
        <f>SUM(E115:E115)</f>
        <v>0</v>
      </c>
      <c r="F114" s="221">
        <f>SUM(F115:F115)</f>
        <v>4</v>
      </c>
      <c r="G114" s="221">
        <v>4</v>
      </c>
      <c r="H114" s="221">
        <v>4</v>
      </c>
    </row>
    <row r="115" spans="1:8" ht="12.75">
      <c r="A115" s="750"/>
      <c r="B115" s="742"/>
      <c r="C115" s="235"/>
      <c r="D115" s="236" t="s">
        <v>276</v>
      </c>
      <c r="E115" s="226"/>
      <c r="F115" s="227">
        <v>4</v>
      </c>
      <c r="G115" s="228"/>
      <c r="H115" s="226"/>
    </row>
    <row r="116" spans="1:8" ht="12.75">
      <c r="A116" s="750"/>
      <c r="B116" s="742"/>
      <c r="C116" s="376" t="s">
        <v>570</v>
      </c>
      <c r="D116" s="377"/>
      <c r="E116" s="378">
        <f>SUM(E117)</f>
        <v>1134</v>
      </c>
      <c r="F116" s="378">
        <f>SUM(F117)</f>
        <v>1186</v>
      </c>
      <c r="G116" s="378">
        <f>SUM(G117)</f>
        <v>1255</v>
      </c>
      <c r="H116" s="378">
        <f>SUM(H117)</f>
        <v>1317</v>
      </c>
    </row>
    <row r="117" spans="1:8" ht="12.75">
      <c r="A117" s="750"/>
      <c r="B117" s="742"/>
      <c r="C117" s="214" t="s">
        <v>151</v>
      </c>
      <c r="D117" s="215" t="s">
        <v>152</v>
      </c>
      <c r="E117" s="216">
        <v>1134</v>
      </c>
      <c r="F117" s="216">
        <v>1186</v>
      </c>
      <c r="G117" s="216">
        <f>SUM(G118+G122+G125+G138)</f>
        <v>1255</v>
      </c>
      <c r="H117" s="216">
        <f>SUM(H118+H122+H125+H138)</f>
        <v>1317</v>
      </c>
    </row>
    <row r="118" spans="1:8" ht="12.75">
      <c r="A118" s="750"/>
      <c r="B118" s="742"/>
      <c r="C118" s="219" t="s">
        <v>211</v>
      </c>
      <c r="D118" s="220" t="s">
        <v>323</v>
      </c>
      <c r="E118" s="221">
        <f>SUM(E119:E121)</f>
        <v>683</v>
      </c>
      <c r="F118" s="221">
        <f>SUM(F119:F121)</f>
        <v>737</v>
      </c>
      <c r="G118" s="221">
        <v>779</v>
      </c>
      <c r="H118" s="221">
        <v>820</v>
      </c>
    </row>
    <row r="119" spans="1:8" ht="12.75">
      <c r="A119" s="750"/>
      <c r="B119" s="742"/>
      <c r="C119" s="713"/>
      <c r="D119" s="225" t="s">
        <v>324</v>
      </c>
      <c r="E119" s="226">
        <v>537</v>
      </c>
      <c r="F119" s="227">
        <v>558</v>
      </c>
      <c r="G119" s="228"/>
      <c r="H119" s="226"/>
    </row>
    <row r="120" spans="1:8" ht="12.75">
      <c r="A120" s="750"/>
      <c r="B120" s="742"/>
      <c r="C120" s="713"/>
      <c r="D120" s="290" t="s">
        <v>537</v>
      </c>
      <c r="E120" s="226">
        <v>106</v>
      </c>
      <c r="F120" s="227">
        <v>122</v>
      </c>
      <c r="G120" s="228"/>
      <c r="H120" s="226"/>
    </row>
    <row r="121" spans="1:8" ht="12.75">
      <c r="A121" s="750"/>
      <c r="B121" s="742"/>
      <c r="C121" s="713"/>
      <c r="D121" s="290" t="s">
        <v>538</v>
      </c>
      <c r="E121" s="226">
        <v>40</v>
      </c>
      <c r="F121" s="227">
        <v>57</v>
      </c>
      <c r="G121" s="228"/>
      <c r="H121" s="226"/>
    </row>
    <row r="122" spans="1:8" ht="12.75">
      <c r="A122" s="750"/>
      <c r="B122" s="742"/>
      <c r="C122" s="219" t="s">
        <v>213</v>
      </c>
      <c r="D122" s="220" t="s">
        <v>327</v>
      </c>
      <c r="E122" s="229">
        <v>241</v>
      </c>
      <c r="F122" s="229">
        <f>SUM(F123:F124)</f>
        <v>259</v>
      </c>
      <c r="G122" s="229">
        <v>274</v>
      </c>
      <c r="H122" s="229">
        <v>289</v>
      </c>
    </row>
    <row r="123" spans="1:8" ht="12.75">
      <c r="A123" s="750"/>
      <c r="B123" s="742"/>
      <c r="C123" s="718"/>
      <c r="D123" s="225" t="s">
        <v>541</v>
      </c>
      <c r="E123" s="232">
        <v>68</v>
      </c>
      <c r="F123" s="233">
        <v>74</v>
      </c>
      <c r="G123" s="234"/>
      <c r="H123" s="232"/>
    </row>
    <row r="124" spans="1:8" ht="12.75">
      <c r="A124" s="750"/>
      <c r="B124" s="742"/>
      <c r="C124" s="718"/>
      <c r="D124" s="236" t="s">
        <v>542</v>
      </c>
      <c r="E124" s="233">
        <v>173</v>
      </c>
      <c r="F124" s="233">
        <v>185</v>
      </c>
      <c r="G124" s="237"/>
      <c r="H124" s="233"/>
    </row>
    <row r="125" spans="1:8" ht="12.75">
      <c r="A125" s="750"/>
      <c r="B125" s="742"/>
      <c r="C125" s="219" t="s">
        <v>153</v>
      </c>
      <c r="D125" s="220" t="s">
        <v>154</v>
      </c>
      <c r="E125" s="229">
        <v>210</v>
      </c>
      <c r="F125" s="229">
        <v>187</v>
      </c>
      <c r="G125" s="229">
        <v>199</v>
      </c>
      <c r="H125" s="229">
        <v>205</v>
      </c>
    </row>
    <row r="126" spans="1:8" ht="12.75">
      <c r="A126" s="750"/>
      <c r="B126" s="742"/>
      <c r="C126" s="748"/>
      <c r="D126" s="382" t="s">
        <v>571</v>
      </c>
      <c r="E126" s="226">
        <v>2</v>
      </c>
      <c r="F126" s="221">
        <v>2</v>
      </c>
      <c r="G126" s="221"/>
      <c r="H126" s="226"/>
    </row>
    <row r="127" spans="1:8" ht="12.75">
      <c r="A127" s="750"/>
      <c r="B127" s="742"/>
      <c r="C127" s="748"/>
      <c r="D127" s="236" t="s">
        <v>231</v>
      </c>
      <c r="E127" s="226">
        <v>70</v>
      </c>
      <c r="F127" s="227">
        <v>75</v>
      </c>
      <c r="G127" s="228"/>
      <c r="H127" s="226"/>
    </row>
    <row r="128" spans="1:8" ht="12.75">
      <c r="A128" s="750"/>
      <c r="B128" s="742"/>
      <c r="C128" s="748"/>
      <c r="D128" s="236" t="s">
        <v>233</v>
      </c>
      <c r="E128" s="226">
        <v>5</v>
      </c>
      <c r="F128" s="227">
        <v>5</v>
      </c>
      <c r="G128" s="228"/>
      <c r="H128" s="226"/>
    </row>
    <row r="129" spans="1:8" ht="12.75">
      <c r="A129" s="750"/>
      <c r="B129" s="742"/>
      <c r="C129" s="748"/>
      <c r="D129" s="236" t="s">
        <v>235</v>
      </c>
      <c r="E129" s="226">
        <v>63</v>
      </c>
      <c r="F129" s="227">
        <v>10</v>
      </c>
      <c r="G129" s="228"/>
      <c r="H129" s="226"/>
    </row>
    <row r="130" spans="1:8" ht="12.75">
      <c r="A130" s="750"/>
      <c r="B130" s="742"/>
      <c r="C130" s="748"/>
      <c r="D130" s="236" t="s">
        <v>544</v>
      </c>
      <c r="E130" s="226">
        <v>3</v>
      </c>
      <c r="F130" s="227">
        <v>3</v>
      </c>
      <c r="G130" s="228"/>
      <c r="H130" s="226"/>
    </row>
    <row r="131" spans="1:8" ht="12.75">
      <c r="A131" s="750"/>
      <c r="B131" s="742"/>
      <c r="C131" s="748"/>
      <c r="D131" s="236" t="s">
        <v>238</v>
      </c>
      <c r="E131" s="226"/>
      <c r="F131" s="227">
        <v>20</v>
      </c>
      <c r="G131" s="228"/>
      <c r="H131" s="226"/>
    </row>
    <row r="132" spans="1:8" ht="12.75">
      <c r="A132" s="750"/>
      <c r="B132" s="742"/>
      <c r="C132" s="748"/>
      <c r="D132" s="236" t="s">
        <v>545</v>
      </c>
      <c r="E132" s="226">
        <v>2</v>
      </c>
      <c r="F132" s="227">
        <v>3</v>
      </c>
      <c r="G132" s="228"/>
      <c r="H132" s="226"/>
    </row>
    <row r="133" spans="1:8" ht="12.75">
      <c r="A133" s="750"/>
      <c r="B133" s="742"/>
      <c r="C133" s="748"/>
      <c r="D133" s="236" t="s">
        <v>546</v>
      </c>
      <c r="E133" s="226">
        <v>5</v>
      </c>
      <c r="F133" s="227">
        <v>5</v>
      </c>
      <c r="G133" s="228"/>
      <c r="H133" s="226"/>
    </row>
    <row r="134" spans="1:8" ht="12.75">
      <c r="A134" s="750"/>
      <c r="B134" s="742"/>
      <c r="C134" s="748"/>
      <c r="D134" s="236" t="s">
        <v>548</v>
      </c>
      <c r="E134" s="226">
        <v>27</v>
      </c>
      <c r="F134" s="227">
        <v>26</v>
      </c>
      <c r="G134" s="228"/>
      <c r="H134" s="226"/>
    </row>
    <row r="135" spans="1:8" ht="12.75">
      <c r="A135" s="750"/>
      <c r="B135" s="742"/>
      <c r="C135" s="748"/>
      <c r="D135" s="236" t="s">
        <v>226</v>
      </c>
      <c r="E135" s="226">
        <v>16</v>
      </c>
      <c r="F135" s="227">
        <v>20</v>
      </c>
      <c r="G135" s="228"/>
      <c r="H135" s="226"/>
    </row>
    <row r="136" spans="1:8" ht="12.75">
      <c r="A136" s="750"/>
      <c r="B136" s="742"/>
      <c r="C136" s="748"/>
      <c r="D136" s="236" t="s">
        <v>266</v>
      </c>
      <c r="E136" s="226">
        <v>7</v>
      </c>
      <c r="F136" s="227">
        <v>8</v>
      </c>
      <c r="G136" s="228"/>
      <c r="H136" s="226"/>
    </row>
    <row r="137" spans="1:8" ht="12.75">
      <c r="A137" s="750"/>
      <c r="B137" s="742"/>
      <c r="C137" s="748"/>
      <c r="D137" s="236" t="s">
        <v>568</v>
      </c>
      <c r="E137" s="226">
        <v>10</v>
      </c>
      <c r="F137" s="227">
        <v>10</v>
      </c>
      <c r="G137" s="228"/>
      <c r="H137" s="226"/>
    </row>
    <row r="138" spans="1:8" ht="12.75">
      <c r="A138" s="750"/>
      <c r="B138" s="742"/>
      <c r="C138" s="241" t="s">
        <v>371</v>
      </c>
      <c r="D138" s="243" t="s">
        <v>554</v>
      </c>
      <c r="E138" s="221">
        <f>SUM(E139:E139)</f>
        <v>0</v>
      </c>
      <c r="F138" s="221">
        <v>3</v>
      </c>
      <c r="G138" s="221">
        <v>3</v>
      </c>
      <c r="H138" s="221">
        <v>3</v>
      </c>
    </row>
    <row r="139" spans="1:8" ht="12.75">
      <c r="A139" s="750"/>
      <c r="B139" s="742"/>
      <c r="C139" s="253"/>
      <c r="D139" s="236" t="s">
        <v>276</v>
      </c>
      <c r="E139" s="226"/>
      <c r="F139" s="227">
        <v>3</v>
      </c>
      <c r="G139" s="228"/>
      <c r="H139" s="226"/>
    </row>
    <row r="140" spans="1:8" ht="12.75">
      <c r="A140" s="274" t="s">
        <v>572</v>
      </c>
      <c r="B140" s="374" t="s">
        <v>573</v>
      </c>
      <c r="C140" s="276" t="s">
        <v>574</v>
      </c>
      <c r="D140" s="375"/>
      <c r="E140" s="277">
        <f>SUM(E141+E183+E227+E268+E311+E347+E390+E422+E467)</f>
        <v>129627</v>
      </c>
      <c r="F140" s="277">
        <f>SUM(F141+F183+F227+F268+F311+F347+F390+F422+F467)</f>
        <v>120373</v>
      </c>
      <c r="G140" s="277">
        <f>SUM(G141+G183+G227+G268+G311+G347+G390+G422+G467)</f>
        <v>128480</v>
      </c>
      <c r="H140" s="277">
        <f>SUM(H141+H183+H227+H268+H311+H347+H390+H422+H467)</f>
        <v>136412</v>
      </c>
    </row>
    <row r="141" spans="1:8" ht="12.75">
      <c r="A141" s="708"/>
      <c r="B141" s="717"/>
      <c r="C141" s="376" t="s">
        <v>575</v>
      </c>
      <c r="D141" s="377"/>
      <c r="E141" s="378">
        <f>SUM(E142)</f>
        <v>21469</v>
      </c>
      <c r="F141" s="378">
        <f>SUM(F142)</f>
        <v>21348</v>
      </c>
      <c r="G141" s="378">
        <f>SUM(G142)</f>
        <v>22833</v>
      </c>
      <c r="H141" s="378">
        <f>SUM(H142)</f>
        <v>24148</v>
      </c>
    </row>
    <row r="142" spans="1:8" ht="12.75">
      <c r="A142" s="708"/>
      <c r="B142" s="717"/>
      <c r="C142" s="214" t="s">
        <v>151</v>
      </c>
      <c r="D142" s="215" t="s">
        <v>152</v>
      </c>
      <c r="E142" s="216">
        <f>SUM(E143+E147+E152+E179)</f>
        <v>21469</v>
      </c>
      <c r="F142" s="217">
        <f>SUM(F143,F147,F152,F179)</f>
        <v>21348</v>
      </c>
      <c r="G142" s="218">
        <f>SUM(G143,G147,G152,G179)</f>
        <v>22833</v>
      </c>
      <c r="H142" s="218">
        <f>SUM(H143,H147,H152,H179)</f>
        <v>24148</v>
      </c>
    </row>
    <row r="143" spans="1:8" ht="12.75">
      <c r="A143" s="708"/>
      <c r="B143" s="717"/>
      <c r="C143" s="219" t="s">
        <v>211</v>
      </c>
      <c r="D143" s="220" t="s">
        <v>323</v>
      </c>
      <c r="E143" s="221">
        <f>SUM(E144:E146)</f>
        <v>12304</v>
      </c>
      <c r="F143" s="221">
        <v>12881</v>
      </c>
      <c r="G143" s="221">
        <v>13784</v>
      </c>
      <c r="H143" s="221">
        <v>14749</v>
      </c>
    </row>
    <row r="144" spans="1:8" ht="12.75">
      <c r="A144" s="708"/>
      <c r="B144" s="717"/>
      <c r="C144" s="713"/>
      <c r="D144" s="225" t="s">
        <v>324</v>
      </c>
      <c r="E144" s="226">
        <v>10991</v>
      </c>
      <c r="F144" s="227">
        <v>11759</v>
      </c>
      <c r="G144" s="228"/>
      <c r="H144" s="226"/>
    </row>
    <row r="145" spans="1:8" ht="12.75">
      <c r="A145" s="708"/>
      <c r="B145" s="717"/>
      <c r="C145" s="713"/>
      <c r="D145" s="290" t="s">
        <v>537</v>
      </c>
      <c r="E145" s="226">
        <v>878</v>
      </c>
      <c r="F145" s="227">
        <v>939</v>
      </c>
      <c r="G145" s="228"/>
      <c r="H145" s="226"/>
    </row>
    <row r="146" spans="1:8" ht="12.75">
      <c r="A146" s="708"/>
      <c r="B146" s="717"/>
      <c r="C146" s="713"/>
      <c r="D146" s="290" t="s">
        <v>538</v>
      </c>
      <c r="E146" s="226">
        <v>435</v>
      </c>
      <c r="F146" s="227">
        <v>183</v>
      </c>
      <c r="G146" s="228"/>
      <c r="H146" s="226"/>
    </row>
    <row r="147" spans="1:8" ht="12.75">
      <c r="A147" s="708"/>
      <c r="B147" s="717"/>
      <c r="C147" s="219" t="s">
        <v>213</v>
      </c>
      <c r="D147" s="220" t="s">
        <v>410</v>
      </c>
      <c r="E147" s="229">
        <f>SUM(E148,E149,E150,E151)</f>
        <v>4331</v>
      </c>
      <c r="F147" s="229">
        <v>4535</v>
      </c>
      <c r="G147" s="229">
        <v>4852</v>
      </c>
      <c r="H147" s="229">
        <v>5192</v>
      </c>
    </row>
    <row r="148" spans="1:8" ht="12.75">
      <c r="A148" s="708"/>
      <c r="B148" s="717"/>
      <c r="C148" s="713"/>
      <c r="D148" s="290" t="s">
        <v>539</v>
      </c>
      <c r="E148" s="232">
        <v>782</v>
      </c>
      <c r="F148" s="233">
        <v>835</v>
      </c>
      <c r="G148" s="234"/>
      <c r="H148" s="232"/>
    </row>
    <row r="149" spans="1:8" ht="12.75">
      <c r="A149" s="708"/>
      <c r="B149" s="717"/>
      <c r="C149" s="713"/>
      <c r="D149" s="290" t="s">
        <v>540</v>
      </c>
      <c r="E149" s="232">
        <v>362</v>
      </c>
      <c r="F149" s="233">
        <v>402</v>
      </c>
      <c r="G149" s="234"/>
      <c r="H149" s="232"/>
    </row>
    <row r="150" spans="1:8" ht="12.75">
      <c r="A150" s="708"/>
      <c r="B150" s="717"/>
      <c r="C150" s="713"/>
      <c r="D150" s="225" t="s">
        <v>541</v>
      </c>
      <c r="E150" s="232">
        <v>45</v>
      </c>
      <c r="F150" s="233">
        <v>48</v>
      </c>
      <c r="G150" s="234"/>
      <c r="H150" s="232"/>
    </row>
    <row r="151" spans="1:8" ht="12.75">
      <c r="A151" s="708"/>
      <c r="B151" s="717"/>
      <c r="C151" s="713"/>
      <c r="D151" s="236" t="s">
        <v>542</v>
      </c>
      <c r="E151" s="233">
        <v>3142</v>
      </c>
      <c r="F151" s="233">
        <v>3250</v>
      </c>
      <c r="G151" s="237"/>
      <c r="H151" s="233"/>
    </row>
    <row r="152" spans="1:8" ht="12.75">
      <c r="A152" s="708"/>
      <c r="B152" s="717"/>
      <c r="C152" s="219" t="s">
        <v>153</v>
      </c>
      <c r="D152" s="220" t="s">
        <v>154</v>
      </c>
      <c r="E152" s="229">
        <f>SUM(E153:E178)</f>
        <v>4741</v>
      </c>
      <c r="F152" s="229">
        <v>3886</v>
      </c>
      <c r="G152" s="231">
        <v>4150</v>
      </c>
      <c r="H152" s="229">
        <v>4158</v>
      </c>
    </row>
    <row r="153" spans="1:8" ht="12.75">
      <c r="A153" s="708"/>
      <c r="B153" s="717"/>
      <c r="C153" s="748"/>
      <c r="D153" s="382" t="s">
        <v>576</v>
      </c>
      <c r="E153" s="226">
        <v>4</v>
      </c>
      <c r="F153" s="227">
        <v>4</v>
      </c>
      <c r="G153" s="228"/>
      <c r="H153" s="226"/>
    </row>
    <row r="154" spans="1:8" ht="12.75">
      <c r="A154" s="708"/>
      <c r="B154" s="717"/>
      <c r="C154" s="748"/>
      <c r="D154" s="236" t="s">
        <v>231</v>
      </c>
      <c r="E154" s="226">
        <v>1490</v>
      </c>
      <c r="F154" s="227">
        <v>1443</v>
      </c>
      <c r="G154" s="228"/>
      <c r="H154" s="226"/>
    </row>
    <row r="155" spans="1:8" ht="12.75">
      <c r="A155" s="708"/>
      <c r="B155" s="717"/>
      <c r="C155" s="748"/>
      <c r="D155" s="236" t="s">
        <v>543</v>
      </c>
      <c r="E155" s="226">
        <v>80</v>
      </c>
      <c r="F155" s="227">
        <v>85</v>
      </c>
      <c r="G155" s="228"/>
      <c r="H155" s="226"/>
    </row>
    <row r="156" spans="1:8" ht="12.75">
      <c r="A156" s="708"/>
      <c r="B156" s="717"/>
      <c r="C156" s="748"/>
      <c r="D156" s="236" t="s">
        <v>233</v>
      </c>
      <c r="E156" s="226">
        <v>30</v>
      </c>
      <c r="F156" s="227">
        <v>31</v>
      </c>
      <c r="G156" s="228"/>
      <c r="H156" s="226"/>
    </row>
    <row r="157" spans="1:8" ht="12.75">
      <c r="A157" s="708"/>
      <c r="B157" s="717"/>
      <c r="C157" s="748"/>
      <c r="D157" s="236" t="s">
        <v>235</v>
      </c>
      <c r="E157" s="226">
        <v>160</v>
      </c>
      <c r="F157" s="227">
        <v>100</v>
      </c>
      <c r="G157" s="228"/>
      <c r="H157" s="226"/>
    </row>
    <row r="158" spans="1:8" ht="12.75">
      <c r="A158" s="708"/>
      <c r="B158" s="717"/>
      <c r="C158" s="748"/>
      <c r="D158" s="236" t="s">
        <v>236</v>
      </c>
      <c r="E158" s="226">
        <v>48</v>
      </c>
      <c r="F158" s="227">
        <v>50</v>
      </c>
      <c r="G158" s="228"/>
      <c r="H158" s="226"/>
    </row>
    <row r="159" spans="1:8" ht="12.75">
      <c r="A159" s="708"/>
      <c r="B159" s="717"/>
      <c r="C159" s="748"/>
      <c r="D159" s="236" t="s">
        <v>564</v>
      </c>
      <c r="E159" s="226">
        <v>2</v>
      </c>
      <c r="F159" s="227">
        <v>2</v>
      </c>
      <c r="G159" s="228"/>
      <c r="H159" s="226"/>
    </row>
    <row r="160" spans="1:8" ht="12.75">
      <c r="A160" s="708"/>
      <c r="B160" s="717"/>
      <c r="C160" s="748"/>
      <c r="D160" s="236" t="s">
        <v>544</v>
      </c>
      <c r="E160" s="226">
        <v>30</v>
      </c>
      <c r="F160" s="227">
        <v>30</v>
      </c>
      <c r="G160" s="228"/>
      <c r="H160" s="226"/>
    </row>
    <row r="161" spans="1:8" ht="12.75">
      <c r="A161" s="708"/>
      <c r="B161" s="717"/>
      <c r="C161" s="748"/>
      <c r="D161" s="236" t="s">
        <v>238</v>
      </c>
      <c r="E161" s="226">
        <v>130</v>
      </c>
      <c r="F161" s="227">
        <v>150</v>
      </c>
      <c r="G161" s="228"/>
      <c r="H161" s="226"/>
    </row>
    <row r="162" spans="1:8" ht="12.75">
      <c r="A162" s="708"/>
      <c r="B162" s="717"/>
      <c r="C162" s="748"/>
      <c r="D162" s="236" t="s">
        <v>545</v>
      </c>
      <c r="E162" s="226">
        <v>86</v>
      </c>
      <c r="F162" s="227">
        <v>83</v>
      </c>
      <c r="G162" s="228"/>
      <c r="H162" s="226"/>
    </row>
    <row r="163" spans="1:8" ht="12.75">
      <c r="A163" s="708"/>
      <c r="B163" s="717"/>
      <c r="C163" s="748"/>
      <c r="D163" s="236" t="s">
        <v>546</v>
      </c>
      <c r="E163" s="226">
        <v>10</v>
      </c>
      <c r="F163" s="227">
        <v>6</v>
      </c>
      <c r="G163" s="228"/>
      <c r="H163" s="226"/>
    </row>
    <row r="164" spans="1:8" ht="12.75">
      <c r="A164" s="708"/>
      <c r="B164" s="717"/>
      <c r="C164" s="748"/>
      <c r="D164" s="236" t="s">
        <v>565</v>
      </c>
      <c r="E164" s="226">
        <v>9</v>
      </c>
      <c r="F164" s="227">
        <v>5</v>
      </c>
      <c r="G164" s="228"/>
      <c r="H164" s="226"/>
    </row>
    <row r="165" spans="1:8" ht="12.75">
      <c r="A165" s="708"/>
      <c r="B165" s="717"/>
      <c r="C165" s="748"/>
      <c r="D165" s="236" t="s">
        <v>547</v>
      </c>
      <c r="E165" s="226">
        <v>2</v>
      </c>
      <c r="F165" s="227">
        <v>2</v>
      </c>
      <c r="G165" s="228"/>
      <c r="H165" s="226"/>
    </row>
    <row r="166" spans="1:8" ht="12.75">
      <c r="A166" s="708"/>
      <c r="B166" s="717"/>
      <c r="C166" s="748"/>
      <c r="D166" s="236" t="s">
        <v>549</v>
      </c>
      <c r="E166" s="226">
        <v>8</v>
      </c>
      <c r="F166" s="227">
        <v>15</v>
      </c>
      <c r="G166" s="228"/>
      <c r="H166" s="226"/>
    </row>
    <row r="167" spans="1:8" ht="12.75">
      <c r="A167" s="708"/>
      <c r="B167" s="717"/>
      <c r="C167" s="748"/>
      <c r="D167" s="383" t="s">
        <v>566</v>
      </c>
      <c r="E167" s="364">
        <v>2</v>
      </c>
      <c r="F167" s="240">
        <v>1</v>
      </c>
      <c r="G167" s="365"/>
      <c r="H167" s="364"/>
    </row>
    <row r="168" spans="1:8" ht="12.75">
      <c r="A168" s="708"/>
      <c r="B168" s="717"/>
      <c r="C168" s="748"/>
      <c r="D168" s="225" t="s">
        <v>550</v>
      </c>
      <c r="E168" s="232">
        <v>5</v>
      </c>
      <c r="F168" s="233">
        <v>10</v>
      </c>
      <c r="G168" s="234"/>
      <c r="H168" s="232"/>
    </row>
    <row r="169" spans="1:8" ht="12.75">
      <c r="A169" s="708"/>
      <c r="B169" s="717"/>
      <c r="C169" s="748"/>
      <c r="D169" s="225" t="s">
        <v>551</v>
      </c>
      <c r="E169" s="232">
        <v>2208</v>
      </c>
      <c r="F169" s="233">
        <v>1376</v>
      </c>
      <c r="G169" s="234"/>
      <c r="H169" s="232"/>
    </row>
    <row r="170" spans="1:8" ht="12.75">
      <c r="A170" s="708"/>
      <c r="B170" s="717"/>
      <c r="C170" s="748"/>
      <c r="D170" s="236" t="s">
        <v>577</v>
      </c>
      <c r="E170" s="226">
        <v>1</v>
      </c>
      <c r="F170" s="227">
        <v>1</v>
      </c>
      <c r="G170" s="228"/>
      <c r="H170" s="226"/>
    </row>
    <row r="171" spans="1:8" ht="12.75">
      <c r="A171" s="708"/>
      <c r="B171" s="717"/>
      <c r="C171" s="748"/>
      <c r="D171" s="236" t="s">
        <v>552</v>
      </c>
      <c r="E171" s="226">
        <v>5</v>
      </c>
      <c r="F171" s="227">
        <v>5</v>
      </c>
      <c r="G171" s="228"/>
      <c r="H171" s="226"/>
    </row>
    <row r="172" spans="1:8" ht="12.75">
      <c r="A172" s="708"/>
      <c r="B172" s="717"/>
      <c r="C172" s="748"/>
      <c r="D172" s="236" t="s">
        <v>259</v>
      </c>
      <c r="E172" s="226">
        <v>1</v>
      </c>
      <c r="F172" s="227">
        <v>1</v>
      </c>
      <c r="G172" s="228"/>
      <c r="H172" s="226"/>
    </row>
    <row r="173" spans="1:8" ht="12.75">
      <c r="A173" s="708"/>
      <c r="B173" s="717"/>
      <c r="C173" s="748"/>
      <c r="D173" s="236" t="s">
        <v>260</v>
      </c>
      <c r="E173" s="226">
        <v>60</v>
      </c>
      <c r="F173" s="227">
        <v>65</v>
      </c>
      <c r="G173" s="228"/>
      <c r="H173" s="226"/>
    </row>
    <row r="174" spans="1:8" ht="12.75">
      <c r="A174" s="708"/>
      <c r="B174" s="717"/>
      <c r="C174" s="748"/>
      <c r="D174" s="236" t="s">
        <v>553</v>
      </c>
      <c r="E174" s="226">
        <v>5</v>
      </c>
      <c r="F174" s="227">
        <v>5</v>
      </c>
      <c r="G174" s="228"/>
      <c r="H174" s="226"/>
    </row>
    <row r="175" spans="1:8" ht="12.75">
      <c r="A175" s="708"/>
      <c r="B175" s="717"/>
      <c r="C175" s="748"/>
      <c r="D175" s="236" t="s">
        <v>226</v>
      </c>
      <c r="E175" s="226">
        <v>185</v>
      </c>
      <c r="F175" s="227">
        <v>190</v>
      </c>
      <c r="G175" s="228"/>
      <c r="H175" s="226"/>
    </row>
    <row r="176" spans="1:8" ht="12.75">
      <c r="A176" s="708"/>
      <c r="B176" s="717"/>
      <c r="C176" s="748"/>
      <c r="D176" s="236" t="s">
        <v>265</v>
      </c>
      <c r="E176" s="226">
        <v>75</v>
      </c>
      <c r="F176" s="227">
        <v>75</v>
      </c>
      <c r="G176" s="228"/>
      <c r="H176" s="226"/>
    </row>
    <row r="177" spans="1:8" ht="12.75">
      <c r="A177" s="708"/>
      <c r="B177" s="717"/>
      <c r="C177" s="748"/>
      <c r="D177" s="236" t="s">
        <v>266</v>
      </c>
      <c r="E177" s="226">
        <v>85</v>
      </c>
      <c r="F177" s="227">
        <v>100</v>
      </c>
      <c r="G177" s="228"/>
      <c r="H177" s="226"/>
    </row>
    <row r="178" spans="1:8" ht="12.75">
      <c r="A178" s="708"/>
      <c r="B178" s="717"/>
      <c r="C178" s="748"/>
      <c r="D178" s="236" t="s">
        <v>568</v>
      </c>
      <c r="E178" s="226">
        <v>20</v>
      </c>
      <c r="F178" s="227">
        <v>30</v>
      </c>
      <c r="G178" s="228"/>
      <c r="H178" s="226"/>
    </row>
    <row r="179" spans="1:8" ht="12.75">
      <c r="A179" s="708"/>
      <c r="B179" s="717"/>
      <c r="C179" s="241" t="s">
        <v>371</v>
      </c>
      <c r="D179" s="243" t="s">
        <v>372</v>
      </c>
      <c r="E179" s="221">
        <f>SUM(E180:E182)</f>
        <v>93</v>
      </c>
      <c r="F179" s="222">
        <v>46</v>
      </c>
      <c r="G179" s="223">
        <v>47</v>
      </c>
      <c r="H179" s="221">
        <v>49</v>
      </c>
    </row>
    <row r="180" spans="1:8" ht="12.75">
      <c r="A180" s="708"/>
      <c r="B180" s="717"/>
      <c r="C180" s="749"/>
      <c r="D180" s="236" t="s">
        <v>578</v>
      </c>
      <c r="E180" s="226">
        <v>47</v>
      </c>
      <c r="F180" s="222"/>
      <c r="G180" s="223"/>
      <c r="H180" s="221"/>
    </row>
    <row r="181" spans="1:8" ht="12.75">
      <c r="A181" s="708"/>
      <c r="B181" s="717"/>
      <c r="C181" s="749"/>
      <c r="D181" s="236" t="s">
        <v>276</v>
      </c>
      <c r="E181" s="226">
        <v>6</v>
      </c>
      <c r="F181" s="227">
        <v>6</v>
      </c>
      <c r="G181" s="228"/>
      <c r="H181" s="226"/>
    </row>
    <row r="182" spans="1:8" ht="12.75">
      <c r="A182" s="708"/>
      <c r="B182" s="717"/>
      <c r="C182" s="749"/>
      <c r="D182" s="236" t="s">
        <v>557</v>
      </c>
      <c r="E182" s="226">
        <v>40</v>
      </c>
      <c r="F182" s="227">
        <v>40</v>
      </c>
      <c r="G182" s="228"/>
      <c r="H182" s="226"/>
    </row>
    <row r="183" spans="1:8" ht="12.75">
      <c r="A183" s="708"/>
      <c r="B183" s="717"/>
      <c r="C183" s="376" t="s">
        <v>579</v>
      </c>
      <c r="D183" s="377"/>
      <c r="E183" s="378">
        <f>SUM(E184)</f>
        <v>15373</v>
      </c>
      <c r="F183" s="378">
        <f>SUM(F184)</f>
        <v>14599</v>
      </c>
      <c r="G183" s="378">
        <f>SUM(G184)</f>
        <v>15548</v>
      </c>
      <c r="H183" s="378">
        <f>SUM(H184)</f>
        <v>16567</v>
      </c>
    </row>
    <row r="184" spans="1:8" ht="12.75">
      <c r="A184" s="708"/>
      <c r="B184" s="717"/>
      <c r="C184" s="214" t="s">
        <v>151</v>
      </c>
      <c r="D184" s="215" t="s">
        <v>152</v>
      </c>
      <c r="E184" s="216">
        <f>SUM(E185+E189+E194+E222)</f>
        <v>15373</v>
      </c>
      <c r="F184" s="216">
        <f>SUM(F185+F189+F194+F222)</f>
        <v>14599</v>
      </c>
      <c r="G184" s="216">
        <f>SUM(G185+G189+G194+G222)</f>
        <v>15548</v>
      </c>
      <c r="H184" s="216">
        <f>SUM(H185+H189+H194+H222)</f>
        <v>16567</v>
      </c>
    </row>
    <row r="185" spans="1:8" ht="12.75">
      <c r="A185" s="708"/>
      <c r="B185" s="717"/>
      <c r="C185" s="219" t="s">
        <v>211</v>
      </c>
      <c r="D185" s="220" t="s">
        <v>323</v>
      </c>
      <c r="E185" s="221">
        <f>SUM(E186:E188)</f>
        <v>8593</v>
      </c>
      <c r="F185" s="221">
        <f>SUM(F186:F188)</f>
        <v>9385</v>
      </c>
      <c r="G185" s="221">
        <v>10042</v>
      </c>
      <c r="H185" s="221">
        <v>10745</v>
      </c>
    </row>
    <row r="186" spans="1:8" ht="12.75">
      <c r="A186" s="708"/>
      <c r="B186" s="717"/>
      <c r="C186" s="713"/>
      <c r="D186" s="225" t="s">
        <v>324</v>
      </c>
      <c r="E186" s="226">
        <v>7950</v>
      </c>
      <c r="F186" s="227">
        <v>8558</v>
      </c>
      <c r="G186" s="223"/>
      <c r="H186" s="221"/>
    </row>
    <row r="187" spans="1:8" ht="12.75">
      <c r="A187" s="708"/>
      <c r="B187" s="717"/>
      <c r="C187" s="713"/>
      <c r="D187" s="290" t="s">
        <v>537</v>
      </c>
      <c r="E187" s="226">
        <v>349</v>
      </c>
      <c r="F187" s="227">
        <v>827</v>
      </c>
      <c r="G187" s="228"/>
      <c r="H187" s="226"/>
    </row>
    <row r="188" spans="1:8" ht="12.75">
      <c r="A188" s="708"/>
      <c r="B188" s="717"/>
      <c r="C188" s="713"/>
      <c r="D188" s="290" t="s">
        <v>538</v>
      </c>
      <c r="E188" s="226">
        <v>294</v>
      </c>
      <c r="F188" s="227">
        <v>0</v>
      </c>
      <c r="G188" s="228"/>
      <c r="H188" s="226"/>
    </row>
    <row r="189" spans="1:8" ht="12.75">
      <c r="A189" s="708"/>
      <c r="B189" s="717"/>
      <c r="C189" s="219" t="s">
        <v>213</v>
      </c>
      <c r="D189" s="220" t="s">
        <v>327</v>
      </c>
      <c r="E189" s="229">
        <f>SUM(E190:E193)</f>
        <v>3022</v>
      </c>
      <c r="F189" s="229">
        <f>SUM(F190:F193)</f>
        <v>3303</v>
      </c>
      <c r="G189" s="229">
        <v>3534</v>
      </c>
      <c r="H189" s="229">
        <v>3781</v>
      </c>
    </row>
    <row r="190" spans="1:8" ht="12.75">
      <c r="A190" s="708"/>
      <c r="B190" s="717"/>
      <c r="C190" s="713"/>
      <c r="D190" s="290" t="s">
        <v>539</v>
      </c>
      <c r="E190" s="232">
        <v>482</v>
      </c>
      <c r="F190" s="233">
        <v>526</v>
      </c>
      <c r="G190" s="234"/>
      <c r="H190" s="232"/>
    </row>
    <row r="191" spans="1:8" ht="12.75">
      <c r="A191" s="708"/>
      <c r="B191" s="717"/>
      <c r="C191" s="713"/>
      <c r="D191" s="290" t="s">
        <v>540</v>
      </c>
      <c r="E191" s="232">
        <v>137</v>
      </c>
      <c r="F191" s="233">
        <v>150</v>
      </c>
      <c r="G191" s="234"/>
      <c r="H191" s="232"/>
    </row>
    <row r="192" spans="1:8" ht="12.75">
      <c r="A192" s="708"/>
      <c r="B192" s="717"/>
      <c r="C192" s="713"/>
      <c r="D192" s="225" t="s">
        <v>541</v>
      </c>
      <c r="E192" s="232">
        <v>245</v>
      </c>
      <c r="F192" s="233">
        <v>263</v>
      </c>
      <c r="G192" s="234"/>
      <c r="H192" s="232"/>
    </row>
    <row r="193" spans="1:8" ht="12.75">
      <c r="A193" s="708"/>
      <c r="B193" s="717"/>
      <c r="C193" s="713"/>
      <c r="D193" s="236" t="s">
        <v>542</v>
      </c>
      <c r="E193" s="233">
        <v>2158</v>
      </c>
      <c r="F193" s="233">
        <v>2364</v>
      </c>
      <c r="G193" s="237"/>
      <c r="H193" s="233"/>
    </row>
    <row r="194" spans="1:8" ht="12.75">
      <c r="A194" s="708"/>
      <c r="B194" s="717"/>
      <c r="C194" s="219" t="s">
        <v>153</v>
      </c>
      <c r="D194" s="220" t="s">
        <v>154</v>
      </c>
      <c r="E194" s="229">
        <f>SUM(E195:E221)</f>
        <v>3449</v>
      </c>
      <c r="F194" s="229">
        <f>SUM(F195:F221)</f>
        <v>1886</v>
      </c>
      <c r="G194" s="231">
        <v>1946</v>
      </c>
      <c r="H194" s="229">
        <v>2014</v>
      </c>
    </row>
    <row r="195" spans="1:8" ht="12.75">
      <c r="A195" s="708"/>
      <c r="B195" s="717"/>
      <c r="C195" s="748"/>
      <c r="D195" s="382" t="s">
        <v>580</v>
      </c>
      <c r="E195" s="226">
        <v>15</v>
      </c>
      <c r="F195" s="227">
        <v>15</v>
      </c>
      <c r="G195" s="223"/>
      <c r="H195" s="221"/>
    </row>
    <row r="196" spans="1:8" ht="12.75">
      <c r="A196" s="708"/>
      <c r="B196" s="717"/>
      <c r="C196" s="748"/>
      <c r="D196" s="236" t="s">
        <v>231</v>
      </c>
      <c r="E196" s="226">
        <v>1446</v>
      </c>
      <c r="F196" s="227">
        <v>1100</v>
      </c>
      <c r="G196" s="228"/>
      <c r="H196" s="226"/>
    </row>
    <row r="197" spans="1:8" ht="12.75">
      <c r="A197" s="708"/>
      <c r="B197" s="717"/>
      <c r="C197" s="748"/>
      <c r="D197" s="236" t="s">
        <v>543</v>
      </c>
      <c r="E197" s="226">
        <v>128</v>
      </c>
      <c r="F197" s="227">
        <v>128</v>
      </c>
      <c r="G197" s="228"/>
      <c r="H197" s="226"/>
    </row>
    <row r="198" spans="1:8" ht="12.75">
      <c r="A198" s="708"/>
      <c r="B198" s="717"/>
      <c r="C198" s="748"/>
      <c r="D198" s="236" t="s">
        <v>233</v>
      </c>
      <c r="E198" s="226">
        <v>25</v>
      </c>
      <c r="F198" s="227">
        <v>25</v>
      </c>
      <c r="G198" s="228"/>
      <c r="H198" s="226"/>
    </row>
    <row r="199" spans="1:8" ht="12.75">
      <c r="A199" s="708"/>
      <c r="B199" s="717"/>
      <c r="C199" s="748"/>
      <c r="D199" s="236" t="s">
        <v>235</v>
      </c>
      <c r="E199" s="226">
        <v>70</v>
      </c>
      <c r="F199" s="227">
        <v>70</v>
      </c>
      <c r="G199" s="228"/>
      <c r="H199" s="226"/>
    </row>
    <row r="200" spans="1:8" ht="12.75">
      <c r="A200" s="708"/>
      <c r="B200" s="717"/>
      <c r="C200" s="748"/>
      <c r="D200" s="236" t="s">
        <v>236</v>
      </c>
      <c r="E200" s="226">
        <v>20</v>
      </c>
      <c r="F200" s="227">
        <v>20</v>
      </c>
      <c r="G200" s="228"/>
      <c r="H200" s="226"/>
    </row>
    <row r="201" spans="1:8" ht="12.75">
      <c r="A201" s="708"/>
      <c r="B201" s="717"/>
      <c r="C201" s="748"/>
      <c r="D201" s="236" t="s">
        <v>564</v>
      </c>
      <c r="E201" s="226">
        <v>1</v>
      </c>
      <c r="F201" s="227">
        <v>1</v>
      </c>
      <c r="G201" s="228"/>
      <c r="H201" s="226"/>
    </row>
    <row r="202" spans="1:8" ht="12.75">
      <c r="A202" s="708"/>
      <c r="B202" s="717"/>
      <c r="C202" s="748"/>
      <c r="D202" s="236" t="s">
        <v>544</v>
      </c>
      <c r="E202" s="226">
        <v>10</v>
      </c>
      <c r="F202" s="227">
        <v>10</v>
      </c>
      <c r="G202" s="228"/>
      <c r="H202" s="226"/>
    </row>
    <row r="203" spans="1:8" ht="12.75">
      <c r="A203" s="708"/>
      <c r="B203" s="717"/>
      <c r="C203" s="748"/>
      <c r="D203" s="236" t="s">
        <v>238</v>
      </c>
      <c r="E203" s="226">
        <v>60</v>
      </c>
      <c r="F203" s="227">
        <v>60</v>
      </c>
      <c r="G203" s="228"/>
      <c r="H203" s="226"/>
    </row>
    <row r="204" spans="1:8" ht="12.75">
      <c r="A204" s="708"/>
      <c r="B204" s="717"/>
      <c r="C204" s="748"/>
      <c r="D204" s="236" t="s">
        <v>545</v>
      </c>
      <c r="E204" s="226">
        <v>282</v>
      </c>
      <c r="F204" s="227">
        <v>20</v>
      </c>
      <c r="G204" s="228"/>
      <c r="H204" s="226"/>
    </row>
    <row r="205" spans="1:8" ht="12.75">
      <c r="A205" s="708"/>
      <c r="B205" s="717"/>
      <c r="C205" s="748"/>
      <c r="D205" s="236" t="s">
        <v>546</v>
      </c>
      <c r="E205" s="226">
        <v>10</v>
      </c>
      <c r="F205" s="227">
        <v>10</v>
      </c>
      <c r="G205" s="228"/>
      <c r="H205" s="226"/>
    </row>
    <row r="206" spans="1:8" ht="12.75">
      <c r="A206" s="708"/>
      <c r="B206" s="717"/>
      <c r="C206" s="748"/>
      <c r="D206" s="236" t="s">
        <v>565</v>
      </c>
      <c r="E206" s="226">
        <v>5</v>
      </c>
      <c r="F206" s="227">
        <v>5</v>
      </c>
      <c r="G206" s="228"/>
      <c r="H206" s="226"/>
    </row>
    <row r="207" spans="1:8" ht="12.75">
      <c r="A207" s="708"/>
      <c r="B207" s="717"/>
      <c r="C207" s="748"/>
      <c r="D207" s="236" t="s">
        <v>547</v>
      </c>
      <c r="E207" s="226">
        <v>3</v>
      </c>
      <c r="F207" s="227">
        <v>3</v>
      </c>
      <c r="G207" s="228"/>
      <c r="H207" s="226"/>
    </row>
    <row r="208" spans="1:8" ht="12.75">
      <c r="A208" s="708"/>
      <c r="B208" s="717"/>
      <c r="C208" s="748"/>
      <c r="D208" s="236" t="s">
        <v>549</v>
      </c>
      <c r="E208" s="226">
        <v>3</v>
      </c>
      <c r="F208" s="227">
        <v>3</v>
      </c>
      <c r="G208" s="228"/>
      <c r="H208" s="226"/>
    </row>
    <row r="209" spans="1:8" ht="12.75">
      <c r="A209" s="708"/>
      <c r="B209" s="717"/>
      <c r="C209" s="748"/>
      <c r="D209" s="236" t="s">
        <v>566</v>
      </c>
      <c r="E209" s="226">
        <v>2</v>
      </c>
      <c r="F209" s="227">
        <v>2</v>
      </c>
      <c r="G209" s="228"/>
      <c r="H209" s="226"/>
    </row>
    <row r="210" spans="1:8" ht="12.75">
      <c r="A210" s="708"/>
      <c r="B210" s="717"/>
      <c r="C210" s="748"/>
      <c r="D210" s="236" t="s">
        <v>550</v>
      </c>
      <c r="E210" s="226">
        <v>1</v>
      </c>
      <c r="F210" s="227">
        <v>1</v>
      </c>
      <c r="G210" s="228"/>
      <c r="H210" s="226"/>
    </row>
    <row r="211" spans="1:8" ht="12.75">
      <c r="A211" s="708"/>
      <c r="B211" s="717"/>
      <c r="C211" s="748"/>
      <c r="D211" s="236" t="s">
        <v>551</v>
      </c>
      <c r="E211" s="226">
        <v>981</v>
      </c>
      <c r="F211" s="227">
        <v>18</v>
      </c>
      <c r="G211" s="228"/>
      <c r="H211" s="226"/>
    </row>
    <row r="212" spans="1:8" ht="12.75">
      <c r="A212" s="708"/>
      <c r="B212" s="717"/>
      <c r="C212" s="748"/>
      <c r="D212" s="236" t="s">
        <v>567</v>
      </c>
      <c r="E212" s="226">
        <v>1</v>
      </c>
      <c r="F212" s="227">
        <v>1</v>
      </c>
      <c r="G212" s="228"/>
      <c r="H212" s="226"/>
    </row>
    <row r="213" spans="1:8" ht="12.75">
      <c r="A213" s="708"/>
      <c r="B213" s="717"/>
      <c r="C213" s="748"/>
      <c r="D213" s="236" t="s">
        <v>577</v>
      </c>
      <c r="E213" s="226">
        <v>12</v>
      </c>
      <c r="F213" s="227">
        <v>12</v>
      </c>
      <c r="G213" s="228"/>
      <c r="H213" s="226"/>
    </row>
    <row r="214" spans="1:8" ht="12.75">
      <c r="A214" s="708"/>
      <c r="B214" s="717"/>
      <c r="C214" s="748"/>
      <c r="D214" s="236" t="s">
        <v>552</v>
      </c>
      <c r="E214" s="226">
        <v>4</v>
      </c>
      <c r="F214" s="227">
        <v>4</v>
      </c>
      <c r="G214" s="228"/>
      <c r="H214" s="226"/>
    </row>
    <row r="215" spans="1:8" ht="12.75">
      <c r="A215" s="708"/>
      <c r="B215" s="717"/>
      <c r="C215" s="748"/>
      <c r="D215" s="236" t="s">
        <v>259</v>
      </c>
      <c r="E215" s="226">
        <v>2</v>
      </c>
      <c r="F215" s="227">
        <v>2</v>
      </c>
      <c r="G215" s="228"/>
      <c r="H215" s="226"/>
    </row>
    <row r="216" spans="1:8" ht="12.75">
      <c r="A216" s="708"/>
      <c r="B216" s="717"/>
      <c r="C216" s="748"/>
      <c r="D216" s="236" t="s">
        <v>260</v>
      </c>
      <c r="E216" s="226">
        <v>60</v>
      </c>
      <c r="F216" s="227">
        <v>60</v>
      </c>
      <c r="G216" s="228"/>
      <c r="H216" s="226"/>
    </row>
    <row r="217" spans="1:8" ht="12.75">
      <c r="A217" s="708"/>
      <c r="B217" s="717"/>
      <c r="C217" s="748"/>
      <c r="D217" s="236" t="s">
        <v>553</v>
      </c>
      <c r="E217" s="226">
        <v>25</v>
      </c>
      <c r="F217" s="227">
        <v>25</v>
      </c>
      <c r="G217" s="228"/>
      <c r="H217" s="226"/>
    </row>
    <row r="218" spans="1:8" ht="12.75">
      <c r="A218" s="708"/>
      <c r="B218" s="717"/>
      <c r="C218" s="748"/>
      <c r="D218" s="236" t="s">
        <v>226</v>
      </c>
      <c r="E218" s="226">
        <v>135</v>
      </c>
      <c r="F218" s="227">
        <v>140</v>
      </c>
      <c r="G218" s="228"/>
      <c r="H218" s="226"/>
    </row>
    <row r="219" spans="1:8" ht="12.75">
      <c r="A219" s="708"/>
      <c r="B219" s="717"/>
      <c r="C219" s="748"/>
      <c r="D219" s="236" t="s">
        <v>265</v>
      </c>
      <c r="E219" s="226">
        <v>38</v>
      </c>
      <c r="F219" s="227">
        <v>38</v>
      </c>
      <c r="G219" s="228"/>
      <c r="H219" s="226"/>
    </row>
    <row r="220" spans="1:8" ht="12.75">
      <c r="A220" s="708"/>
      <c r="B220" s="717"/>
      <c r="C220" s="748"/>
      <c r="D220" s="236" t="s">
        <v>266</v>
      </c>
      <c r="E220" s="226">
        <v>97</v>
      </c>
      <c r="F220" s="227">
        <v>100</v>
      </c>
      <c r="G220" s="228"/>
      <c r="H220" s="226"/>
    </row>
    <row r="221" spans="1:8" ht="12.75">
      <c r="A221" s="708"/>
      <c r="B221" s="717"/>
      <c r="C221" s="748"/>
      <c r="D221" s="236" t="s">
        <v>568</v>
      </c>
      <c r="E221" s="226">
        <v>13</v>
      </c>
      <c r="F221" s="227">
        <v>13</v>
      </c>
      <c r="G221" s="228"/>
      <c r="H221" s="226"/>
    </row>
    <row r="222" spans="1:8" ht="12.75">
      <c r="A222" s="708"/>
      <c r="B222" s="717"/>
      <c r="C222" s="241" t="s">
        <v>513</v>
      </c>
      <c r="D222" s="243" t="s">
        <v>428</v>
      </c>
      <c r="E222" s="221">
        <f>SUM(E223:E226)</f>
        <v>309</v>
      </c>
      <c r="F222" s="221">
        <f>SUM(F223:F226)</f>
        <v>25</v>
      </c>
      <c r="G222" s="223">
        <v>26</v>
      </c>
      <c r="H222" s="221">
        <v>27</v>
      </c>
    </row>
    <row r="223" spans="1:8" ht="12.75">
      <c r="A223" s="708"/>
      <c r="B223" s="717"/>
      <c r="C223" s="719"/>
      <c r="D223" s="236" t="s">
        <v>555</v>
      </c>
      <c r="E223" s="226">
        <v>161</v>
      </c>
      <c r="F223" s="227">
        <v>0</v>
      </c>
      <c r="G223" s="228"/>
      <c r="H223" s="226"/>
    </row>
    <row r="224" spans="1:8" ht="12.75">
      <c r="A224" s="708"/>
      <c r="B224" s="717"/>
      <c r="C224" s="719"/>
      <c r="D224" s="236" t="s">
        <v>556</v>
      </c>
      <c r="E224" s="226">
        <v>41</v>
      </c>
      <c r="F224" s="227">
        <v>0</v>
      </c>
      <c r="G224" s="228"/>
      <c r="H224" s="226"/>
    </row>
    <row r="225" spans="1:8" ht="12.75">
      <c r="A225" s="708"/>
      <c r="B225" s="717"/>
      <c r="C225" s="719"/>
      <c r="D225" s="236" t="s">
        <v>581</v>
      </c>
      <c r="E225" s="226">
        <v>82</v>
      </c>
      <c r="F225" s="227">
        <v>0</v>
      </c>
      <c r="G225" s="228"/>
      <c r="H225" s="226"/>
    </row>
    <row r="226" spans="1:8" ht="12.75">
      <c r="A226" s="708"/>
      <c r="B226" s="717"/>
      <c r="C226" s="719"/>
      <c r="D226" s="236" t="s">
        <v>276</v>
      </c>
      <c r="E226" s="226">
        <v>25</v>
      </c>
      <c r="F226" s="227">
        <v>25</v>
      </c>
      <c r="G226" s="228"/>
      <c r="H226" s="226"/>
    </row>
    <row r="227" spans="1:8" ht="12.75">
      <c r="A227" s="708"/>
      <c r="B227" s="717"/>
      <c r="C227" s="376" t="s">
        <v>582</v>
      </c>
      <c r="D227" s="377"/>
      <c r="E227" s="378">
        <f>SUM(E228)</f>
        <v>16263</v>
      </c>
      <c r="F227" s="378">
        <f>SUM(F228)</f>
        <v>16433</v>
      </c>
      <c r="G227" s="378">
        <f>SUM(G228)</f>
        <v>17479</v>
      </c>
      <c r="H227" s="378">
        <f>SUM(H228)</f>
        <v>18602</v>
      </c>
    </row>
    <row r="228" spans="1:8" ht="12.75">
      <c r="A228" s="708"/>
      <c r="B228" s="717"/>
      <c r="C228" s="214" t="s">
        <v>151</v>
      </c>
      <c r="D228" s="215" t="s">
        <v>152</v>
      </c>
      <c r="E228" s="216">
        <v>16263</v>
      </c>
      <c r="F228" s="217">
        <v>16433</v>
      </c>
      <c r="G228" s="218">
        <v>17479</v>
      </c>
      <c r="H228" s="218">
        <v>18602</v>
      </c>
    </row>
    <row r="229" spans="1:8" ht="12.75">
      <c r="A229" s="708"/>
      <c r="B229" s="717"/>
      <c r="C229" s="219" t="s">
        <v>211</v>
      </c>
      <c r="D229" s="220" t="s">
        <v>323</v>
      </c>
      <c r="E229" s="221">
        <f>SUM(E230:E232)</f>
        <v>9061</v>
      </c>
      <c r="F229" s="221">
        <v>10117</v>
      </c>
      <c r="G229" s="221">
        <v>10825</v>
      </c>
      <c r="H229" s="221">
        <v>11583</v>
      </c>
    </row>
    <row r="230" spans="1:8" ht="12.75">
      <c r="A230" s="708"/>
      <c r="B230" s="717"/>
      <c r="C230" s="713"/>
      <c r="D230" s="225" t="s">
        <v>324</v>
      </c>
      <c r="E230" s="226">
        <v>7715</v>
      </c>
      <c r="F230" s="227">
        <v>8624</v>
      </c>
      <c r="G230" s="228"/>
      <c r="H230" s="226"/>
    </row>
    <row r="231" spans="1:8" ht="12.75">
      <c r="A231" s="708"/>
      <c r="B231" s="717"/>
      <c r="C231" s="713"/>
      <c r="D231" s="290" t="s">
        <v>537</v>
      </c>
      <c r="E231" s="226">
        <v>958</v>
      </c>
      <c r="F231" s="227">
        <v>1193</v>
      </c>
      <c r="G231" s="228"/>
      <c r="H231" s="226"/>
    </row>
    <row r="232" spans="1:8" ht="12.75">
      <c r="A232" s="708"/>
      <c r="B232" s="717"/>
      <c r="C232" s="713"/>
      <c r="D232" s="290" t="s">
        <v>538</v>
      </c>
      <c r="E232" s="226">
        <v>388</v>
      </c>
      <c r="F232" s="227">
        <v>300</v>
      </c>
      <c r="G232" s="228"/>
      <c r="H232" s="226"/>
    </row>
    <row r="233" spans="1:8" ht="12.75">
      <c r="A233" s="708"/>
      <c r="B233" s="717"/>
      <c r="C233" s="219" t="s">
        <v>213</v>
      </c>
      <c r="D233" s="220" t="s">
        <v>327</v>
      </c>
      <c r="E233" s="229">
        <f>SUM(E234:E237)</f>
        <v>3192</v>
      </c>
      <c r="F233" s="229">
        <f>SUM(F234:F237)</f>
        <v>3561</v>
      </c>
      <c r="G233" s="229">
        <v>3811</v>
      </c>
      <c r="H233" s="229">
        <v>4077</v>
      </c>
    </row>
    <row r="234" spans="1:8" ht="12.75">
      <c r="A234" s="708"/>
      <c r="B234" s="717"/>
      <c r="C234" s="713"/>
      <c r="D234" s="290" t="s">
        <v>539</v>
      </c>
      <c r="E234" s="232">
        <v>426</v>
      </c>
      <c r="F234" s="233">
        <v>530</v>
      </c>
      <c r="G234" s="234"/>
      <c r="H234" s="232"/>
    </row>
    <row r="235" spans="1:8" ht="12.75">
      <c r="A235" s="708"/>
      <c r="B235" s="717"/>
      <c r="C235" s="713"/>
      <c r="D235" s="290" t="s">
        <v>540</v>
      </c>
      <c r="E235" s="232">
        <v>231</v>
      </c>
      <c r="F235" s="233">
        <v>231</v>
      </c>
      <c r="G235" s="234"/>
      <c r="H235" s="232"/>
    </row>
    <row r="236" spans="1:8" ht="12.75">
      <c r="A236" s="708"/>
      <c r="B236" s="717"/>
      <c r="C236" s="713"/>
      <c r="D236" s="225" t="s">
        <v>541</v>
      </c>
      <c r="E236" s="232">
        <v>250</v>
      </c>
      <c r="F236" s="233">
        <v>251</v>
      </c>
      <c r="G236" s="234"/>
      <c r="H236" s="232"/>
    </row>
    <row r="237" spans="1:8" ht="12.75">
      <c r="A237" s="708"/>
      <c r="B237" s="717"/>
      <c r="C237" s="713"/>
      <c r="D237" s="236" t="s">
        <v>542</v>
      </c>
      <c r="E237" s="233">
        <v>2285</v>
      </c>
      <c r="F237" s="233">
        <v>2549</v>
      </c>
      <c r="G237" s="237"/>
      <c r="H237" s="233"/>
    </row>
    <row r="238" spans="1:8" ht="12.75">
      <c r="A238" s="708"/>
      <c r="B238" s="717"/>
      <c r="C238" s="219" t="s">
        <v>153</v>
      </c>
      <c r="D238" s="220" t="s">
        <v>154</v>
      </c>
      <c r="E238" s="229">
        <v>3778</v>
      </c>
      <c r="F238" s="230">
        <v>2730</v>
      </c>
      <c r="G238" s="231">
        <v>2818</v>
      </c>
      <c r="H238" s="229">
        <v>2917</v>
      </c>
    </row>
    <row r="239" spans="1:8" ht="12.75">
      <c r="A239" s="708"/>
      <c r="B239" s="717"/>
      <c r="C239" s="748"/>
      <c r="D239" s="382" t="s">
        <v>583</v>
      </c>
      <c r="E239" s="226">
        <v>6</v>
      </c>
      <c r="F239" s="227">
        <v>10</v>
      </c>
      <c r="G239" s="223"/>
      <c r="H239" s="221"/>
    </row>
    <row r="240" spans="1:8" ht="12.75">
      <c r="A240" s="708"/>
      <c r="B240" s="717"/>
      <c r="C240" s="748"/>
      <c r="D240" s="236" t="s">
        <v>231</v>
      </c>
      <c r="E240" s="226">
        <v>1494</v>
      </c>
      <c r="F240" s="227">
        <v>1495</v>
      </c>
      <c r="G240" s="228"/>
      <c r="H240" s="226"/>
    </row>
    <row r="241" spans="1:8" ht="12.75">
      <c r="A241" s="708"/>
      <c r="B241" s="717"/>
      <c r="C241" s="748"/>
      <c r="D241" s="236" t="s">
        <v>543</v>
      </c>
      <c r="E241" s="226">
        <v>230</v>
      </c>
      <c r="F241" s="227">
        <v>170</v>
      </c>
      <c r="G241" s="228"/>
      <c r="H241" s="226"/>
    </row>
    <row r="242" spans="1:8" ht="12.75">
      <c r="A242" s="708"/>
      <c r="B242" s="717"/>
      <c r="C242" s="748"/>
      <c r="D242" s="236" t="s">
        <v>233</v>
      </c>
      <c r="E242" s="226">
        <v>50</v>
      </c>
      <c r="F242" s="227">
        <v>55</v>
      </c>
      <c r="G242" s="228"/>
      <c r="H242" s="226"/>
    </row>
    <row r="243" spans="1:8" ht="12.75">
      <c r="A243" s="708"/>
      <c r="B243" s="717"/>
      <c r="C243" s="748"/>
      <c r="D243" s="236" t="s">
        <v>235</v>
      </c>
      <c r="E243" s="226">
        <v>110</v>
      </c>
      <c r="F243" s="227">
        <v>77</v>
      </c>
      <c r="G243" s="228"/>
      <c r="H243" s="226"/>
    </row>
    <row r="244" spans="1:8" ht="12.75">
      <c r="A244" s="708"/>
      <c r="B244" s="717"/>
      <c r="C244" s="748"/>
      <c r="D244" s="236" t="s">
        <v>236</v>
      </c>
      <c r="E244" s="226">
        <v>70</v>
      </c>
      <c r="F244" s="227">
        <v>20</v>
      </c>
      <c r="G244" s="228"/>
      <c r="H244" s="226"/>
    </row>
    <row r="245" spans="1:8" ht="12.75">
      <c r="A245" s="708"/>
      <c r="B245" s="717"/>
      <c r="C245" s="748"/>
      <c r="D245" s="236" t="s">
        <v>544</v>
      </c>
      <c r="E245" s="226">
        <v>35</v>
      </c>
      <c r="F245" s="227">
        <v>25</v>
      </c>
      <c r="G245" s="228"/>
      <c r="H245" s="226"/>
    </row>
    <row r="246" spans="1:8" ht="12.75">
      <c r="A246" s="708"/>
      <c r="B246" s="717"/>
      <c r="C246" s="748"/>
      <c r="D246" s="236" t="s">
        <v>238</v>
      </c>
      <c r="E246" s="226">
        <v>150</v>
      </c>
      <c r="F246" s="227">
        <v>150</v>
      </c>
      <c r="G246" s="228"/>
      <c r="H246" s="226"/>
    </row>
    <row r="247" spans="1:8" ht="12.75">
      <c r="A247" s="708"/>
      <c r="B247" s="717"/>
      <c r="C247" s="748"/>
      <c r="D247" s="236" t="s">
        <v>545</v>
      </c>
      <c r="E247" s="226">
        <v>82</v>
      </c>
      <c r="F247" s="227">
        <v>30</v>
      </c>
      <c r="G247" s="228"/>
      <c r="H247" s="226"/>
    </row>
    <row r="248" spans="1:8" ht="12.75">
      <c r="A248" s="708"/>
      <c r="B248" s="717"/>
      <c r="C248" s="748"/>
      <c r="D248" s="236" t="s">
        <v>546</v>
      </c>
      <c r="E248" s="226">
        <v>6</v>
      </c>
      <c r="F248" s="227">
        <v>10</v>
      </c>
      <c r="G248" s="228"/>
      <c r="H248" s="226"/>
    </row>
    <row r="249" spans="1:8" ht="12.75">
      <c r="A249" s="708"/>
      <c r="B249" s="717"/>
      <c r="C249" s="748"/>
      <c r="D249" s="236" t="s">
        <v>565</v>
      </c>
      <c r="E249" s="226">
        <v>10</v>
      </c>
      <c r="F249" s="227">
        <v>10</v>
      </c>
      <c r="G249" s="228"/>
      <c r="H249" s="226"/>
    </row>
    <row r="250" spans="1:8" ht="12.75">
      <c r="A250" s="708"/>
      <c r="B250" s="717"/>
      <c r="C250" s="748"/>
      <c r="D250" s="236" t="s">
        <v>547</v>
      </c>
      <c r="E250" s="226">
        <v>1</v>
      </c>
      <c r="F250" s="227">
        <v>2</v>
      </c>
      <c r="G250" s="228"/>
      <c r="H250" s="226"/>
    </row>
    <row r="251" spans="1:8" ht="12.75">
      <c r="A251" s="708"/>
      <c r="B251" s="717"/>
      <c r="C251" s="748"/>
      <c r="D251" s="236" t="s">
        <v>549</v>
      </c>
      <c r="E251" s="226">
        <v>13</v>
      </c>
      <c r="F251" s="227">
        <v>20</v>
      </c>
      <c r="G251" s="228"/>
      <c r="H251" s="226"/>
    </row>
    <row r="252" spans="1:8" ht="12.75">
      <c r="A252" s="708"/>
      <c r="B252" s="717"/>
      <c r="C252" s="748"/>
      <c r="D252" s="236" t="s">
        <v>550</v>
      </c>
      <c r="E252" s="226">
        <v>5</v>
      </c>
      <c r="F252" s="227">
        <v>12</v>
      </c>
      <c r="G252" s="228"/>
      <c r="H252" s="226"/>
    </row>
    <row r="253" spans="1:8" ht="12.75">
      <c r="A253" s="708"/>
      <c r="B253" s="717"/>
      <c r="C253" s="748"/>
      <c r="D253" s="236" t="s">
        <v>551</v>
      </c>
      <c r="E253" s="226">
        <v>861</v>
      </c>
      <c r="F253" s="227">
        <v>230</v>
      </c>
      <c r="G253" s="228"/>
      <c r="H253" s="226"/>
    </row>
    <row r="254" spans="1:8" ht="12.75">
      <c r="A254" s="708"/>
      <c r="B254" s="717"/>
      <c r="C254" s="748"/>
      <c r="D254" s="236" t="s">
        <v>584</v>
      </c>
      <c r="E254" s="226">
        <v>2</v>
      </c>
      <c r="F254" s="227">
        <v>2</v>
      </c>
      <c r="G254" s="228"/>
      <c r="H254" s="226"/>
    </row>
    <row r="255" spans="1:8" ht="12.75">
      <c r="A255" s="708"/>
      <c r="B255" s="717"/>
      <c r="C255" s="748"/>
      <c r="D255" s="236" t="s">
        <v>552</v>
      </c>
      <c r="E255" s="226">
        <v>10</v>
      </c>
      <c r="F255" s="227">
        <v>15</v>
      </c>
      <c r="G255" s="228"/>
      <c r="H255" s="226"/>
    </row>
    <row r="256" spans="1:8" ht="12.75">
      <c r="A256" s="708"/>
      <c r="B256" s="717"/>
      <c r="C256" s="748"/>
      <c r="D256" s="236" t="s">
        <v>259</v>
      </c>
      <c r="E256" s="226">
        <v>2</v>
      </c>
      <c r="F256" s="227">
        <v>3</v>
      </c>
      <c r="G256" s="228"/>
      <c r="H256" s="226"/>
    </row>
    <row r="257" spans="1:8" ht="12.75">
      <c r="A257" s="708"/>
      <c r="B257" s="717"/>
      <c r="C257" s="748"/>
      <c r="D257" s="236" t="s">
        <v>260</v>
      </c>
      <c r="E257" s="226">
        <v>60</v>
      </c>
      <c r="F257" s="227">
        <v>65</v>
      </c>
      <c r="G257" s="228"/>
      <c r="H257" s="226"/>
    </row>
    <row r="258" spans="1:8" ht="12.75">
      <c r="A258" s="708"/>
      <c r="B258" s="717"/>
      <c r="C258" s="748"/>
      <c r="D258" s="236" t="s">
        <v>585</v>
      </c>
      <c r="E258" s="226">
        <v>48</v>
      </c>
      <c r="F258" s="227"/>
      <c r="G258" s="228"/>
      <c r="H258" s="226"/>
    </row>
    <row r="259" spans="1:8" ht="12.75">
      <c r="A259" s="708"/>
      <c r="B259" s="717"/>
      <c r="C259" s="748"/>
      <c r="D259" s="236" t="s">
        <v>553</v>
      </c>
      <c r="E259" s="226">
        <v>20</v>
      </c>
      <c r="F259" s="227">
        <v>40</v>
      </c>
      <c r="G259" s="228"/>
      <c r="H259" s="226"/>
    </row>
    <row r="260" spans="1:8" ht="12.75">
      <c r="A260" s="708"/>
      <c r="B260" s="717"/>
      <c r="C260" s="748"/>
      <c r="D260" s="236" t="s">
        <v>226</v>
      </c>
      <c r="E260" s="226">
        <v>120</v>
      </c>
      <c r="F260" s="227">
        <v>120</v>
      </c>
      <c r="G260" s="228"/>
      <c r="H260" s="226"/>
    </row>
    <row r="261" spans="1:8" ht="12.75">
      <c r="A261" s="708"/>
      <c r="B261" s="717"/>
      <c r="C261" s="748"/>
      <c r="D261" s="236" t="s">
        <v>265</v>
      </c>
      <c r="E261" s="226">
        <v>18</v>
      </c>
      <c r="F261" s="227">
        <v>18</v>
      </c>
      <c r="G261" s="228"/>
      <c r="H261" s="226"/>
    </row>
    <row r="262" spans="1:8" ht="12.75">
      <c r="A262" s="708"/>
      <c r="B262" s="717"/>
      <c r="C262" s="748"/>
      <c r="D262" s="236" t="s">
        <v>266</v>
      </c>
      <c r="E262" s="226">
        <v>110</v>
      </c>
      <c r="F262" s="227">
        <v>126</v>
      </c>
      <c r="G262" s="228"/>
      <c r="H262" s="226"/>
    </row>
    <row r="263" spans="1:8" ht="12.75">
      <c r="A263" s="708"/>
      <c r="B263" s="717"/>
      <c r="C263" s="748"/>
      <c r="D263" s="236" t="s">
        <v>568</v>
      </c>
      <c r="E263" s="226">
        <v>265</v>
      </c>
      <c r="F263" s="227">
        <v>25</v>
      </c>
      <c r="G263" s="228"/>
      <c r="H263" s="226"/>
    </row>
    <row r="264" spans="1:8" ht="12.75">
      <c r="A264" s="708"/>
      <c r="B264" s="717"/>
      <c r="C264" s="241" t="s">
        <v>371</v>
      </c>
      <c r="D264" s="243" t="s">
        <v>554</v>
      </c>
      <c r="E264" s="221">
        <v>232</v>
      </c>
      <c r="F264" s="222">
        <v>25</v>
      </c>
      <c r="G264" s="228"/>
      <c r="H264" s="226"/>
    </row>
    <row r="265" spans="1:8" ht="12.75">
      <c r="A265" s="708"/>
      <c r="B265" s="717"/>
      <c r="C265" s="719"/>
      <c r="D265" s="236" t="s">
        <v>581</v>
      </c>
      <c r="E265" s="226">
        <v>207</v>
      </c>
      <c r="F265" s="227"/>
      <c r="G265" s="228"/>
      <c r="H265" s="226"/>
    </row>
    <row r="266" spans="1:8" ht="12.75">
      <c r="A266" s="708"/>
      <c r="B266" s="717"/>
      <c r="C266" s="719"/>
      <c r="D266" s="236" t="s">
        <v>276</v>
      </c>
      <c r="E266" s="226">
        <v>20</v>
      </c>
      <c r="F266" s="227">
        <v>25</v>
      </c>
      <c r="G266" s="228"/>
      <c r="H266" s="226"/>
    </row>
    <row r="267" spans="1:8" ht="12.75">
      <c r="A267" s="708"/>
      <c r="B267" s="717"/>
      <c r="C267" s="719"/>
      <c r="D267" s="236" t="s">
        <v>557</v>
      </c>
      <c r="E267" s="226">
        <v>5</v>
      </c>
      <c r="F267" s="227"/>
      <c r="G267" s="228"/>
      <c r="H267" s="226"/>
    </row>
    <row r="268" spans="1:8" ht="12.75">
      <c r="A268" s="708"/>
      <c r="B268" s="717"/>
      <c r="C268" s="376" t="s">
        <v>586</v>
      </c>
      <c r="D268" s="377"/>
      <c r="E268" s="378">
        <f>SUM(E269+E309)</f>
        <v>16329</v>
      </c>
      <c r="F268" s="378">
        <f>SUM(F269+F309)</f>
        <v>13949</v>
      </c>
      <c r="G268" s="378">
        <f>SUM(G269+G309)</f>
        <v>15204</v>
      </c>
      <c r="H268" s="378">
        <f>SUM(H269+H309)</f>
        <v>16155</v>
      </c>
    </row>
    <row r="269" spans="1:8" ht="12.75">
      <c r="A269" s="708"/>
      <c r="B269" s="717"/>
      <c r="C269" s="214" t="s">
        <v>151</v>
      </c>
      <c r="D269" s="215" t="s">
        <v>152</v>
      </c>
      <c r="E269" s="216">
        <f>SUM(E270+E274+E279+E305)</f>
        <v>15528</v>
      </c>
      <c r="F269" s="216">
        <f>SUM(F270+F274+F279+F305)</f>
        <v>13949</v>
      </c>
      <c r="G269" s="216">
        <f>SUM(G270+G274+G279+G305)</f>
        <v>15204</v>
      </c>
      <c r="H269" s="216">
        <f>SUM(H270+H274+H279+H305)</f>
        <v>16155</v>
      </c>
    </row>
    <row r="270" spans="1:8" ht="12.75">
      <c r="A270" s="708"/>
      <c r="B270" s="717"/>
      <c r="C270" s="219" t="s">
        <v>211</v>
      </c>
      <c r="D270" s="220" t="s">
        <v>323</v>
      </c>
      <c r="E270" s="221">
        <v>8786</v>
      </c>
      <c r="F270" s="221">
        <v>8375</v>
      </c>
      <c r="G270" s="221">
        <v>9150</v>
      </c>
      <c r="H270" s="221">
        <v>9780</v>
      </c>
    </row>
    <row r="271" spans="1:8" ht="12.75">
      <c r="A271" s="708"/>
      <c r="B271" s="717"/>
      <c r="C271" s="713"/>
      <c r="D271" s="225" t="s">
        <v>324</v>
      </c>
      <c r="E271" s="226">
        <v>7699</v>
      </c>
      <c r="F271" s="227">
        <v>7935</v>
      </c>
      <c r="G271" s="228"/>
      <c r="H271" s="226"/>
    </row>
    <row r="272" spans="1:8" ht="12.75">
      <c r="A272" s="708"/>
      <c r="B272" s="717"/>
      <c r="C272" s="713"/>
      <c r="D272" s="290" t="s">
        <v>537</v>
      </c>
      <c r="E272" s="226">
        <v>661</v>
      </c>
      <c r="F272" s="227">
        <v>400</v>
      </c>
      <c r="G272" s="228"/>
      <c r="H272" s="226"/>
    </row>
    <row r="273" spans="1:8" ht="12.75">
      <c r="A273" s="708"/>
      <c r="B273" s="717"/>
      <c r="C273" s="713"/>
      <c r="D273" s="290" t="s">
        <v>538</v>
      </c>
      <c r="E273" s="226">
        <v>426</v>
      </c>
      <c r="F273" s="227">
        <v>40</v>
      </c>
      <c r="G273" s="228"/>
      <c r="H273" s="226"/>
    </row>
    <row r="274" spans="1:8" ht="12.75">
      <c r="A274" s="708"/>
      <c r="B274" s="717"/>
      <c r="C274" s="219" t="s">
        <v>213</v>
      </c>
      <c r="D274" s="220" t="s">
        <v>327</v>
      </c>
      <c r="E274" s="229">
        <f>SUM(E275:E278)</f>
        <v>3093</v>
      </c>
      <c r="F274" s="229">
        <f>SUM(F275:F278)</f>
        <v>2948</v>
      </c>
      <c r="G274" s="229">
        <v>3221</v>
      </c>
      <c r="H274" s="229">
        <v>3443</v>
      </c>
    </row>
    <row r="275" spans="1:8" ht="12.75">
      <c r="A275" s="708"/>
      <c r="B275" s="717"/>
      <c r="C275" s="713"/>
      <c r="D275" s="290" t="s">
        <v>539</v>
      </c>
      <c r="E275" s="232">
        <v>512</v>
      </c>
      <c r="F275" s="233">
        <v>508</v>
      </c>
      <c r="G275" s="234"/>
      <c r="H275" s="232"/>
    </row>
    <row r="276" spans="1:8" ht="12.75">
      <c r="A276" s="708"/>
      <c r="B276" s="717"/>
      <c r="C276" s="713"/>
      <c r="D276" s="290" t="s">
        <v>540</v>
      </c>
      <c r="E276" s="232">
        <v>157</v>
      </c>
      <c r="F276" s="233">
        <v>110</v>
      </c>
      <c r="G276" s="234"/>
      <c r="H276" s="232"/>
    </row>
    <row r="277" spans="1:8" ht="12.75">
      <c r="A277" s="708"/>
      <c r="B277" s="717"/>
      <c r="C277" s="713"/>
      <c r="D277" s="225" t="s">
        <v>541</v>
      </c>
      <c r="E277" s="232">
        <v>240</v>
      </c>
      <c r="F277" s="233">
        <v>220</v>
      </c>
      <c r="G277" s="234"/>
      <c r="H277" s="232"/>
    </row>
    <row r="278" spans="1:8" ht="12.75">
      <c r="A278" s="708"/>
      <c r="B278" s="717"/>
      <c r="C278" s="713"/>
      <c r="D278" s="236" t="s">
        <v>542</v>
      </c>
      <c r="E278" s="233">
        <v>2184</v>
      </c>
      <c r="F278" s="233">
        <v>2110</v>
      </c>
      <c r="G278" s="237"/>
      <c r="H278" s="233"/>
    </row>
    <row r="279" spans="1:8" ht="12.75">
      <c r="A279" s="708"/>
      <c r="B279" s="717"/>
      <c r="C279" s="219" t="s">
        <v>153</v>
      </c>
      <c r="D279" s="220" t="s">
        <v>154</v>
      </c>
      <c r="E279" s="229">
        <f>SUM(E280:E304)</f>
        <v>3460</v>
      </c>
      <c r="F279" s="229">
        <f>SUM(F280:F304)</f>
        <v>2596</v>
      </c>
      <c r="G279" s="229">
        <v>2802</v>
      </c>
      <c r="H279" s="229">
        <v>2900</v>
      </c>
    </row>
    <row r="280" spans="1:8" ht="12.75">
      <c r="A280" s="708"/>
      <c r="B280" s="717"/>
      <c r="C280" s="719"/>
      <c r="D280" s="236" t="s">
        <v>231</v>
      </c>
      <c r="E280" s="226">
        <v>1990</v>
      </c>
      <c r="F280" s="227">
        <v>1700</v>
      </c>
      <c r="G280" s="228"/>
      <c r="H280" s="226"/>
    </row>
    <row r="281" spans="1:8" ht="12.75">
      <c r="A281" s="708"/>
      <c r="B281" s="717"/>
      <c r="C281" s="719"/>
      <c r="D281" s="236" t="s">
        <v>543</v>
      </c>
      <c r="E281" s="226">
        <v>220</v>
      </c>
      <c r="F281" s="227">
        <v>180</v>
      </c>
      <c r="G281" s="228"/>
      <c r="H281" s="226"/>
    </row>
    <row r="282" spans="1:8" ht="12.75">
      <c r="A282" s="708"/>
      <c r="B282" s="717"/>
      <c r="C282" s="719"/>
      <c r="D282" s="236" t="s">
        <v>233</v>
      </c>
      <c r="E282" s="226">
        <v>30</v>
      </c>
      <c r="F282" s="227">
        <v>30</v>
      </c>
      <c r="G282" s="228"/>
      <c r="H282" s="226"/>
    </row>
    <row r="283" spans="1:8" ht="12.75">
      <c r="A283" s="708"/>
      <c r="B283" s="717"/>
      <c r="C283" s="719"/>
      <c r="D283" s="236" t="s">
        <v>235</v>
      </c>
      <c r="E283" s="226">
        <v>140</v>
      </c>
      <c r="F283" s="227"/>
      <c r="G283" s="228"/>
      <c r="H283" s="226"/>
    </row>
    <row r="284" spans="1:8" ht="12.75">
      <c r="A284" s="708"/>
      <c r="B284" s="717"/>
      <c r="C284" s="719"/>
      <c r="D284" s="236" t="s">
        <v>236</v>
      </c>
      <c r="E284" s="226">
        <v>20</v>
      </c>
      <c r="F284" s="227">
        <v>20</v>
      </c>
      <c r="G284" s="228"/>
      <c r="H284" s="226"/>
    </row>
    <row r="285" spans="1:8" ht="12.75">
      <c r="A285" s="708"/>
      <c r="B285" s="717"/>
      <c r="C285" s="719"/>
      <c r="D285" s="236" t="s">
        <v>564</v>
      </c>
      <c r="E285" s="226">
        <v>30</v>
      </c>
      <c r="F285" s="227"/>
      <c r="G285" s="228"/>
      <c r="H285" s="226"/>
    </row>
    <row r="286" spans="1:8" ht="12.75">
      <c r="A286" s="708"/>
      <c r="B286" s="717"/>
      <c r="C286" s="719"/>
      <c r="D286" s="236" t="s">
        <v>238</v>
      </c>
      <c r="E286" s="226">
        <v>85</v>
      </c>
      <c r="F286" s="227">
        <v>85</v>
      </c>
      <c r="G286" s="228"/>
      <c r="H286" s="226"/>
    </row>
    <row r="287" spans="1:8" ht="12.75">
      <c r="A287" s="708"/>
      <c r="B287" s="717"/>
      <c r="C287" s="719"/>
      <c r="D287" s="236" t="s">
        <v>545</v>
      </c>
      <c r="E287" s="226">
        <v>60</v>
      </c>
      <c r="F287" s="227">
        <v>40</v>
      </c>
      <c r="G287" s="228"/>
      <c r="H287" s="226"/>
    </row>
    <row r="288" spans="1:8" ht="12.75">
      <c r="A288" s="708"/>
      <c r="B288" s="717"/>
      <c r="C288" s="719"/>
      <c r="D288" s="236" t="s">
        <v>546</v>
      </c>
      <c r="E288" s="226">
        <v>9</v>
      </c>
      <c r="F288" s="227">
        <v>7</v>
      </c>
      <c r="G288" s="228"/>
      <c r="H288" s="226"/>
    </row>
    <row r="289" spans="1:8" ht="12.75">
      <c r="A289" s="708"/>
      <c r="B289" s="717"/>
      <c r="C289" s="719"/>
      <c r="D289" s="236" t="s">
        <v>565</v>
      </c>
      <c r="E289" s="226">
        <v>30</v>
      </c>
      <c r="F289" s="227">
        <v>25</v>
      </c>
      <c r="G289" s="228"/>
      <c r="H289" s="226"/>
    </row>
    <row r="290" spans="1:8" ht="12.75">
      <c r="A290" s="708"/>
      <c r="B290" s="717"/>
      <c r="C290" s="719"/>
      <c r="D290" s="236" t="s">
        <v>547</v>
      </c>
      <c r="E290" s="226">
        <v>2</v>
      </c>
      <c r="F290" s="227">
        <v>2</v>
      </c>
      <c r="G290" s="228"/>
      <c r="H290" s="226"/>
    </row>
    <row r="291" spans="1:8" ht="12.75">
      <c r="A291" s="708"/>
      <c r="B291" s="717"/>
      <c r="C291" s="719"/>
      <c r="D291" s="236" t="s">
        <v>587</v>
      </c>
      <c r="E291" s="226">
        <v>10</v>
      </c>
      <c r="F291" s="227">
        <v>5</v>
      </c>
      <c r="G291" s="228"/>
      <c r="H291" s="226"/>
    </row>
    <row r="292" spans="1:8" ht="12.75">
      <c r="A292" s="708"/>
      <c r="B292" s="717"/>
      <c r="C292" s="719"/>
      <c r="D292" s="236" t="s">
        <v>549</v>
      </c>
      <c r="E292" s="226">
        <v>20</v>
      </c>
      <c r="F292" s="227">
        <v>12</v>
      </c>
      <c r="G292" s="228"/>
      <c r="H292" s="226"/>
    </row>
    <row r="293" spans="1:8" ht="12.75">
      <c r="A293" s="708"/>
      <c r="B293" s="717"/>
      <c r="C293" s="719"/>
      <c r="D293" s="236" t="s">
        <v>566</v>
      </c>
      <c r="E293" s="226">
        <v>2</v>
      </c>
      <c r="F293" s="227">
        <v>2</v>
      </c>
      <c r="G293" s="228"/>
      <c r="H293" s="226"/>
    </row>
    <row r="294" spans="1:8" ht="12.75">
      <c r="A294" s="708"/>
      <c r="B294" s="717"/>
      <c r="C294" s="719"/>
      <c r="D294" s="236" t="s">
        <v>550</v>
      </c>
      <c r="E294" s="226">
        <v>32</v>
      </c>
      <c r="F294" s="227">
        <v>5</v>
      </c>
      <c r="G294" s="228"/>
      <c r="H294" s="226"/>
    </row>
    <row r="295" spans="1:8" ht="12.75">
      <c r="A295" s="708"/>
      <c r="B295" s="717"/>
      <c r="C295" s="719"/>
      <c r="D295" s="236" t="s">
        <v>551</v>
      </c>
      <c r="E295" s="226">
        <v>306</v>
      </c>
      <c r="F295" s="227">
        <v>20</v>
      </c>
      <c r="G295" s="228"/>
      <c r="H295" s="226"/>
    </row>
    <row r="296" spans="1:8" ht="12.75">
      <c r="A296" s="708"/>
      <c r="B296" s="717"/>
      <c r="C296" s="719"/>
      <c r="D296" s="236" t="s">
        <v>567</v>
      </c>
      <c r="E296" s="226">
        <v>2</v>
      </c>
      <c r="F296" s="227"/>
      <c r="G296" s="228"/>
      <c r="H296" s="226"/>
    </row>
    <row r="297" spans="1:8" ht="12.75">
      <c r="A297" s="708"/>
      <c r="B297" s="717"/>
      <c r="C297" s="719"/>
      <c r="D297" s="236" t="s">
        <v>552</v>
      </c>
      <c r="E297" s="226">
        <v>15</v>
      </c>
      <c r="F297" s="227">
        <v>16</v>
      </c>
      <c r="G297" s="228"/>
      <c r="H297" s="226"/>
    </row>
    <row r="298" spans="1:8" ht="12.75">
      <c r="A298" s="708"/>
      <c r="B298" s="717"/>
      <c r="C298" s="719"/>
      <c r="D298" s="236" t="s">
        <v>259</v>
      </c>
      <c r="E298" s="226">
        <v>2</v>
      </c>
      <c r="F298" s="227">
        <v>2</v>
      </c>
      <c r="G298" s="228"/>
      <c r="H298" s="226"/>
    </row>
    <row r="299" spans="1:8" ht="12.75">
      <c r="A299" s="708"/>
      <c r="B299" s="717"/>
      <c r="C299" s="719"/>
      <c r="D299" s="236" t="s">
        <v>260</v>
      </c>
      <c r="E299" s="226">
        <v>95</v>
      </c>
      <c r="F299" s="227">
        <v>90</v>
      </c>
      <c r="G299" s="228"/>
      <c r="H299" s="226"/>
    </row>
    <row r="300" spans="1:8" ht="12.75">
      <c r="A300" s="708"/>
      <c r="B300" s="717"/>
      <c r="C300" s="719"/>
      <c r="D300" s="236" t="s">
        <v>553</v>
      </c>
      <c r="E300" s="226">
        <v>35</v>
      </c>
      <c r="F300" s="227">
        <v>35</v>
      </c>
      <c r="G300" s="228"/>
      <c r="H300" s="226"/>
    </row>
    <row r="301" spans="1:8" ht="12.75">
      <c r="A301" s="708"/>
      <c r="B301" s="717"/>
      <c r="C301" s="719"/>
      <c r="D301" s="236" t="s">
        <v>226</v>
      </c>
      <c r="E301" s="226">
        <v>185</v>
      </c>
      <c r="F301" s="227">
        <v>185</v>
      </c>
      <c r="G301" s="228"/>
      <c r="H301" s="226"/>
    </row>
    <row r="302" spans="1:8" ht="12.75">
      <c r="A302" s="708"/>
      <c r="B302" s="717"/>
      <c r="C302" s="719"/>
      <c r="D302" s="236" t="s">
        <v>265</v>
      </c>
      <c r="E302" s="226">
        <v>30</v>
      </c>
      <c r="F302" s="227">
        <v>30</v>
      </c>
      <c r="G302" s="228"/>
      <c r="H302" s="226"/>
    </row>
    <row r="303" spans="1:8" ht="12.75">
      <c r="A303" s="708"/>
      <c r="B303" s="717"/>
      <c r="C303" s="719"/>
      <c r="D303" s="236" t="s">
        <v>266</v>
      </c>
      <c r="E303" s="226">
        <v>90</v>
      </c>
      <c r="F303" s="227">
        <v>90</v>
      </c>
      <c r="G303" s="228"/>
      <c r="H303" s="226"/>
    </row>
    <row r="304" spans="1:8" ht="12.75">
      <c r="A304" s="708"/>
      <c r="B304" s="717"/>
      <c r="C304" s="719"/>
      <c r="D304" s="236" t="s">
        <v>568</v>
      </c>
      <c r="E304" s="226">
        <v>20</v>
      </c>
      <c r="F304" s="227">
        <v>15</v>
      </c>
      <c r="G304" s="228"/>
      <c r="H304" s="226"/>
    </row>
    <row r="305" spans="1:8" ht="12.75">
      <c r="A305" s="708"/>
      <c r="B305" s="717"/>
      <c r="C305" s="241" t="s">
        <v>371</v>
      </c>
      <c r="D305" s="243" t="s">
        <v>554</v>
      </c>
      <c r="E305" s="221">
        <f>SUM(E306:E308)</f>
        <v>189</v>
      </c>
      <c r="F305" s="221">
        <f>SUM(F306:F308)</f>
        <v>30</v>
      </c>
      <c r="G305" s="221">
        <f>SUM(G306:G308)</f>
        <v>31</v>
      </c>
      <c r="H305" s="221">
        <f>SUM(H306:H308)</f>
        <v>32</v>
      </c>
    </row>
    <row r="306" spans="1:8" ht="12.75">
      <c r="A306" s="708"/>
      <c r="B306" s="717"/>
      <c r="C306" s="719"/>
      <c r="D306" s="236" t="s">
        <v>581</v>
      </c>
      <c r="E306" s="226">
        <v>134</v>
      </c>
      <c r="F306" s="227"/>
      <c r="G306" s="228"/>
      <c r="H306" s="226"/>
    </row>
    <row r="307" spans="1:8" ht="12.75">
      <c r="A307" s="708"/>
      <c r="B307" s="717"/>
      <c r="C307" s="719"/>
      <c r="D307" s="236" t="s">
        <v>276</v>
      </c>
      <c r="E307" s="226">
        <v>40</v>
      </c>
      <c r="F307" s="227">
        <v>30</v>
      </c>
      <c r="G307" s="228">
        <v>31</v>
      </c>
      <c r="H307" s="226">
        <v>32</v>
      </c>
    </row>
    <row r="308" spans="1:8" ht="12.75">
      <c r="A308" s="708"/>
      <c r="B308" s="717"/>
      <c r="C308" s="719"/>
      <c r="D308" s="236" t="s">
        <v>557</v>
      </c>
      <c r="E308" s="226">
        <v>15</v>
      </c>
      <c r="F308" s="227"/>
      <c r="G308" s="228"/>
      <c r="H308" s="226"/>
    </row>
    <row r="309" spans="1:8" ht="12.75">
      <c r="A309" s="708"/>
      <c r="B309" s="717"/>
      <c r="C309" s="285" t="s">
        <v>191</v>
      </c>
      <c r="D309" s="286" t="s">
        <v>159</v>
      </c>
      <c r="E309" s="287">
        <f>SUM(E310:E310)</f>
        <v>801</v>
      </c>
      <c r="F309" s="287">
        <f>SUM(F310:F310)</f>
        <v>0</v>
      </c>
      <c r="G309" s="287">
        <f>SUM(G310:G310)</f>
        <v>0</v>
      </c>
      <c r="H309" s="287">
        <f>SUM(H310:H310)</f>
        <v>0</v>
      </c>
    </row>
    <row r="310" spans="1:8" ht="12.75">
      <c r="A310" s="708"/>
      <c r="B310" s="717"/>
      <c r="C310" s="235"/>
      <c r="D310" s="236" t="s">
        <v>588</v>
      </c>
      <c r="E310" s="226">
        <v>801</v>
      </c>
      <c r="F310" s="227"/>
      <c r="G310" s="228"/>
      <c r="H310" s="226"/>
    </row>
    <row r="311" spans="1:8" ht="12.75">
      <c r="A311" s="708"/>
      <c r="B311" s="717"/>
      <c r="C311" s="376" t="s">
        <v>589</v>
      </c>
      <c r="D311" s="377"/>
      <c r="E311" s="378">
        <f>SUM(E312)</f>
        <v>11850</v>
      </c>
      <c r="F311" s="378">
        <f>SUM(F312)</f>
        <v>10558</v>
      </c>
      <c r="G311" s="378">
        <f>SUM(G312)</f>
        <v>11248</v>
      </c>
      <c r="H311" s="378">
        <f>SUM(H312)</f>
        <v>11951</v>
      </c>
    </row>
    <row r="312" spans="1:8" ht="12.75">
      <c r="A312" s="708"/>
      <c r="B312" s="717"/>
      <c r="C312" s="214" t="s">
        <v>151</v>
      </c>
      <c r="D312" s="215" t="s">
        <v>152</v>
      </c>
      <c r="E312" s="216">
        <f>SUM(E313+E317+E322+E342)</f>
        <v>11850</v>
      </c>
      <c r="F312" s="216">
        <f>SUM(F313+F317+F322+F342)</f>
        <v>10558</v>
      </c>
      <c r="G312" s="216">
        <f>SUM(G313+G317+G322+G342)</f>
        <v>11248</v>
      </c>
      <c r="H312" s="216">
        <f>SUM(H313+H317+H322+H342)</f>
        <v>11951</v>
      </c>
    </row>
    <row r="313" spans="1:8" ht="12.75">
      <c r="A313" s="708"/>
      <c r="B313" s="717"/>
      <c r="C313" s="219" t="s">
        <v>211</v>
      </c>
      <c r="D313" s="220" t="s">
        <v>323</v>
      </c>
      <c r="E313" s="221">
        <f>SUM(E314:E316)</f>
        <v>6461</v>
      </c>
      <c r="F313" s="221">
        <f>SUM(F314:F316)</f>
        <v>6872</v>
      </c>
      <c r="G313" s="221">
        <v>7353</v>
      </c>
      <c r="H313" s="221">
        <v>7867</v>
      </c>
    </row>
    <row r="314" spans="1:8" ht="12.75">
      <c r="A314" s="708"/>
      <c r="B314" s="717"/>
      <c r="C314" s="713"/>
      <c r="D314" s="225" t="s">
        <v>324</v>
      </c>
      <c r="E314" s="226">
        <v>5790</v>
      </c>
      <c r="F314" s="227">
        <v>6292</v>
      </c>
      <c r="G314" s="228"/>
      <c r="H314" s="226"/>
    </row>
    <row r="315" spans="1:8" ht="12.75">
      <c r="A315" s="708"/>
      <c r="B315" s="717"/>
      <c r="C315" s="713"/>
      <c r="D315" s="290" t="s">
        <v>537</v>
      </c>
      <c r="E315" s="226">
        <v>423</v>
      </c>
      <c r="F315" s="227">
        <v>523</v>
      </c>
      <c r="G315" s="228"/>
      <c r="H315" s="226"/>
    </row>
    <row r="316" spans="1:8" ht="12.75">
      <c r="A316" s="708"/>
      <c r="B316" s="717"/>
      <c r="C316" s="713"/>
      <c r="D316" s="290" t="s">
        <v>538</v>
      </c>
      <c r="E316" s="226">
        <v>248</v>
      </c>
      <c r="F316" s="227">
        <v>57</v>
      </c>
      <c r="G316" s="228"/>
      <c r="H316" s="226"/>
    </row>
    <row r="317" spans="1:8" ht="12.75">
      <c r="A317" s="708"/>
      <c r="B317" s="717"/>
      <c r="C317" s="219" t="s">
        <v>213</v>
      </c>
      <c r="D317" s="220" t="s">
        <v>327</v>
      </c>
      <c r="E317" s="229">
        <f>SUM(E318:E321)</f>
        <v>2276</v>
      </c>
      <c r="F317" s="229">
        <f>SUM(F318:F321)</f>
        <v>2419</v>
      </c>
      <c r="G317" s="229">
        <v>2588</v>
      </c>
      <c r="H317" s="229">
        <v>2769</v>
      </c>
    </row>
    <row r="318" spans="1:8" ht="12.75">
      <c r="A318" s="708"/>
      <c r="B318" s="717"/>
      <c r="C318" s="713"/>
      <c r="D318" s="290" t="s">
        <v>539</v>
      </c>
      <c r="E318" s="232">
        <v>321</v>
      </c>
      <c r="F318" s="233">
        <v>350</v>
      </c>
      <c r="G318" s="234"/>
      <c r="H318" s="232"/>
    </row>
    <row r="319" spans="1:8" ht="12.75">
      <c r="A319" s="708"/>
      <c r="B319" s="717"/>
      <c r="C319" s="713"/>
      <c r="D319" s="290" t="s">
        <v>540</v>
      </c>
      <c r="E319" s="232">
        <v>122</v>
      </c>
      <c r="F319" s="233">
        <v>131</v>
      </c>
      <c r="G319" s="234"/>
      <c r="H319" s="232"/>
    </row>
    <row r="320" spans="1:8" ht="12.75">
      <c r="A320" s="708"/>
      <c r="B320" s="717"/>
      <c r="C320" s="713"/>
      <c r="D320" s="225" t="s">
        <v>541</v>
      </c>
      <c r="E320" s="232">
        <v>202</v>
      </c>
      <c r="F320" s="233">
        <v>206</v>
      </c>
      <c r="G320" s="234"/>
      <c r="H320" s="232"/>
    </row>
    <row r="321" spans="1:8" ht="12.75">
      <c r="A321" s="708"/>
      <c r="B321" s="717"/>
      <c r="C321" s="713"/>
      <c r="D321" s="236" t="s">
        <v>542</v>
      </c>
      <c r="E321" s="233">
        <v>1631</v>
      </c>
      <c r="F321" s="233">
        <v>1732</v>
      </c>
      <c r="G321" s="237"/>
      <c r="H321" s="233"/>
    </row>
    <row r="322" spans="1:8" ht="12.75">
      <c r="A322" s="708"/>
      <c r="B322" s="717"/>
      <c r="C322" s="219" t="s">
        <v>153</v>
      </c>
      <c r="D322" s="220" t="s">
        <v>154</v>
      </c>
      <c r="E322" s="229">
        <f>SUM(E323:E341)</f>
        <v>2866</v>
      </c>
      <c r="F322" s="229">
        <f>SUM(F323:F341)</f>
        <v>1247</v>
      </c>
      <c r="G322" s="229">
        <v>1287</v>
      </c>
      <c r="H322" s="229">
        <v>1295</v>
      </c>
    </row>
    <row r="323" spans="1:8" ht="12.75">
      <c r="A323" s="708"/>
      <c r="B323" s="717"/>
      <c r="C323" s="719"/>
      <c r="D323" s="236" t="s">
        <v>231</v>
      </c>
      <c r="E323" s="226">
        <v>1760</v>
      </c>
      <c r="F323" s="227">
        <v>830</v>
      </c>
      <c r="G323" s="228"/>
      <c r="H323" s="226"/>
    </row>
    <row r="324" spans="1:8" ht="12.75">
      <c r="A324" s="708"/>
      <c r="B324" s="717"/>
      <c r="C324" s="719"/>
      <c r="D324" s="236" t="s">
        <v>543</v>
      </c>
      <c r="E324" s="226">
        <v>75</v>
      </c>
      <c r="F324" s="227">
        <v>50</v>
      </c>
      <c r="G324" s="228"/>
      <c r="H324" s="226"/>
    </row>
    <row r="325" spans="1:8" ht="12.75">
      <c r="A325" s="708"/>
      <c r="B325" s="717"/>
      <c r="C325" s="719"/>
      <c r="D325" s="236" t="s">
        <v>233</v>
      </c>
      <c r="E325" s="226">
        <v>50</v>
      </c>
      <c r="F325" s="227">
        <v>25</v>
      </c>
      <c r="G325" s="228"/>
      <c r="H325" s="226"/>
    </row>
    <row r="326" spans="1:8" ht="12.75">
      <c r="A326" s="708"/>
      <c r="B326" s="717"/>
      <c r="C326" s="719"/>
      <c r="D326" s="236" t="s">
        <v>235</v>
      </c>
      <c r="E326" s="226">
        <v>50</v>
      </c>
      <c r="F326" s="227">
        <v>10</v>
      </c>
      <c r="G326" s="228"/>
      <c r="H326" s="226"/>
    </row>
    <row r="327" spans="1:8" ht="12.75">
      <c r="A327" s="708"/>
      <c r="B327" s="717"/>
      <c r="C327" s="719"/>
      <c r="D327" s="236" t="s">
        <v>236</v>
      </c>
      <c r="E327" s="226">
        <v>50</v>
      </c>
      <c r="F327" s="227">
        <v>10</v>
      </c>
      <c r="G327" s="228"/>
      <c r="H327" s="226"/>
    </row>
    <row r="328" spans="1:8" ht="12.75">
      <c r="A328" s="708"/>
      <c r="B328" s="717"/>
      <c r="C328" s="719"/>
      <c r="D328" s="236" t="s">
        <v>238</v>
      </c>
      <c r="E328" s="226">
        <v>157</v>
      </c>
      <c r="F328" s="227">
        <v>50</v>
      </c>
      <c r="G328" s="228"/>
      <c r="H328" s="226"/>
    </row>
    <row r="329" spans="1:8" ht="12.75">
      <c r="A329" s="708"/>
      <c r="B329" s="717"/>
      <c r="C329" s="719"/>
      <c r="D329" s="236" t="s">
        <v>545</v>
      </c>
      <c r="E329" s="226">
        <v>25</v>
      </c>
      <c r="F329" s="227">
        <v>10</v>
      </c>
      <c r="G329" s="228"/>
      <c r="H329" s="226"/>
    </row>
    <row r="330" spans="1:8" ht="12.75">
      <c r="A330" s="708"/>
      <c r="B330" s="717"/>
      <c r="C330" s="719"/>
      <c r="D330" s="236" t="s">
        <v>546</v>
      </c>
      <c r="E330" s="226">
        <v>7</v>
      </c>
      <c r="F330" s="227">
        <v>7</v>
      </c>
      <c r="G330" s="228"/>
      <c r="H330" s="226"/>
    </row>
    <row r="331" spans="1:8" ht="12.75">
      <c r="A331" s="708"/>
      <c r="B331" s="717"/>
      <c r="C331" s="719"/>
      <c r="D331" s="236" t="s">
        <v>547</v>
      </c>
      <c r="E331" s="226">
        <v>3</v>
      </c>
      <c r="F331" s="227">
        <v>3</v>
      </c>
      <c r="G331" s="228"/>
      <c r="H331" s="226"/>
    </row>
    <row r="332" spans="1:8" ht="12.75">
      <c r="A332" s="708"/>
      <c r="B332" s="717"/>
      <c r="C332" s="719"/>
      <c r="D332" s="236" t="s">
        <v>549</v>
      </c>
      <c r="E332" s="226">
        <v>5</v>
      </c>
      <c r="F332" s="227">
        <v>2</v>
      </c>
      <c r="G332" s="228"/>
      <c r="H332" s="226"/>
    </row>
    <row r="333" spans="1:8" ht="12.75">
      <c r="A333" s="708"/>
      <c r="B333" s="717"/>
      <c r="C333" s="719"/>
      <c r="D333" s="236" t="s">
        <v>551</v>
      </c>
      <c r="E333" s="226">
        <v>350</v>
      </c>
      <c r="F333" s="227"/>
      <c r="G333" s="228"/>
      <c r="H333" s="226"/>
    </row>
    <row r="334" spans="1:8" ht="12.75">
      <c r="A334" s="708"/>
      <c r="B334" s="717"/>
      <c r="C334" s="719"/>
      <c r="D334" s="236" t="s">
        <v>552</v>
      </c>
      <c r="E334" s="226">
        <v>5</v>
      </c>
      <c r="F334" s="227">
        <v>5</v>
      </c>
      <c r="G334" s="228"/>
      <c r="H334" s="226"/>
    </row>
    <row r="335" spans="1:8" ht="12.75">
      <c r="A335" s="708"/>
      <c r="B335" s="717"/>
      <c r="C335" s="719"/>
      <c r="D335" s="236" t="s">
        <v>259</v>
      </c>
      <c r="E335" s="226">
        <v>7</v>
      </c>
      <c r="F335" s="227">
        <v>5</v>
      </c>
      <c r="G335" s="228"/>
      <c r="H335" s="226"/>
    </row>
    <row r="336" spans="1:8" ht="12.75">
      <c r="A336" s="708"/>
      <c r="B336" s="717"/>
      <c r="C336" s="719"/>
      <c r="D336" s="236" t="s">
        <v>260</v>
      </c>
      <c r="E336" s="226">
        <v>90</v>
      </c>
      <c r="F336" s="227">
        <v>50</v>
      </c>
      <c r="G336" s="228"/>
      <c r="H336" s="226"/>
    </row>
    <row r="337" spans="1:8" ht="12.75">
      <c r="A337" s="708"/>
      <c r="B337" s="717"/>
      <c r="C337" s="719"/>
      <c r="D337" s="236" t="s">
        <v>553</v>
      </c>
      <c r="E337" s="226">
        <v>5</v>
      </c>
      <c r="F337" s="227">
        <v>5</v>
      </c>
      <c r="G337" s="228"/>
      <c r="H337" s="226"/>
    </row>
    <row r="338" spans="1:8" ht="12.75">
      <c r="A338" s="708"/>
      <c r="B338" s="717"/>
      <c r="C338" s="719"/>
      <c r="D338" s="236" t="s">
        <v>226</v>
      </c>
      <c r="E338" s="226">
        <v>120</v>
      </c>
      <c r="F338" s="227">
        <v>80</v>
      </c>
      <c r="G338" s="228"/>
      <c r="H338" s="226"/>
    </row>
    <row r="339" spans="1:8" ht="12.75">
      <c r="A339" s="708"/>
      <c r="B339" s="717"/>
      <c r="C339" s="719"/>
      <c r="D339" s="236" t="s">
        <v>265</v>
      </c>
      <c r="E339" s="226">
        <v>25</v>
      </c>
      <c r="F339" s="227">
        <v>25</v>
      </c>
      <c r="G339" s="228"/>
      <c r="H339" s="226"/>
    </row>
    <row r="340" spans="1:8" ht="12.75">
      <c r="A340" s="708"/>
      <c r="B340" s="717"/>
      <c r="C340" s="719"/>
      <c r="D340" s="236" t="s">
        <v>266</v>
      </c>
      <c r="E340" s="226">
        <v>72</v>
      </c>
      <c r="F340" s="227">
        <v>70</v>
      </c>
      <c r="G340" s="228"/>
      <c r="H340" s="226"/>
    </row>
    <row r="341" spans="1:8" ht="12.75">
      <c r="A341" s="708"/>
      <c r="B341" s="717"/>
      <c r="C341" s="719"/>
      <c r="D341" s="236" t="s">
        <v>568</v>
      </c>
      <c r="E341" s="226">
        <v>10</v>
      </c>
      <c r="F341" s="227">
        <v>10</v>
      </c>
      <c r="G341" s="228"/>
      <c r="H341" s="226"/>
    </row>
    <row r="342" spans="1:8" ht="12.75">
      <c r="A342" s="708"/>
      <c r="B342" s="717"/>
      <c r="C342" s="241" t="s">
        <v>371</v>
      </c>
      <c r="D342" s="243" t="s">
        <v>372</v>
      </c>
      <c r="E342" s="221">
        <f>SUM(E343:E346)</f>
        <v>247</v>
      </c>
      <c r="F342" s="221">
        <f>SUM(F343:F346)</f>
        <v>20</v>
      </c>
      <c r="G342" s="221">
        <f>SUM(G343:G346)</f>
        <v>20</v>
      </c>
      <c r="H342" s="221">
        <f>SUM(H343:H346)</f>
        <v>20</v>
      </c>
    </row>
    <row r="343" spans="1:8" ht="12.75">
      <c r="A343" s="708"/>
      <c r="B343" s="717"/>
      <c r="C343" s="719"/>
      <c r="D343" s="236" t="s">
        <v>555</v>
      </c>
      <c r="E343" s="226">
        <v>150</v>
      </c>
      <c r="F343" s="227"/>
      <c r="G343" s="228"/>
      <c r="H343" s="226"/>
    </row>
    <row r="344" spans="1:8" ht="12.75">
      <c r="A344" s="708"/>
      <c r="B344" s="717"/>
      <c r="C344" s="719"/>
      <c r="D344" s="236" t="s">
        <v>556</v>
      </c>
      <c r="E344" s="226">
        <v>55</v>
      </c>
      <c r="F344" s="227"/>
      <c r="G344" s="228"/>
      <c r="H344" s="226"/>
    </row>
    <row r="345" spans="1:8" ht="12.75">
      <c r="A345" s="708"/>
      <c r="B345" s="717"/>
      <c r="C345" s="719"/>
      <c r="D345" s="236" t="s">
        <v>581</v>
      </c>
      <c r="E345" s="226">
        <v>22</v>
      </c>
      <c r="F345" s="227"/>
      <c r="G345" s="228"/>
      <c r="H345" s="226"/>
    </row>
    <row r="346" spans="1:8" ht="12.75">
      <c r="A346" s="708"/>
      <c r="B346" s="717"/>
      <c r="C346" s="719"/>
      <c r="D346" s="236" t="s">
        <v>276</v>
      </c>
      <c r="E346" s="226">
        <v>20</v>
      </c>
      <c r="F346" s="227">
        <v>20</v>
      </c>
      <c r="G346" s="228">
        <v>20</v>
      </c>
      <c r="H346" s="226">
        <v>20</v>
      </c>
    </row>
    <row r="347" spans="1:8" ht="12.75">
      <c r="A347" s="708"/>
      <c r="B347" s="717"/>
      <c r="C347" s="376" t="s">
        <v>590</v>
      </c>
      <c r="D347" s="377"/>
      <c r="E347" s="378">
        <f>SUM(E348)</f>
        <v>7053</v>
      </c>
      <c r="F347" s="378">
        <f>SUM(F348)</f>
        <v>5112</v>
      </c>
      <c r="G347" s="378">
        <f>SUM(G348)</f>
        <v>5287</v>
      </c>
      <c r="H347" s="378">
        <f>SUM(H348)</f>
        <v>5494</v>
      </c>
    </row>
    <row r="348" spans="1:8" ht="12.75">
      <c r="A348" s="708"/>
      <c r="B348" s="717"/>
      <c r="C348" s="214" t="s">
        <v>151</v>
      </c>
      <c r="D348" s="215" t="s">
        <v>152</v>
      </c>
      <c r="E348" s="216">
        <f>SUM(E349+E353+E358+E385)</f>
        <v>7053</v>
      </c>
      <c r="F348" s="216">
        <f>SUM(F349+F353+F358+F385)</f>
        <v>5112</v>
      </c>
      <c r="G348" s="216">
        <f>SUM(G349+G353+G358+G385)</f>
        <v>5287</v>
      </c>
      <c r="H348" s="216">
        <f>SUM(H349+H353+H358+H385)</f>
        <v>5494</v>
      </c>
    </row>
    <row r="349" spans="1:8" ht="12.75">
      <c r="A349" s="708"/>
      <c r="B349" s="717"/>
      <c r="C349" s="219" t="s">
        <v>211</v>
      </c>
      <c r="D349" s="220" t="s">
        <v>323</v>
      </c>
      <c r="E349" s="221">
        <f>SUM(E350:E352)</f>
        <v>3920</v>
      </c>
      <c r="F349" s="221">
        <f>SUM(F350:F352)</f>
        <v>3025</v>
      </c>
      <c r="G349" s="221">
        <v>3122</v>
      </c>
      <c r="H349" s="221">
        <v>3231</v>
      </c>
    </row>
    <row r="350" spans="1:8" ht="12.75">
      <c r="A350" s="708"/>
      <c r="B350" s="717"/>
      <c r="C350" s="713"/>
      <c r="D350" s="225" t="s">
        <v>324</v>
      </c>
      <c r="E350" s="226">
        <v>3567</v>
      </c>
      <c r="F350" s="227">
        <v>2831</v>
      </c>
      <c r="G350" s="228"/>
      <c r="H350" s="226"/>
    </row>
    <row r="351" spans="1:8" ht="12.75">
      <c r="A351" s="708"/>
      <c r="B351" s="717"/>
      <c r="C351" s="713"/>
      <c r="D351" s="290" t="s">
        <v>537</v>
      </c>
      <c r="E351" s="226">
        <v>298</v>
      </c>
      <c r="F351" s="227">
        <v>194</v>
      </c>
      <c r="G351" s="228"/>
      <c r="H351" s="226"/>
    </row>
    <row r="352" spans="1:8" ht="12.75">
      <c r="A352" s="708"/>
      <c r="B352" s="717"/>
      <c r="C352" s="713"/>
      <c r="D352" s="290" t="s">
        <v>538</v>
      </c>
      <c r="E352" s="226">
        <v>55</v>
      </c>
      <c r="F352" s="227"/>
      <c r="G352" s="228"/>
      <c r="H352" s="226"/>
    </row>
    <row r="353" spans="1:8" ht="12.75">
      <c r="A353" s="708"/>
      <c r="B353" s="717"/>
      <c r="C353" s="219" t="s">
        <v>213</v>
      </c>
      <c r="D353" s="220" t="s">
        <v>327</v>
      </c>
      <c r="E353" s="229">
        <f>SUM(E354:E357)</f>
        <v>1348</v>
      </c>
      <c r="F353" s="229">
        <f>SUM(F354:F357)</f>
        <v>1065</v>
      </c>
      <c r="G353" s="229">
        <v>1099</v>
      </c>
      <c r="H353" s="229">
        <v>1137</v>
      </c>
    </row>
    <row r="354" spans="1:8" ht="12.75">
      <c r="A354" s="708"/>
      <c r="B354" s="717"/>
      <c r="C354" s="713"/>
      <c r="D354" s="290" t="s">
        <v>539</v>
      </c>
      <c r="E354" s="232">
        <v>121</v>
      </c>
      <c r="F354" s="233">
        <v>136</v>
      </c>
      <c r="G354" s="234"/>
      <c r="H354" s="232"/>
    </row>
    <row r="355" spans="1:8" ht="12.75">
      <c r="A355" s="708"/>
      <c r="B355" s="717"/>
      <c r="C355" s="713"/>
      <c r="D355" s="290" t="s">
        <v>540</v>
      </c>
      <c r="E355" s="232">
        <v>48</v>
      </c>
      <c r="F355" s="233">
        <v>27</v>
      </c>
      <c r="G355" s="234"/>
      <c r="H355" s="232"/>
    </row>
    <row r="356" spans="1:8" ht="12.75">
      <c r="A356" s="708"/>
      <c r="B356" s="717"/>
      <c r="C356" s="713"/>
      <c r="D356" s="225" t="s">
        <v>541</v>
      </c>
      <c r="E356" s="232">
        <v>213</v>
      </c>
      <c r="F356" s="233">
        <v>140</v>
      </c>
      <c r="G356" s="234"/>
      <c r="H356" s="232"/>
    </row>
    <row r="357" spans="1:8" ht="12.75">
      <c r="A357" s="708"/>
      <c r="B357" s="717"/>
      <c r="C357" s="713"/>
      <c r="D357" s="236" t="s">
        <v>542</v>
      </c>
      <c r="E357" s="233">
        <v>966</v>
      </c>
      <c r="F357" s="233">
        <v>762</v>
      </c>
      <c r="G357" s="237"/>
      <c r="H357" s="233"/>
    </row>
    <row r="358" spans="1:8" ht="12.75">
      <c r="A358" s="708"/>
      <c r="B358" s="717"/>
      <c r="C358" s="219" t="s">
        <v>153</v>
      </c>
      <c r="D358" s="220" t="s">
        <v>154</v>
      </c>
      <c r="E358" s="229">
        <f>SUM(E359:E384)</f>
        <v>1688</v>
      </c>
      <c r="F358" s="229">
        <f>SUM(F359:F384)</f>
        <v>966</v>
      </c>
      <c r="G358" s="229">
        <v>1008</v>
      </c>
      <c r="H358" s="229">
        <v>1068</v>
      </c>
    </row>
    <row r="359" spans="1:8" ht="12.75">
      <c r="A359" s="708"/>
      <c r="B359" s="717"/>
      <c r="C359" s="719"/>
      <c r="D359" s="236" t="s">
        <v>231</v>
      </c>
      <c r="E359" s="226">
        <v>1056</v>
      </c>
      <c r="F359" s="227">
        <v>571</v>
      </c>
      <c r="G359" s="228"/>
      <c r="H359" s="226"/>
    </row>
    <row r="360" spans="1:8" ht="12.75">
      <c r="A360" s="708"/>
      <c r="B360" s="717"/>
      <c r="C360" s="719"/>
      <c r="D360" s="236" t="s">
        <v>543</v>
      </c>
      <c r="E360" s="226">
        <v>105</v>
      </c>
      <c r="F360" s="227">
        <v>60</v>
      </c>
      <c r="G360" s="228"/>
      <c r="H360" s="226"/>
    </row>
    <row r="361" spans="1:8" ht="12.75">
      <c r="A361" s="708"/>
      <c r="B361" s="717"/>
      <c r="C361" s="719"/>
      <c r="D361" s="236" t="s">
        <v>233</v>
      </c>
      <c r="E361" s="226">
        <v>53</v>
      </c>
      <c r="F361" s="227">
        <v>13</v>
      </c>
      <c r="G361" s="228"/>
      <c r="H361" s="226"/>
    </row>
    <row r="362" spans="1:8" ht="12.75">
      <c r="A362" s="708"/>
      <c r="B362" s="717"/>
      <c r="C362" s="719"/>
      <c r="D362" s="236" t="s">
        <v>235</v>
      </c>
      <c r="E362" s="226">
        <v>7</v>
      </c>
      <c r="F362" s="227">
        <v>6</v>
      </c>
      <c r="G362" s="228"/>
      <c r="H362" s="226"/>
    </row>
    <row r="363" spans="1:8" ht="12.75">
      <c r="A363" s="708"/>
      <c r="B363" s="717"/>
      <c r="C363" s="719"/>
      <c r="D363" s="236" t="s">
        <v>236</v>
      </c>
      <c r="E363" s="226">
        <v>8</v>
      </c>
      <c r="F363" s="227">
        <v>6</v>
      </c>
      <c r="G363" s="228"/>
      <c r="H363" s="226"/>
    </row>
    <row r="364" spans="1:8" ht="12.75">
      <c r="A364" s="708"/>
      <c r="B364" s="717"/>
      <c r="C364" s="719"/>
      <c r="D364" s="236" t="s">
        <v>564</v>
      </c>
      <c r="E364" s="226">
        <v>21</v>
      </c>
      <c r="F364" s="227">
        <v>2</v>
      </c>
      <c r="G364" s="228"/>
      <c r="H364" s="226"/>
    </row>
    <row r="365" spans="1:8" ht="12.75">
      <c r="A365" s="708"/>
      <c r="B365" s="717"/>
      <c r="C365" s="719"/>
      <c r="D365" s="236" t="s">
        <v>544</v>
      </c>
      <c r="E365" s="226">
        <v>5</v>
      </c>
      <c r="F365" s="227">
        <v>2</v>
      </c>
      <c r="G365" s="228"/>
      <c r="H365" s="226"/>
    </row>
    <row r="366" spans="1:8" ht="12.75">
      <c r="A366" s="708"/>
      <c r="B366" s="717"/>
      <c r="C366" s="719"/>
      <c r="D366" s="236" t="s">
        <v>238</v>
      </c>
      <c r="E366" s="226">
        <v>76</v>
      </c>
      <c r="F366" s="227">
        <v>30</v>
      </c>
      <c r="G366" s="228"/>
      <c r="H366" s="226"/>
    </row>
    <row r="367" spans="1:8" ht="12.75">
      <c r="A367" s="708"/>
      <c r="B367" s="717"/>
      <c r="C367" s="719"/>
      <c r="D367" s="236" t="s">
        <v>545</v>
      </c>
      <c r="E367" s="226">
        <v>5</v>
      </c>
      <c r="F367" s="227">
        <v>4</v>
      </c>
      <c r="G367" s="228"/>
      <c r="H367" s="226"/>
    </row>
    <row r="368" spans="1:8" ht="12.75">
      <c r="A368" s="708"/>
      <c r="B368" s="717"/>
      <c r="C368" s="719"/>
      <c r="D368" s="236" t="s">
        <v>546</v>
      </c>
      <c r="E368" s="226">
        <v>3</v>
      </c>
      <c r="F368" s="227">
        <v>3</v>
      </c>
      <c r="G368" s="228"/>
      <c r="H368" s="226"/>
    </row>
    <row r="369" spans="1:8" ht="12.75">
      <c r="A369" s="708"/>
      <c r="B369" s="717"/>
      <c r="C369" s="719"/>
      <c r="D369" s="236" t="s">
        <v>565</v>
      </c>
      <c r="E369" s="226">
        <v>15</v>
      </c>
      <c r="F369" s="227">
        <v>4</v>
      </c>
      <c r="G369" s="228"/>
      <c r="H369" s="226"/>
    </row>
    <row r="370" spans="1:8" ht="12.75">
      <c r="A370" s="708"/>
      <c r="B370" s="717"/>
      <c r="C370" s="719"/>
      <c r="D370" s="236" t="s">
        <v>547</v>
      </c>
      <c r="E370" s="226">
        <v>4</v>
      </c>
      <c r="F370" s="227">
        <v>5</v>
      </c>
      <c r="G370" s="228"/>
      <c r="H370" s="226"/>
    </row>
    <row r="371" spans="1:8" ht="12.75">
      <c r="A371" s="708"/>
      <c r="B371" s="717"/>
      <c r="C371" s="719"/>
      <c r="D371" s="236" t="s">
        <v>548</v>
      </c>
      <c r="E371" s="226"/>
      <c r="F371" s="227">
        <v>3</v>
      </c>
      <c r="G371" s="228"/>
      <c r="H371" s="226"/>
    </row>
    <row r="372" spans="1:8" ht="12.75">
      <c r="A372" s="708"/>
      <c r="B372" s="717"/>
      <c r="C372" s="719"/>
      <c r="D372" s="236" t="s">
        <v>549</v>
      </c>
      <c r="E372" s="226">
        <v>4</v>
      </c>
      <c r="F372" s="227">
        <v>5</v>
      </c>
      <c r="G372" s="228"/>
      <c r="H372" s="226"/>
    </row>
    <row r="373" spans="1:8" ht="12.75">
      <c r="A373" s="708"/>
      <c r="B373" s="717"/>
      <c r="C373" s="719"/>
      <c r="D373" s="236" t="s">
        <v>566</v>
      </c>
      <c r="E373" s="226">
        <v>3</v>
      </c>
      <c r="F373" s="227">
        <v>6</v>
      </c>
      <c r="G373" s="228"/>
      <c r="H373" s="226"/>
    </row>
    <row r="374" spans="1:8" ht="12.75">
      <c r="A374" s="708"/>
      <c r="B374" s="717"/>
      <c r="C374" s="719"/>
      <c r="D374" s="236" t="s">
        <v>591</v>
      </c>
      <c r="E374" s="226"/>
      <c r="F374" s="227">
        <v>1</v>
      </c>
      <c r="G374" s="228"/>
      <c r="H374" s="226"/>
    </row>
    <row r="375" spans="1:8" ht="12.75">
      <c r="A375" s="708"/>
      <c r="B375" s="717"/>
      <c r="C375" s="719"/>
      <c r="D375" s="236" t="s">
        <v>551</v>
      </c>
      <c r="E375" s="226">
        <v>36</v>
      </c>
      <c r="F375" s="227">
        <v>20</v>
      </c>
      <c r="G375" s="228"/>
      <c r="H375" s="226"/>
    </row>
    <row r="376" spans="1:8" ht="12.75">
      <c r="A376" s="708"/>
      <c r="B376" s="717"/>
      <c r="C376" s="719"/>
      <c r="D376" s="236" t="s">
        <v>567</v>
      </c>
      <c r="E376" s="226">
        <v>2</v>
      </c>
      <c r="F376" s="227"/>
      <c r="G376" s="228"/>
      <c r="H376" s="226"/>
    </row>
    <row r="377" spans="1:8" ht="12.75">
      <c r="A377" s="708"/>
      <c r="B377" s="717"/>
      <c r="C377" s="719"/>
      <c r="D377" s="236" t="s">
        <v>552</v>
      </c>
      <c r="E377" s="226">
        <v>4</v>
      </c>
      <c r="F377" s="227">
        <v>8</v>
      </c>
      <c r="G377" s="228"/>
      <c r="H377" s="226"/>
    </row>
    <row r="378" spans="1:8" ht="12.75">
      <c r="A378" s="708"/>
      <c r="B378" s="717"/>
      <c r="C378" s="719"/>
      <c r="D378" s="236" t="s">
        <v>259</v>
      </c>
      <c r="E378" s="226">
        <v>2</v>
      </c>
      <c r="F378" s="227">
        <v>2</v>
      </c>
      <c r="G378" s="228"/>
      <c r="H378" s="226"/>
    </row>
    <row r="379" spans="1:8" ht="12.75">
      <c r="A379" s="708"/>
      <c r="B379" s="717"/>
      <c r="C379" s="719"/>
      <c r="D379" s="236" t="s">
        <v>260</v>
      </c>
      <c r="E379" s="226">
        <v>97</v>
      </c>
      <c r="F379" s="227">
        <v>55</v>
      </c>
      <c r="G379" s="228"/>
      <c r="H379" s="226"/>
    </row>
    <row r="380" spans="1:8" ht="12.75">
      <c r="A380" s="708"/>
      <c r="B380" s="717"/>
      <c r="C380" s="719"/>
      <c r="D380" s="236" t="s">
        <v>553</v>
      </c>
      <c r="E380" s="226">
        <v>8</v>
      </c>
      <c r="F380" s="227">
        <v>4</v>
      </c>
      <c r="G380" s="228"/>
      <c r="H380" s="226"/>
    </row>
    <row r="381" spans="1:8" ht="12.75">
      <c r="A381" s="708"/>
      <c r="B381" s="717"/>
      <c r="C381" s="719"/>
      <c r="D381" s="236" t="s">
        <v>226</v>
      </c>
      <c r="E381" s="226">
        <v>35</v>
      </c>
      <c r="F381" s="227">
        <v>50</v>
      </c>
      <c r="G381" s="228"/>
      <c r="H381" s="226"/>
    </row>
    <row r="382" spans="1:8" ht="12.75">
      <c r="A382" s="708"/>
      <c r="B382" s="717"/>
      <c r="C382" s="719"/>
      <c r="D382" s="236" t="s">
        <v>265</v>
      </c>
      <c r="E382" s="226">
        <v>16</v>
      </c>
      <c r="F382" s="227">
        <v>14</v>
      </c>
      <c r="G382" s="228"/>
      <c r="H382" s="226"/>
    </row>
    <row r="383" spans="1:8" ht="12.75">
      <c r="A383" s="708"/>
      <c r="B383" s="717"/>
      <c r="C383" s="719"/>
      <c r="D383" s="236" t="s">
        <v>266</v>
      </c>
      <c r="E383" s="226">
        <v>32</v>
      </c>
      <c r="F383" s="227">
        <v>52</v>
      </c>
      <c r="G383" s="228"/>
      <c r="H383" s="226"/>
    </row>
    <row r="384" spans="1:8" ht="12.75">
      <c r="A384" s="708"/>
      <c r="B384" s="717"/>
      <c r="C384" s="719"/>
      <c r="D384" s="236" t="s">
        <v>568</v>
      </c>
      <c r="E384" s="226">
        <v>91</v>
      </c>
      <c r="F384" s="227">
        <v>40</v>
      </c>
      <c r="G384" s="228"/>
      <c r="H384" s="226"/>
    </row>
    <row r="385" spans="1:8" ht="12.75">
      <c r="A385" s="708"/>
      <c r="B385" s="717"/>
      <c r="C385" s="241" t="s">
        <v>371</v>
      </c>
      <c r="D385" s="243" t="s">
        <v>554</v>
      </c>
      <c r="E385" s="221">
        <f>SUM(E386:E389)</f>
        <v>97</v>
      </c>
      <c r="F385" s="221">
        <f>SUM(F386:F389)</f>
        <v>56</v>
      </c>
      <c r="G385" s="221">
        <v>58</v>
      </c>
      <c r="H385" s="221">
        <v>58</v>
      </c>
    </row>
    <row r="386" spans="1:8" ht="12.75">
      <c r="A386" s="708"/>
      <c r="B386" s="717"/>
      <c r="C386" s="719"/>
      <c r="D386" s="236" t="s">
        <v>555</v>
      </c>
      <c r="E386" s="226"/>
      <c r="F386" s="227">
        <v>50</v>
      </c>
      <c r="G386" s="228"/>
      <c r="H386" s="226"/>
    </row>
    <row r="387" spans="1:8" ht="12.75">
      <c r="A387" s="708"/>
      <c r="B387" s="717"/>
      <c r="C387" s="719"/>
      <c r="D387" s="236" t="s">
        <v>556</v>
      </c>
      <c r="E387" s="226">
        <v>40</v>
      </c>
      <c r="F387" s="227"/>
      <c r="G387" s="228"/>
      <c r="H387" s="226"/>
    </row>
    <row r="388" spans="1:8" ht="12.75">
      <c r="A388" s="708"/>
      <c r="B388" s="717"/>
      <c r="C388" s="719"/>
      <c r="D388" s="236" t="s">
        <v>581</v>
      </c>
      <c r="E388" s="226">
        <v>56</v>
      </c>
      <c r="F388" s="227"/>
      <c r="G388" s="228"/>
      <c r="H388" s="226"/>
    </row>
    <row r="389" spans="1:8" ht="12.75">
      <c r="A389" s="708"/>
      <c r="B389" s="717"/>
      <c r="C389" s="719"/>
      <c r="D389" s="236" t="s">
        <v>276</v>
      </c>
      <c r="E389" s="226">
        <v>1</v>
      </c>
      <c r="F389" s="227">
        <v>6</v>
      </c>
      <c r="G389" s="228"/>
      <c r="H389" s="226"/>
    </row>
    <row r="390" spans="1:8" ht="12.75">
      <c r="A390" s="708"/>
      <c r="B390" s="717"/>
      <c r="C390" s="376" t="s">
        <v>592</v>
      </c>
      <c r="D390" s="377"/>
      <c r="E390" s="378">
        <f>SUM(E391)</f>
        <v>1602</v>
      </c>
      <c r="F390" s="378">
        <f>SUM(F391)</f>
        <v>1784</v>
      </c>
      <c r="G390" s="378">
        <f>SUM(G391)</f>
        <v>1867</v>
      </c>
      <c r="H390" s="378">
        <f>SUM(H391)</f>
        <v>1948</v>
      </c>
    </row>
    <row r="391" spans="1:8" ht="12.75">
      <c r="A391" s="708"/>
      <c r="B391" s="717"/>
      <c r="C391" s="214" t="s">
        <v>151</v>
      </c>
      <c r="D391" s="215" t="s">
        <v>152</v>
      </c>
      <c r="E391" s="216">
        <f>SUM(E392+E396+E399+E420)</f>
        <v>1602</v>
      </c>
      <c r="F391" s="216">
        <f>SUM(F392+F396+F399+F420)</f>
        <v>1784</v>
      </c>
      <c r="G391" s="216">
        <f>SUM(G392+G396+G399+G420)</f>
        <v>1867</v>
      </c>
      <c r="H391" s="216">
        <f>SUM(H392+H396+H399+H420)</f>
        <v>1948</v>
      </c>
    </row>
    <row r="392" spans="1:8" ht="12.75">
      <c r="A392" s="708"/>
      <c r="B392" s="717"/>
      <c r="C392" s="219" t="s">
        <v>211</v>
      </c>
      <c r="D392" s="220" t="s">
        <v>323</v>
      </c>
      <c r="E392" s="221">
        <f>SUM(E393:E395)</f>
        <v>930</v>
      </c>
      <c r="F392" s="221">
        <f>SUM(F393:F395)</f>
        <v>1000</v>
      </c>
      <c r="G392" s="221">
        <v>1051</v>
      </c>
      <c r="H392" s="221">
        <v>1105</v>
      </c>
    </row>
    <row r="393" spans="1:8" ht="12.75">
      <c r="A393" s="708"/>
      <c r="B393" s="717"/>
      <c r="C393" s="713"/>
      <c r="D393" s="225" t="s">
        <v>324</v>
      </c>
      <c r="E393" s="226">
        <v>651</v>
      </c>
      <c r="F393" s="227">
        <v>723</v>
      </c>
      <c r="G393" s="228"/>
      <c r="H393" s="226"/>
    </row>
    <row r="394" spans="1:8" ht="12.75">
      <c r="A394" s="708"/>
      <c r="B394" s="717"/>
      <c r="C394" s="713"/>
      <c r="D394" s="290" t="s">
        <v>537</v>
      </c>
      <c r="E394" s="226">
        <v>160</v>
      </c>
      <c r="F394" s="227">
        <v>182</v>
      </c>
      <c r="G394" s="228"/>
      <c r="H394" s="226"/>
    </row>
    <row r="395" spans="1:8" ht="12.75">
      <c r="A395" s="708"/>
      <c r="B395" s="717"/>
      <c r="C395" s="713"/>
      <c r="D395" s="290" t="s">
        <v>538</v>
      </c>
      <c r="E395" s="226">
        <v>119</v>
      </c>
      <c r="F395" s="227">
        <v>95</v>
      </c>
      <c r="G395" s="228"/>
      <c r="H395" s="226"/>
    </row>
    <row r="396" spans="1:8" ht="12.75">
      <c r="A396" s="708"/>
      <c r="B396" s="717"/>
      <c r="C396" s="219" t="s">
        <v>213</v>
      </c>
      <c r="D396" s="220" t="s">
        <v>327</v>
      </c>
      <c r="E396" s="229">
        <f>SUM(E397:E398)</f>
        <v>328</v>
      </c>
      <c r="F396" s="229">
        <f>SUM(F397:F398)</f>
        <v>352</v>
      </c>
      <c r="G396" s="229">
        <v>370</v>
      </c>
      <c r="H396" s="229">
        <v>389</v>
      </c>
    </row>
    <row r="397" spans="1:8" ht="12.75">
      <c r="A397" s="708"/>
      <c r="B397" s="717"/>
      <c r="C397" s="718"/>
      <c r="D397" s="225" t="s">
        <v>541</v>
      </c>
      <c r="E397" s="232">
        <v>93</v>
      </c>
      <c r="F397" s="233">
        <v>100</v>
      </c>
      <c r="G397" s="234"/>
      <c r="H397" s="232"/>
    </row>
    <row r="398" spans="1:8" ht="12.75">
      <c r="A398" s="708"/>
      <c r="B398" s="717"/>
      <c r="C398" s="718"/>
      <c r="D398" s="236" t="s">
        <v>542</v>
      </c>
      <c r="E398" s="233">
        <v>235</v>
      </c>
      <c r="F398" s="233">
        <v>252</v>
      </c>
      <c r="G398" s="237"/>
      <c r="H398" s="233"/>
    </row>
    <row r="399" spans="1:8" ht="12.75">
      <c r="A399" s="708"/>
      <c r="B399" s="717"/>
      <c r="C399" s="219" t="s">
        <v>153</v>
      </c>
      <c r="D399" s="220" t="s">
        <v>154</v>
      </c>
      <c r="E399" s="229">
        <f>SUM(E400:E419)</f>
        <v>344</v>
      </c>
      <c r="F399" s="229">
        <f>SUM(F400:F419)</f>
        <v>430</v>
      </c>
      <c r="G399" s="231">
        <v>444</v>
      </c>
      <c r="H399" s="229">
        <v>452</v>
      </c>
    </row>
    <row r="400" spans="1:8" ht="12.75">
      <c r="A400" s="708"/>
      <c r="B400" s="717"/>
      <c r="C400" s="748"/>
      <c r="D400" s="382" t="s">
        <v>571</v>
      </c>
      <c r="E400" s="226">
        <v>3</v>
      </c>
      <c r="F400" s="227">
        <v>8</v>
      </c>
      <c r="G400" s="228"/>
      <c r="H400" s="226"/>
    </row>
    <row r="401" spans="1:8" ht="12.75">
      <c r="A401" s="708"/>
      <c r="B401" s="717"/>
      <c r="C401" s="748"/>
      <c r="D401" s="236" t="s">
        <v>231</v>
      </c>
      <c r="E401" s="226">
        <v>104</v>
      </c>
      <c r="F401" s="227">
        <v>115</v>
      </c>
      <c r="G401" s="228"/>
      <c r="H401" s="226"/>
    </row>
    <row r="402" spans="1:8" ht="12.75">
      <c r="A402" s="708"/>
      <c r="B402" s="717"/>
      <c r="C402" s="748"/>
      <c r="D402" s="236" t="s">
        <v>543</v>
      </c>
      <c r="E402" s="226">
        <v>20</v>
      </c>
      <c r="F402" s="227">
        <v>20</v>
      </c>
      <c r="G402" s="228"/>
      <c r="H402" s="226"/>
    </row>
    <row r="403" spans="1:8" ht="12.75">
      <c r="A403" s="708"/>
      <c r="B403" s="717"/>
      <c r="C403" s="748"/>
      <c r="D403" s="236" t="s">
        <v>233</v>
      </c>
      <c r="E403" s="226">
        <v>6</v>
      </c>
      <c r="F403" s="227">
        <v>6</v>
      </c>
      <c r="G403" s="228"/>
      <c r="H403" s="226"/>
    </row>
    <row r="404" spans="1:8" ht="12.75">
      <c r="A404" s="708"/>
      <c r="B404" s="717"/>
      <c r="C404" s="748"/>
      <c r="D404" s="236" t="s">
        <v>235</v>
      </c>
      <c r="E404" s="226">
        <v>3</v>
      </c>
      <c r="F404" s="227">
        <v>5</v>
      </c>
      <c r="G404" s="228"/>
      <c r="H404" s="226"/>
    </row>
    <row r="405" spans="1:8" ht="12.75">
      <c r="A405" s="708"/>
      <c r="B405" s="717"/>
      <c r="C405" s="748"/>
      <c r="D405" s="236" t="s">
        <v>238</v>
      </c>
      <c r="E405" s="226">
        <v>20</v>
      </c>
      <c r="F405" s="227">
        <v>20</v>
      </c>
      <c r="G405" s="228"/>
      <c r="H405" s="226"/>
    </row>
    <row r="406" spans="1:8" ht="12.75">
      <c r="A406" s="708"/>
      <c r="B406" s="717"/>
      <c r="C406" s="748"/>
      <c r="D406" s="236" t="s">
        <v>545</v>
      </c>
      <c r="E406" s="226">
        <v>3</v>
      </c>
      <c r="F406" s="227">
        <v>6</v>
      </c>
      <c r="G406" s="228"/>
      <c r="H406" s="226"/>
    </row>
    <row r="407" spans="1:8" ht="12.75">
      <c r="A407" s="708"/>
      <c r="B407" s="717"/>
      <c r="C407" s="748"/>
      <c r="D407" s="236" t="s">
        <v>546</v>
      </c>
      <c r="E407" s="226">
        <v>5</v>
      </c>
      <c r="F407" s="227">
        <v>3</v>
      </c>
      <c r="G407" s="228"/>
      <c r="H407" s="226"/>
    </row>
    <row r="408" spans="1:8" ht="12.75">
      <c r="A408" s="708"/>
      <c r="B408" s="717"/>
      <c r="C408" s="748"/>
      <c r="D408" s="236" t="s">
        <v>565</v>
      </c>
      <c r="E408" s="226">
        <v>10</v>
      </c>
      <c r="F408" s="227">
        <v>12</v>
      </c>
      <c r="G408" s="228"/>
      <c r="H408" s="226"/>
    </row>
    <row r="409" spans="1:8" ht="12.75">
      <c r="A409" s="708"/>
      <c r="B409" s="717"/>
      <c r="C409" s="748"/>
      <c r="D409" s="236" t="s">
        <v>548</v>
      </c>
      <c r="E409" s="226">
        <v>30</v>
      </c>
      <c r="F409" s="227">
        <v>50</v>
      </c>
      <c r="G409" s="228"/>
      <c r="H409" s="226"/>
    </row>
    <row r="410" spans="1:8" ht="12.75">
      <c r="A410" s="708"/>
      <c r="B410" s="717"/>
      <c r="C410" s="748"/>
      <c r="D410" s="236" t="s">
        <v>549</v>
      </c>
      <c r="E410" s="226"/>
      <c r="F410" s="227">
        <v>10</v>
      </c>
      <c r="G410" s="228"/>
      <c r="H410" s="226"/>
    </row>
    <row r="411" spans="1:8" ht="12.75">
      <c r="A411" s="708"/>
      <c r="B411" s="717"/>
      <c r="C411" s="748"/>
      <c r="D411" s="236" t="s">
        <v>551</v>
      </c>
      <c r="E411" s="226">
        <v>60</v>
      </c>
      <c r="F411" s="227">
        <v>52</v>
      </c>
      <c r="G411" s="228"/>
      <c r="H411" s="226"/>
    </row>
    <row r="412" spans="1:8" ht="12.75">
      <c r="A412" s="708"/>
      <c r="B412" s="717"/>
      <c r="C412" s="748"/>
      <c r="D412" s="236" t="s">
        <v>577</v>
      </c>
      <c r="E412" s="226">
        <v>3</v>
      </c>
      <c r="F412" s="227">
        <v>3</v>
      </c>
      <c r="G412" s="228"/>
      <c r="H412" s="226"/>
    </row>
    <row r="413" spans="1:8" ht="12.75">
      <c r="A413" s="708"/>
      <c r="B413" s="717"/>
      <c r="C413" s="748"/>
      <c r="D413" s="236" t="s">
        <v>552</v>
      </c>
      <c r="E413" s="226">
        <v>2</v>
      </c>
      <c r="F413" s="227">
        <v>12</v>
      </c>
      <c r="G413" s="228"/>
      <c r="H413" s="226"/>
    </row>
    <row r="414" spans="1:8" ht="12.75">
      <c r="A414" s="708"/>
      <c r="B414" s="717"/>
      <c r="C414" s="748"/>
      <c r="D414" s="236" t="s">
        <v>260</v>
      </c>
      <c r="E414" s="226">
        <v>8</v>
      </c>
      <c r="F414" s="227">
        <v>40</v>
      </c>
      <c r="G414" s="228"/>
      <c r="H414" s="226"/>
    </row>
    <row r="415" spans="1:8" ht="12.75">
      <c r="A415" s="708"/>
      <c r="B415" s="717"/>
      <c r="C415" s="748"/>
      <c r="D415" s="236" t="s">
        <v>553</v>
      </c>
      <c r="E415" s="226">
        <v>0</v>
      </c>
      <c r="F415" s="227">
        <v>2</v>
      </c>
      <c r="G415" s="228"/>
      <c r="H415" s="226"/>
    </row>
    <row r="416" spans="1:8" ht="12.75">
      <c r="A416" s="708"/>
      <c r="B416" s="717"/>
      <c r="C416" s="748"/>
      <c r="D416" s="236" t="s">
        <v>226</v>
      </c>
      <c r="E416" s="226">
        <v>24</v>
      </c>
      <c r="F416" s="227">
        <v>28</v>
      </c>
      <c r="G416" s="228"/>
      <c r="H416" s="226"/>
    </row>
    <row r="417" spans="1:8" ht="12.75">
      <c r="A417" s="708"/>
      <c r="B417" s="717"/>
      <c r="C417" s="748"/>
      <c r="D417" s="236" t="s">
        <v>265</v>
      </c>
      <c r="E417" s="226">
        <v>15</v>
      </c>
      <c r="F417" s="227">
        <v>16</v>
      </c>
      <c r="G417" s="228"/>
      <c r="H417" s="226"/>
    </row>
    <row r="418" spans="1:8" ht="12.75">
      <c r="A418" s="708"/>
      <c r="B418" s="717"/>
      <c r="C418" s="748"/>
      <c r="D418" s="236" t="s">
        <v>266</v>
      </c>
      <c r="E418" s="226">
        <v>8</v>
      </c>
      <c r="F418" s="227">
        <v>10</v>
      </c>
      <c r="G418" s="228"/>
      <c r="H418" s="226"/>
    </row>
    <row r="419" spans="1:8" ht="12.75">
      <c r="A419" s="708"/>
      <c r="B419" s="717"/>
      <c r="C419" s="748"/>
      <c r="D419" s="236" t="s">
        <v>568</v>
      </c>
      <c r="E419" s="226">
        <v>20</v>
      </c>
      <c r="F419" s="227">
        <v>12</v>
      </c>
      <c r="G419" s="228"/>
      <c r="H419" s="226"/>
    </row>
    <row r="420" spans="1:8" ht="12.75">
      <c r="A420" s="708"/>
      <c r="B420" s="717"/>
      <c r="C420" s="241" t="s">
        <v>371</v>
      </c>
      <c r="D420" s="243" t="s">
        <v>372</v>
      </c>
      <c r="E420" s="221"/>
      <c r="F420" s="222">
        <f>SUM(F421)</f>
        <v>2</v>
      </c>
      <c r="G420" s="223">
        <v>2</v>
      </c>
      <c r="H420" s="221">
        <v>2</v>
      </c>
    </row>
    <row r="421" spans="1:8" ht="12.75">
      <c r="A421" s="708"/>
      <c r="B421" s="717"/>
      <c r="C421" s="235"/>
      <c r="D421" s="236" t="s">
        <v>276</v>
      </c>
      <c r="E421" s="226"/>
      <c r="F421" s="227">
        <v>2</v>
      </c>
      <c r="G421" s="228">
        <v>2</v>
      </c>
      <c r="H421" s="226">
        <v>2</v>
      </c>
    </row>
    <row r="422" spans="1:8" ht="12.75">
      <c r="A422" s="708"/>
      <c r="B422" s="717"/>
      <c r="C422" s="376" t="s">
        <v>593</v>
      </c>
      <c r="D422" s="377"/>
      <c r="E422" s="378">
        <f>SUM(E423)</f>
        <v>21063</v>
      </c>
      <c r="F422" s="378">
        <f>SUM(F423)</f>
        <v>19108</v>
      </c>
      <c r="G422" s="378">
        <f>SUM(G423)</f>
        <v>20406</v>
      </c>
      <c r="H422" s="378">
        <f>SUM(H423)</f>
        <v>21729</v>
      </c>
    </row>
    <row r="423" spans="1:8" ht="12.75">
      <c r="A423" s="708"/>
      <c r="B423" s="717"/>
      <c r="C423" s="214" t="s">
        <v>151</v>
      </c>
      <c r="D423" s="215" t="s">
        <v>152</v>
      </c>
      <c r="E423" s="216">
        <f>SUM(E424+E428+E433+E461)</f>
        <v>21063</v>
      </c>
      <c r="F423" s="216">
        <f>SUM(F424+F428+F433+F461)</f>
        <v>19108</v>
      </c>
      <c r="G423" s="216">
        <f>SUM(G424+G428+G433+G461)</f>
        <v>20406</v>
      </c>
      <c r="H423" s="216">
        <f>SUM(H424+H428+H433+H461)</f>
        <v>21729</v>
      </c>
    </row>
    <row r="424" spans="1:8" ht="12.75">
      <c r="A424" s="708"/>
      <c r="B424" s="717"/>
      <c r="C424" s="219" t="s">
        <v>211</v>
      </c>
      <c r="D424" s="220" t="s">
        <v>323</v>
      </c>
      <c r="E424" s="221">
        <f>SUM(E425:E427)</f>
        <v>11736</v>
      </c>
      <c r="F424" s="221">
        <f>SUM(F425:F427)</f>
        <v>11799</v>
      </c>
      <c r="G424" s="221">
        <v>12671</v>
      </c>
      <c r="H424" s="221">
        <v>13560</v>
      </c>
    </row>
    <row r="425" spans="1:8" ht="12.75">
      <c r="A425" s="708"/>
      <c r="B425" s="717"/>
      <c r="C425" s="713"/>
      <c r="D425" s="225" t="s">
        <v>324</v>
      </c>
      <c r="E425" s="226">
        <v>10601</v>
      </c>
      <c r="F425" s="227">
        <v>10424</v>
      </c>
      <c r="G425" s="228"/>
      <c r="H425" s="226"/>
    </row>
    <row r="426" spans="1:8" ht="12.75">
      <c r="A426" s="708"/>
      <c r="B426" s="717"/>
      <c r="C426" s="713"/>
      <c r="D426" s="290" t="s">
        <v>537</v>
      </c>
      <c r="E426" s="226">
        <v>889</v>
      </c>
      <c r="F426" s="227">
        <v>1216</v>
      </c>
      <c r="G426" s="228"/>
      <c r="H426" s="226"/>
    </row>
    <row r="427" spans="1:8" ht="12.75">
      <c r="A427" s="708"/>
      <c r="B427" s="717"/>
      <c r="C427" s="713"/>
      <c r="D427" s="290" t="s">
        <v>538</v>
      </c>
      <c r="E427" s="226">
        <v>246</v>
      </c>
      <c r="F427" s="227">
        <v>159</v>
      </c>
      <c r="G427" s="228"/>
      <c r="H427" s="226"/>
    </row>
    <row r="428" spans="1:8" ht="12.75">
      <c r="A428" s="708"/>
      <c r="B428" s="717"/>
      <c r="C428" s="219" t="s">
        <v>213</v>
      </c>
      <c r="D428" s="220" t="s">
        <v>410</v>
      </c>
      <c r="E428" s="229">
        <f>SUM(E429:E432)</f>
        <v>4130</v>
      </c>
      <c r="F428" s="229">
        <f>SUM(F429:F432)</f>
        <v>4153</v>
      </c>
      <c r="G428" s="229">
        <v>4461</v>
      </c>
      <c r="H428" s="229">
        <v>4774</v>
      </c>
    </row>
    <row r="429" spans="1:8" ht="12.75">
      <c r="A429" s="708"/>
      <c r="B429" s="717"/>
      <c r="C429" s="713"/>
      <c r="D429" s="290" t="s">
        <v>539</v>
      </c>
      <c r="E429" s="232">
        <v>508</v>
      </c>
      <c r="F429" s="233">
        <v>501</v>
      </c>
      <c r="G429" s="234"/>
      <c r="H429" s="232"/>
    </row>
    <row r="430" spans="1:8" ht="12.75">
      <c r="A430" s="708"/>
      <c r="B430" s="717"/>
      <c r="C430" s="713"/>
      <c r="D430" s="290" t="s">
        <v>540</v>
      </c>
      <c r="E430" s="232">
        <v>221</v>
      </c>
      <c r="F430" s="233">
        <v>198</v>
      </c>
      <c r="G430" s="234"/>
      <c r="H430" s="232"/>
    </row>
    <row r="431" spans="1:8" ht="12.75">
      <c r="A431" s="708"/>
      <c r="B431" s="717"/>
      <c r="C431" s="713"/>
      <c r="D431" s="225" t="s">
        <v>541</v>
      </c>
      <c r="E431" s="232">
        <v>443</v>
      </c>
      <c r="F431" s="233">
        <v>481</v>
      </c>
      <c r="G431" s="234"/>
      <c r="H431" s="232"/>
    </row>
    <row r="432" spans="1:8" ht="12.75">
      <c r="A432" s="708"/>
      <c r="B432" s="717"/>
      <c r="C432" s="713"/>
      <c r="D432" s="236" t="s">
        <v>542</v>
      </c>
      <c r="E432" s="233">
        <v>2958</v>
      </c>
      <c r="F432" s="233">
        <v>2973</v>
      </c>
      <c r="G432" s="237"/>
      <c r="H432" s="233"/>
    </row>
    <row r="433" spans="1:8" ht="12.75">
      <c r="A433" s="708"/>
      <c r="B433" s="717"/>
      <c r="C433" s="219" t="s">
        <v>153</v>
      </c>
      <c r="D433" s="220" t="s">
        <v>154</v>
      </c>
      <c r="E433" s="229">
        <f>SUM(E434:E460)</f>
        <v>4653</v>
      </c>
      <c r="F433" s="230">
        <f>SUM(F434:F460)</f>
        <v>3076</v>
      </c>
      <c r="G433" s="231">
        <v>3274</v>
      </c>
      <c r="H433" s="229">
        <v>3395</v>
      </c>
    </row>
    <row r="434" spans="1:8" ht="12.75">
      <c r="A434" s="708"/>
      <c r="B434" s="717"/>
      <c r="C434" s="748"/>
      <c r="D434" s="242" t="s">
        <v>594</v>
      </c>
      <c r="E434" s="221">
        <v>2</v>
      </c>
      <c r="F434" s="222">
        <v>2</v>
      </c>
      <c r="G434" s="223"/>
      <c r="H434" s="221"/>
    </row>
    <row r="435" spans="1:8" ht="12.75">
      <c r="A435" s="708"/>
      <c r="B435" s="717"/>
      <c r="C435" s="748"/>
      <c r="D435" s="236" t="s">
        <v>231</v>
      </c>
      <c r="E435" s="226">
        <v>1592</v>
      </c>
      <c r="F435" s="227">
        <v>1500</v>
      </c>
      <c r="G435" s="228"/>
      <c r="H435" s="226"/>
    </row>
    <row r="436" spans="1:8" ht="12.75">
      <c r="A436" s="708"/>
      <c r="B436" s="717"/>
      <c r="C436" s="748"/>
      <c r="D436" s="236" t="s">
        <v>543</v>
      </c>
      <c r="E436" s="226">
        <v>123</v>
      </c>
      <c r="F436" s="227">
        <v>125</v>
      </c>
      <c r="G436" s="228"/>
      <c r="H436" s="226"/>
    </row>
    <row r="437" spans="1:8" ht="12.75">
      <c r="A437" s="708"/>
      <c r="B437" s="717"/>
      <c r="C437" s="748"/>
      <c r="D437" s="236" t="s">
        <v>233</v>
      </c>
      <c r="E437" s="226">
        <v>50</v>
      </c>
      <c r="F437" s="227">
        <v>30</v>
      </c>
      <c r="G437" s="228"/>
      <c r="H437" s="226"/>
    </row>
    <row r="438" spans="1:8" ht="12.75">
      <c r="A438" s="708"/>
      <c r="B438" s="717"/>
      <c r="C438" s="748"/>
      <c r="D438" s="236" t="s">
        <v>235</v>
      </c>
      <c r="E438" s="226">
        <v>423</v>
      </c>
      <c r="F438" s="227">
        <v>500</v>
      </c>
      <c r="G438" s="228"/>
      <c r="H438" s="226"/>
    </row>
    <row r="439" spans="1:8" ht="12.75">
      <c r="A439" s="708"/>
      <c r="B439" s="717"/>
      <c r="C439" s="748"/>
      <c r="D439" s="236" t="s">
        <v>236</v>
      </c>
      <c r="E439" s="226">
        <v>75</v>
      </c>
      <c r="F439" s="227">
        <v>51</v>
      </c>
      <c r="G439" s="228"/>
      <c r="H439" s="226"/>
    </row>
    <row r="440" spans="1:8" ht="12.75">
      <c r="A440" s="708"/>
      <c r="B440" s="717"/>
      <c r="C440" s="748"/>
      <c r="D440" s="236" t="s">
        <v>564</v>
      </c>
      <c r="E440" s="226">
        <v>2</v>
      </c>
      <c r="F440" s="227">
        <v>2</v>
      </c>
      <c r="G440" s="228"/>
      <c r="H440" s="226"/>
    </row>
    <row r="441" spans="1:8" ht="12.75">
      <c r="A441" s="708"/>
      <c r="B441" s="717"/>
      <c r="C441" s="748"/>
      <c r="D441" s="236" t="s">
        <v>544</v>
      </c>
      <c r="E441" s="226">
        <v>2</v>
      </c>
      <c r="F441" s="227">
        <v>2</v>
      </c>
      <c r="G441" s="228"/>
      <c r="H441" s="226"/>
    </row>
    <row r="442" spans="1:8" ht="12.75">
      <c r="A442" s="708"/>
      <c r="B442" s="717"/>
      <c r="C442" s="748"/>
      <c r="D442" s="236" t="s">
        <v>238</v>
      </c>
      <c r="E442" s="226">
        <v>166</v>
      </c>
      <c r="F442" s="227">
        <v>157</v>
      </c>
      <c r="G442" s="228"/>
      <c r="H442" s="226"/>
    </row>
    <row r="443" spans="1:8" ht="12.75">
      <c r="A443" s="708"/>
      <c r="B443" s="717"/>
      <c r="C443" s="748"/>
      <c r="D443" s="236" t="s">
        <v>545</v>
      </c>
      <c r="E443" s="226">
        <v>362</v>
      </c>
      <c r="F443" s="227">
        <v>80</v>
      </c>
      <c r="G443" s="228"/>
      <c r="H443" s="226"/>
    </row>
    <row r="444" spans="1:8" ht="12.75">
      <c r="A444" s="708"/>
      <c r="B444" s="717"/>
      <c r="C444" s="748"/>
      <c r="D444" s="236" t="s">
        <v>546</v>
      </c>
      <c r="E444" s="226">
        <v>10</v>
      </c>
      <c r="F444" s="227">
        <v>10</v>
      </c>
      <c r="G444" s="228"/>
      <c r="H444" s="226"/>
    </row>
    <row r="445" spans="1:8" ht="12.75">
      <c r="A445" s="708"/>
      <c r="B445" s="717"/>
      <c r="C445" s="748"/>
      <c r="D445" s="236" t="s">
        <v>565</v>
      </c>
      <c r="E445" s="226">
        <v>12</v>
      </c>
      <c r="F445" s="227">
        <v>10</v>
      </c>
      <c r="G445" s="228"/>
      <c r="H445" s="226"/>
    </row>
    <row r="446" spans="1:8" ht="12.75">
      <c r="A446" s="708"/>
      <c r="B446" s="717"/>
      <c r="C446" s="748"/>
      <c r="D446" s="236" t="s">
        <v>547</v>
      </c>
      <c r="E446" s="226">
        <v>2</v>
      </c>
      <c r="F446" s="227">
        <v>2</v>
      </c>
      <c r="G446" s="228"/>
      <c r="H446" s="226"/>
    </row>
    <row r="447" spans="1:8" ht="12.75">
      <c r="A447" s="708"/>
      <c r="B447" s="717"/>
      <c r="C447" s="748"/>
      <c r="D447" s="236" t="s">
        <v>548</v>
      </c>
      <c r="E447" s="226">
        <v>0</v>
      </c>
      <c r="F447" s="227">
        <v>0</v>
      </c>
      <c r="G447" s="228"/>
      <c r="H447" s="226"/>
    </row>
    <row r="448" spans="1:8" ht="12.75">
      <c r="A448" s="708"/>
      <c r="B448" s="717"/>
      <c r="C448" s="748"/>
      <c r="D448" s="236" t="s">
        <v>549</v>
      </c>
      <c r="E448" s="226">
        <v>59</v>
      </c>
      <c r="F448" s="227">
        <v>2</v>
      </c>
      <c r="G448" s="228"/>
      <c r="H448" s="226"/>
    </row>
    <row r="449" spans="1:8" ht="12.75">
      <c r="A449" s="708"/>
      <c r="B449" s="717"/>
      <c r="C449" s="748"/>
      <c r="D449" s="236" t="s">
        <v>566</v>
      </c>
      <c r="E449" s="226">
        <v>2</v>
      </c>
      <c r="F449" s="227">
        <v>2</v>
      </c>
      <c r="G449" s="228"/>
      <c r="H449" s="226"/>
    </row>
    <row r="450" spans="1:8" ht="12.75">
      <c r="A450" s="708"/>
      <c r="B450" s="717"/>
      <c r="C450" s="748"/>
      <c r="D450" s="236" t="s">
        <v>550</v>
      </c>
      <c r="E450" s="226">
        <v>1</v>
      </c>
      <c r="F450" s="227">
        <v>2</v>
      </c>
      <c r="G450" s="228"/>
      <c r="H450" s="226"/>
    </row>
    <row r="451" spans="1:8" ht="12.75">
      <c r="A451" s="708"/>
      <c r="B451" s="717"/>
      <c r="C451" s="748"/>
      <c r="D451" s="236" t="s">
        <v>551</v>
      </c>
      <c r="E451" s="226">
        <v>1383</v>
      </c>
      <c r="F451" s="227">
        <v>100</v>
      </c>
      <c r="G451" s="228"/>
      <c r="H451" s="226"/>
    </row>
    <row r="452" spans="1:8" ht="12.75">
      <c r="A452" s="708"/>
      <c r="B452" s="717"/>
      <c r="C452" s="748"/>
      <c r="D452" s="236" t="s">
        <v>567</v>
      </c>
      <c r="E452" s="226">
        <v>1</v>
      </c>
      <c r="F452" s="227">
        <v>1</v>
      </c>
      <c r="G452" s="228"/>
      <c r="H452" s="226"/>
    </row>
    <row r="453" spans="1:8" ht="12.75">
      <c r="A453" s="708"/>
      <c r="B453" s="717"/>
      <c r="C453" s="748"/>
      <c r="D453" s="236" t="s">
        <v>552</v>
      </c>
      <c r="E453" s="226">
        <v>11</v>
      </c>
      <c r="F453" s="227">
        <v>15</v>
      </c>
      <c r="G453" s="228"/>
      <c r="H453" s="226"/>
    </row>
    <row r="454" spans="1:8" ht="12.75">
      <c r="A454" s="708"/>
      <c r="B454" s="717"/>
      <c r="C454" s="748"/>
      <c r="D454" s="236" t="s">
        <v>259</v>
      </c>
      <c r="E454" s="226">
        <v>5</v>
      </c>
      <c r="F454" s="227">
        <v>5</v>
      </c>
      <c r="G454" s="228"/>
      <c r="H454" s="226"/>
    </row>
    <row r="455" spans="1:8" ht="12.75">
      <c r="A455" s="708"/>
      <c r="B455" s="717"/>
      <c r="C455" s="748"/>
      <c r="D455" s="236" t="s">
        <v>260</v>
      </c>
      <c r="E455" s="226">
        <v>45</v>
      </c>
      <c r="F455" s="227">
        <v>145</v>
      </c>
      <c r="G455" s="228"/>
      <c r="H455" s="226"/>
    </row>
    <row r="456" spans="1:8" ht="12.75">
      <c r="A456" s="708"/>
      <c r="B456" s="717"/>
      <c r="C456" s="748"/>
      <c r="D456" s="236" t="s">
        <v>553</v>
      </c>
      <c r="E456" s="226">
        <v>60</v>
      </c>
      <c r="F456" s="227">
        <v>60</v>
      </c>
      <c r="G456" s="228"/>
      <c r="H456" s="226"/>
    </row>
    <row r="457" spans="1:8" ht="12.75">
      <c r="A457" s="708"/>
      <c r="B457" s="717"/>
      <c r="C457" s="748"/>
      <c r="D457" s="236" t="s">
        <v>226</v>
      </c>
      <c r="E457" s="226">
        <v>151</v>
      </c>
      <c r="F457" s="227">
        <v>150</v>
      </c>
      <c r="G457" s="228"/>
      <c r="H457" s="226"/>
    </row>
    <row r="458" spans="1:8" ht="12.75">
      <c r="A458" s="708"/>
      <c r="B458" s="717"/>
      <c r="C458" s="748"/>
      <c r="D458" s="236" t="s">
        <v>265</v>
      </c>
      <c r="E458" s="226">
        <v>13</v>
      </c>
      <c r="F458" s="227">
        <v>13</v>
      </c>
      <c r="G458" s="228"/>
      <c r="H458" s="226"/>
    </row>
    <row r="459" spans="1:8" ht="12.75">
      <c r="A459" s="708"/>
      <c r="B459" s="717"/>
      <c r="C459" s="748"/>
      <c r="D459" s="236" t="s">
        <v>266</v>
      </c>
      <c r="E459" s="226">
        <v>91</v>
      </c>
      <c r="F459" s="227">
        <v>100</v>
      </c>
      <c r="G459" s="228"/>
      <c r="H459" s="226"/>
    </row>
    <row r="460" spans="1:8" ht="12.75">
      <c r="A460" s="708"/>
      <c r="B460" s="717"/>
      <c r="C460" s="748"/>
      <c r="D460" s="236" t="s">
        <v>568</v>
      </c>
      <c r="E460" s="226">
        <v>10</v>
      </c>
      <c r="F460" s="227">
        <v>10</v>
      </c>
      <c r="G460" s="228"/>
      <c r="H460" s="226"/>
    </row>
    <row r="461" spans="1:8" ht="12.75">
      <c r="A461" s="708"/>
      <c r="B461" s="717"/>
      <c r="C461" s="241" t="s">
        <v>371</v>
      </c>
      <c r="D461" s="243" t="s">
        <v>554</v>
      </c>
      <c r="E461" s="221">
        <f>SUM(E462:E466)</f>
        <v>544</v>
      </c>
      <c r="F461" s="222">
        <f>SUM(F462:F466)</f>
        <v>80</v>
      </c>
      <c r="G461" s="223"/>
      <c r="H461" s="221"/>
    </row>
    <row r="462" spans="1:8" ht="12.75">
      <c r="A462" s="708"/>
      <c r="B462" s="717"/>
      <c r="C462" s="719"/>
      <c r="D462" s="236" t="s">
        <v>555</v>
      </c>
      <c r="E462" s="226">
        <v>90</v>
      </c>
      <c r="F462" s="227">
        <v>72</v>
      </c>
      <c r="G462" s="228"/>
      <c r="H462" s="226"/>
    </row>
    <row r="463" spans="1:8" ht="12.75">
      <c r="A463" s="708"/>
      <c r="B463" s="717"/>
      <c r="C463" s="719"/>
      <c r="D463" s="236" t="s">
        <v>556</v>
      </c>
      <c r="E463" s="226">
        <v>37</v>
      </c>
      <c r="F463" s="227">
        <v>0</v>
      </c>
      <c r="G463" s="228"/>
      <c r="H463" s="226"/>
    </row>
    <row r="464" spans="1:8" ht="12.75">
      <c r="A464" s="708"/>
      <c r="B464" s="717"/>
      <c r="C464" s="719"/>
      <c r="D464" s="236" t="s">
        <v>581</v>
      </c>
      <c r="E464" s="226">
        <v>407</v>
      </c>
      <c r="F464" s="227">
        <v>0</v>
      </c>
      <c r="G464" s="228"/>
      <c r="H464" s="226"/>
    </row>
    <row r="465" spans="1:8" ht="12.75">
      <c r="A465" s="708"/>
      <c r="B465" s="717"/>
      <c r="C465" s="719"/>
      <c r="D465" s="236" t="s">
        <v>276</v>
      </c>
      <c r="E465" s="226">
        <v>7</v>
      </c>
      <c r="F465" s="227">
        <v>5</v>
      </c>
      <c r="G465" s="228"/>
      <c r="H465" s="226"/>
    </row>
    <row r="466" spans="1:8" ht="12.75">
      <c r="A466" s="708"/>
      <c r="B466" s="717"/>
      <c r="C466" s="719"/>
      <c r="D466" s="236" t="s">
        <v>557</v>
      </c>
      <c r="E466" s="226">
        <v>3</v>
      </c>
      <c r="F466" s="227">
        <v>3</v>
      </c>
      <c r="G466" s="228"/>
      <c r="H466" s="226"/>
    </row>
    <row r="467" spans="1:8" ht="12.75">
      <c r="A467" s="708"/>
      <c r="B467" s="717"/>
      <c r="C467" s="376" t="s">
        <v>595</v>
      </c>
      <c r="D467" s="377"/>
      <c r="E467" s="378">
        <f>SUM(E468)</f>
        <v>18625</v>
      </c>
      <c r="F467" s="378">
        <f>SUM(F468)</f>
        <v>17482</v>
      </c>
      <c r="G467" s="378">
        <f>SUM(G468)</f>
        <v>18608</v>
      </c>
      <c r="H467" s="378">
        <f>SUM(H468)</f>
        <v>19818</v>
      </c>
    </row>
    <row r="468" spans="1:8" ht="12.75">
      <c r="A468" s="708"/>
      <c r="B468" s="717"/>
      <c r="C468" s="214" t="s">
        <v>151</v>
      </c>
      <c r="D468" s="215" t="s">
        <v>152</v>
      </c>
      <c r="E468" s="216">
        <f>SUM(E469+E473+E478+E505)</f>
        <v>18625</v>
      </c>
      <c r="F468" s="216">
        <f>SUM(F469+F473+F478+F505)</f>
        <v>17482</v>
      </c>
      <c r="G468" s="216">
        <f>SUM(G469+G473+G478+G505)</f>
        <v>18608</v>
      </c>
      <c r="H468" s="216">
        <f>SUM(H469+H473+H478+H505)</f>
        <v>19818</v>
      </c>
    </row>
    <row r="469" spans="1:8" ht="12.75">
      <c r="A469" s="708"/>
      <c r="B469" s="717"/>
      <c r="C469" s="219" t="s">
        <v>211</v>
      </c>
      <c r="D469" s="220" t="s">
        <v>323</v>
      </c>
      <c r="E469" s="221">
        <f>SUM(E470:E472)</f>
        <v>10655</v>
      </c>
      <c r="F469" s="221">
        <f>SUM(F470:F472)</f>
        <v>11050</v>
      </c>
      <c r="G469" s="221">
        <v>11823</v>
      </c>
      <c r="H469" s="221">
        <v>12650</v>
      </c>
    </row>
    <row r="470" spans="1:8" ht="12.75">
      <c r="A470" s="708"/>
      <c r="B470" s="717"/>
      <c r="C470" s="713"/>
      <c r="D470" s="225" t="s">
        <v>324</v>
      </c>
      <c r="E470" s="226">
        <v>9597</v>
      </c>
      <c r="F470" s="227">
        <v>10300</v>
      </c>
      <c r="G470" s="228"/>
      <c r="H470" s="226"/>
    </row>
    <row r="471" spans="1:8" ht="12.75">
      <c r="A471" s="708"/>
      <c r="B471" s="717"/>
      <c r="C471" s="713"/>
      <c r="D471" s="290" t="s">
        <v>537</v>
      </c>
      <c r="E471" s="226">
        <v>748</v>
      </c>
      <c r="F471" s="227">
        <v>650</v>
      </c>
      <c r="G471" s="228"/>
      <c r="H471" s="226"/>
    </row>
    <row r="472" spans="1:8" ht="12.75">
      <c r="A472" s="708"/>
      <c r="B472" s="717"/>
      <c r="C472" s="713"/>
      <c r="D472" s="290" t="s">
        <v>538</v>
      </c>
      <c r="E472" s="226">
        <v>310</v>
      </c>
      <c r="F472" s="227">
        <v>100</v>
      </c>
      <c r="G472" s="228"/>
      <c r="H472" s="226"/>
    </row>
    <row r="473" spans="1:8" ht="12.75">
      <c r="A473" s="708"/>
      <c r="B473" s="717"/>
      <c r="C473" s="219" t="s">
        <v>213</v>
      </c>
      <c r="D473" s="220" t="s">
        <v>327</v>
      </c>
      <c r="E473" s="229">
        <f>SUM(E474:E477)</f>
        <v>3751</v>
      </c>
      <c r="F473" s="229">
        <f>SUM(F474:F477)</f>
        <v>3890</v>
      </c>
      <c r="G473" s="229">
        <v>4162</v>
      </c>
      <c r="H473" s="229">
        <v>4453</v>
      </c>
    </row>
    <row r="474" spans="1:8" ht="12.75">
      <c r="A474" s="708"/>
      <c r="B474" s="717"/>
      <c r="C474" s="713"/>
      <c r="D474" s="290" t="s">
        <v>539</v>
      </c>
      <c r="E474" s="232">
        <v>507</v>
      </c>
      <c r="F474" s="233">
        <v>600</v>
      </c>
      <c r="G474" s="234"/>
      <c r="H474" s="232"/>
    </row>
    <row r="475" spans="1:8" ht="12.75">
      <c r="A475" s="708"/>
      <c r="B475" s="717"/>
      <c r="C475" s="713"/>
      <c r="D475" s="290" t="s">
        <v>540</v>
      </c>
      <c r="E475" s="232">
        <v>300</v>
      </c>
      <c r="F475" s="233">
        <v>305</v>
      </c>
      <c r="G475" s="234"/>
      <c r="H475" s="232"/>
    </row>
    <row r="476" spans="1:8" ht="12.75">
      <c r="A476" s="708"/>
      <c r="B476" s="717"/>
      <c r="C476" s="713"/>
      <c r="D476" s="225" t="s">
        <v>541</v>
      </c>
      <c r="E476" s="232">
        <v>258</v>
      </c>
      <c r="F476" s="233">
        <v>200</v>
      </c>
      <c r="G476" s="234"/>
      <c r="H476" s="232"/>
    </row>
    <row r="477" spans="1:8" ht="12.75">
      <c r="A477" s="708"/>
      <c r="B477" s="717"/>
      <c r="C477" s="713"/>
      <c r="D477" s="236" t="s">
        <v>542</v>
      </c>
      <c r="E477" s="233">
        <v>2686</v>
      </c>
      <c r="F477" s="233">
        <v>2785</v>
      </c>
      <c r="G477" s="237"/>
      <c r="H477" s="233"/>
    </row>
    <row r="478" spans="1:8" ht="12.75">
      <c r="A478" s="708"/>
      <c r="B478" s="717"/>
      <c r="C478" s="219" t="s">
        <v>153</v>
      </c>
      <c r="D478" s="220" t="s">
        <v>154</v>
      </c>
      <c r="E478" s="229">
        <f>SUM(E479:E504)</f>
        <v>4020</v>
      </c>
      <c r="F478" s="229">
        <f>SUM(F479:F504)</f>
        <v>2437</v>
      </c>
      <c r="G478" s="231">
        <v>2623</v>
      </c>
      <c r="H478" s="229">
        <v>2715</v>
      </c>
    </row>
    <row r="479" spans="1:8" ht="12.75">
      <c r="A479" s="708"/>
      <c r="B479" s="717"/>
      <c r="C479" s="748"/>
      <c r="D479" s="382" t="s">
        <v>587</v>
      </c>
      <c r="E479" s="226">
        <v>13</v>
      </c>
      <c r="F479" s="227">
        <v>4</v>
      </c>
      <c r="G479" s="223"/>
      <c r="H479" s="221"/>
    </row>
    <row r="480" spans="1:8" ht="12.75">
      <c r="A480" s="708"/>
      <c r="B480" s="717"/>
      <c r="C480" s="748"/>
      <c r="D480" s="236" t="s">
        <v>231</v>
      </c>
      <c r="E480" s="226">
        <v>2100</v>
      </c>
      <c r="F480" s="227">
        <v>1400</v>
      </c>
      <c r="G480" s="228"/>
      <c r="H480" s="226"/>
    </row>
    <row r="481" spans="1:8" ht="12.75">
      <c r="A481" s="708"/>
      <c r="B481" s="717"/>
      <c r="C481" s="748"/>
      <c r="D481" s="236" t="s">
        <v>543</v>
      </c>
      <c r="E481" s="226">
        <v>169</v>
      </c>
      <c r="F481" s="227">
        <v>100</v>
      </c>
      <c r="G481" s="228"/>
      <c r="H481" s="226"/>
    </row>
    <row r="482" spans="1:8" ht="12.75">
      <c r="A482" s="708"/>
      <c r="B482" s="717"/>
      <c r="C482" s="748"/>
      <c r="D482" s="236" t="s">
        <v>233</v>
      </c>
      <c r="E482" s="226">
        <v>25</v>
      </c>
      <c r="F482" s="227">
        <v>20</v>
      </c>
      <c r="G482" s="228"/>
      <c r="H482" s="226"/>
    </row>
    <row r="483" spans="1:8" ht="12.75">
      <c r="A483" s="708"/>
      <c r="B483" s="717"/>
      <c r="C483" s="748"/>
      <c r="D483" s="236" t="s">
        <v>235</v>
      </c>
      <c r="E483" s="226">
        <v>90</v>
      </c>
      <c r="F483" s="227">
        <v>30</v>
      </c>
      <c r="G483" s="228"/>
      <c r="H483" s="226"/>
    </row>
    <row r="484" spans="1:8" ht="12.75">
      <c r="A484" s="708"/>
      <c r="B484" s="717"/>
      <c r="C484" s="748"/>
      <c r="D484" s="236" t="s">
        <v>236</v>
      </c>
      <c r="E484" s="226">
        <v>10</v>
      </c>
      <c r="F484" s="227">
        <v>20</v>
      </c>
      <c r="G484" s="228"/>
      <c r="H484" s="226"/>
    </row>
    <row r="485" spans="1:8" ht="12.75">
      <c r="A485" s="708"/>
      <c r="B485" s="717"/>
      <c r="C485" s="748"/>
      <c r="D485" s="236" t="s">
        <v>564</v>
      </c>
      <c r="E485" s="226">
        <v>5</v>
      </c>
      <c r="F485" s="227">
        <v>5</v>
      </c>
      <c r="G485" s="228"/>
      <c r="H485" s="226"/>
    </row>
    <row r="486" spans="1:8" ht="12.75">
      <c r="A486" s="708"/>
      <c r="B486" s="717"/>
      <c r="C486" s="748"/>
      <c r="D486" s="236" t="s">
        <v>544</v>
      </c>
      <c r="E486" s="226">
        <v>5</v>
      </c>
      <c r="F486" s="227">
        <v>5</v>
      </c>
      <c r="G486" s="228"/>
      <c r="H486" s="226"/>
    </row>
    <row r="487" spans="1:8" ht="12.75">
      <c r="A487" s="708"/>
      <c r="B487" s="717"/>
      <c r="C487" s="748"/>
      <c r="D487" s="236" t="s">
        <v>238</v>
      </c>
      <c r="E487" s="226">
        <v>225</v>
      </c>
      <c r="F487" s="227">
        <v>80</v>
      </c>
      <c r="G487" s="228"/>
      <c r="H487" s="226"/>
    </row>
    <row r="488" spans="1:8" ht="12.75">
      <c r="A488" s="708"/>
      <c r="B488" s="717"/>
      <c r="C488" s="748"/>
      <c r="D488" s="236" t="s">
        <v>545</v>
      </c>
      <c r="E488" s="226">
        <v>25</v>
      </c>
      <c r="F488" s="227">
        <v>20</v>
      </c>
      <c r="G488" s="228"/>
      <c r="H488" s="226"/>
    </row>
    <row r="489" spans="1:8" ht="12.75">
      <c r="A489" s="708"/>
      <c r="B489" s="717"/>
      <c r="C489" s="748"/>
      <c r="D489" s="236" t="s">
        <v>546</v>
      </c>
      <c r="E489" s="226">
        <v>7</v>
      </c>
      <c r="F489" s="227">
        <v>10</v>
      </c>
      <c r="G489" s="228"/>
      <c r="H489" s="226"/>
    </row>
    <row r="490" spans="1:8" ht="12.75">
      <c r="A490" s="708"/>
      <c r="B490" s="717"/>
      <c r="C490" s="748"/>
      <c r="D490" s="236" t="s">
        <v>565</v>
      </c>
      <c r="E490" s="226">
        <v>5</v>
      </c>
      <c r="F490" s="227">
        <v>5</v>
      </c>
      <c r="G490" s="228"/>
      <c r="H490" s="226"/>
    </row>
    <row r="491" spans="1:8" ht="12.75">
      <c r="A491" s="708"/>
      <c r="B491" s="717"/>
      <c r="C491" s="748"/>
      <c r="D491" s="236" t="s">
        <v>596</v>
      </c>
      <c r="E491" s="226">
        <v>100</v>
      </c>
      <c r="F491" s="227"/>
      <c r="G491" s="228"/>
      <c r="H491" s="226"/>
    </row>
    <row r="492" spans="1:8" ht="12.75">
      <c r="A492" s="708"/>
      <c r="B492" s="717"/>
      <c r="C492" s="748"/>
      <c r="D492" s="236" t="s">
        <v>549</v>
      </c>
      <c r="E492" s="226">
        <v>30</v>
      </c>
      <c r="F492" s="227">
        <v>20</v>
      </c>
      <c r="G492" s="228"/>
      <c r="H492" s="226"/>
    </row>
    <row r="493" spans="1:8" ht="12.75">
      <c r="A493" s="708"/>
      <c r="B493" s="717"/>
      <c r="C493" s="748"/>
      <c r="D493" s="236" t="s">
        <v>566</v>
      </c>
      <c r="E493" s="226">
        <v>5</v>
      </c>
      <c r="F493" s="227">
        <v>10</v>
      </c>
      <c r="G493" s="228"/>
      <c r="H493" s="226"/>
    </row>
    <row r="494" spans="1:8" ht="12.75">
      <c r="A494" s="708"/>
      <c r="B494" s="717"/>
      <c r="C494" s="748"/>
      <c r="D494" s="236" t="s">
        <v>550</v>
      </c>
      <c r="E494" s="226">
        <v>5</v>
      </c>
      <c r="F494" s="227">
        <v>5</v>
      </c>
      <c r="G494" s="228"/>
      <c r="H494" s="226"/>
    </row>
    <row r="495" spans="1:8" ht="12.75">
      <c r="A495" s="708"/>
      <c r="B495" s="717"/>
      <c r="C495" s="748"/>
      <c r="D495" s="236" t="s">
        <v>551</v>
      </c>
      <c r="E495" s="226">
        <v>811</v>
      </c>
      <c r="F495" s="227">
        <v>250</v>
      </c>
      <c r="G495" s="228"/>
      <c r="H495" s="226"/>
    </row>
    <row r="496" spans="1:8" ht="12.75">
      <c r="A496" s="708"/>
      <c r="B496" s="717"/>
      <c r="C496" s="748"/>
      <c r="D496" s="236" t="s">
        <v>552</v>
      </c>
      <c r="E496" s="226">
        <v>12</v>
      </c>
      <c r="F496" s="227">
        <v>8</v>
      </c>
      <c r="G496" s="228"/>
      <c r="H496" s="226"/>
    </row>
    <row r="497" spans="1:8" ht="12.75">
      <c r="A497" s="708"/>
      <c r="B497" s="717"/>
      <c r="C497" s="748"/>
      <c r="D497" s="236" t="s">
        <v>259</v>
      </c>
      <c r="E497" s="226">
        <v>6</v>
      </c>
      <c r="F497" s="227">
        <v>5</v>
      </c>
      <c r="G497" s="228"/>
      <c r="H497" s="226"/>
    </row>
    <row r="498" spans="1:8" ht="12.75">
      <c r="A498" s="708"/>
      <c r="B498" s="717"/>
      <c r="C498" s="748"/>
      <c r="D498" s="236" t="s">
        <v>260</v>
      </c>
      <c r="E498" s="226">
        <v>10</v>
      </c>
      <c r="F498" s="227">
        <v>65</v>
      </c>
      <c r="G498" s="228"/>
      <c r="H498" s="226"/>
    </row>
    <row r="499" spans="1:8" ht="12.75">
      <c r="A499" s="708"/>
      <c r="B499" s="717"/>
      <c r="C499" s="748"/>
      <c r="D499" s="236" t="s">
        <v>597</v>
      </c>
      <c r="E499" s="226">
        <v>1</v>
      </c>
      <c r="F499" s="227"/>
      <c r="G499" s="228"/>
      <c r="H499" s="226"/>
    </row>
    <row r="500" spans="1:8" ht="12.75">
      <c r="A500" s="708"/>
      <c r="B500" s="717"/>
      <c r="C500" s="748"/>
      <c r="D500" s="236" t="s">
        <v>553</v>
      </c>
      <c r="E500" s="226">
        <v>5</v>
      </c>
      <c r="F500" s="227">
        <v>5</v>
      </c>
      <c r="G500" s="228"/>
      <c r="H500" s="226"/>
    </row>
    <row r="501" spans="1:8" ht="12.75">
      <c r="A501" s="708"/>
      <c r="B501" s="717"/>
      <c r="C501" s="748"/>
      <c r="D501" s="236" t="s">
        <v>226</v>
      </c>
      <c r="E501" s="226">
        <v>200</v>
      </c>
      <c r="F501" s="227">
        <v>200</v>
      </c>
      <c r="G501" s="228"/>
      <c r="H501" s="226"/>
    </row>
    <row r="502" spans="1:8" ht="12.75">
      <c r="A502" s="708"/>
      <c r="B502" s="717"/>
      <c r="C502" s="748"/>
      <c r="D502" s="236" t="s">
        <v>265</v>
      </c>
      <c r="E502" s="226">
        <v>30</v>
      </c>
      <c r="F502" s="227">
        <v>40</v>
      </c>
      <c r="G502" s="228"/>
      <c r="H502" s="226"/>
    </row>
    <row r="503" spans="1:8" ht="12.75">
      <c r="A503" s="708"/>
      <c r="B503" s="717"/>
      <c r="C503" s="748"/>
      <c r="D503" s="236" t="s">
        <v>266</v>
      </c>
      <c r="E503" s="226">
        <v>100</v>
      </c>
      <c r="F503" s="227">
        <v>100</v>
      </c>
      <c r="G503" s="228"/>
      <c r="H503" s="226"/>
    </row>
    <row r="504" spans="1:8" ht="12.75">
      <c r="A504" s="708"/>
      <c r="B504" s="717"/>
      <c r="C504" s="748"/>
      <c r="D504" s="236" t="s">
        <v>568</v>
      </c>
      <c r="E504" s="226">
        <v>26</v>
      </c>
      <c r="F504" s="227">
        <v>30</v>
      </c>
      <c r="G504" s="228"/>
      <c r="H504" s="226"/>
    </row>
    <row r="505" spans="1:8" ht="12.75">
      <c r="A505" s="708"/>
      <c r="B505" s="717"/>
      <c r="C505" s="241" t="s">
        <v>371</v>
      </c>
      <c r="D505" s="243" t="s">
        <v>554</v>
      </c>
      <c r="E505" s="221">
        <f>SUM(E506:E510)</f>
        <v>199</v>
      </c>
      <c r="F505" s="221">
        <f>SUM(F506:F510)</f>
        <v>105</v>
      </c>
      <c r="G505" s="223"/>
      <c r="H505" s="221"/>
    </row>
    <row r="506" spans="1:8" ht="12.75">
      <c r="A506" s="708"/>
      <c r="B506" s="717"/>
      <c r="C506" s="719"/>
      <c r="D506" s="236" t="s">
        <v>555</v>
      </c>
      <c r="E506" s="226">
        <v>150</v>
      </c>
      <c r="F506" s="227">
        <v>80</v>
      </c>
      <c r="G506" s="228"/>
      <c r="H506" s="226"/>
    </row>
    <row r="507" spans="1:8" ht="12.75">
      <c r="A507" s="708"/>
      <c r="B507" s="717"/>
      <c r="C507" s="719"/>
      <c r="D507" s="236" t="s">
        <v>556</v>
      </c>
      <c r="E507" s="226">
        <v>36</v>
      </c>
      <c r="F507" s="227"/>
      <c r="G507" s="228"/>
      <c r="H507" s="226"/>
    </row>
    <row r="508" spans="1:8" ht="12.75">
      <c r="A508" s="708"/>
      <c r="B508" s="717"/>
      <c r="C508" s="719"/>
      <c r="D508" s="236" t="s">
        <v>581</v>
      </c>
      <c r="E508" s="226">
        <v>5</v>
      </c>
      <c r="F508" s="227"/>
      <c r="G508" s="228"/>
      <c r="H508" s="226"/>
    </row>
    <row r="509" spans="1:8" ht="12.75">
      <c r="A509" s="708"/>
      <c r="B509" s="717"/>
      <c r="C509" s="719"/>
      <c r="D509" s="236" t="s">
        <v>276</v>
      </c>
      <c r="E509" s="226">
        <v>5</v>
      </c>
      <c r="F509" s="227">
        <v>15</v>
      </c>
      <c r="G509" s="228"/>
      <c r="H509" s="226"/>
    </row>
    <row r="510" spans="1:8" ht="12.75">
      <c r="A510" s="708"/>
      <c r="B510" s="717"/>
      <c r="C510" s="719"/>
      <c r="D510" s="244" t="s">
        <v>557</v>
      </c>
      <c r="E510" s="233">
        <v>3</v>
      </c>
      <c r="F510" s="233">
        <v>10</v>
      </c>
      <c r="G510" s="234"/>
      <c r="H510" s="233"/>
    </row>
    <row r="511" spans="1:8" ht="12.75">
      <c r="A511" s="274" t="s">
        <v>598</v>
      </c>
      <c r="B511" s="374" t="s">
        <v>599</v>
      </c>
      <c r="C511" s="276" t="s">
        <v>600</v>
      </c>
      <c r="D511" s="375"/>
      <c r="E511" s="278">
        <f>SUM(E512+E549+E552+E585+E616+E643+E671+E700+E726+E762+E793)</f>
        <v>23657</v>
      </c>
      <c r="F511" s="278">
        <f>SUM(F512+F549+F552+F585+F616+F643+F671+F700+F726+F762+F793)</f>
        <v>24259</v>
      </c>
      <c r="G511" s="278">
        <f>SUM(G512+G549+G552+G585+G616+G643+G671+G700+G726+G762+G793)</f>
        <v>25429.84</v>
      </c>
      <c r="H511" s="278">
        <f>SUM(H512+H549+H552+H585+H616+H643+H671+H700+H726+H762+H793)</f>
        <v>26650.9844</v>
      </c>
    </row>
    <row r="512" spans="1:8" ht="12.75">
      <c r="A512" s="708"/>
      <c r="B512" s="717"/>
      <c r="C512" s="376" t="s">
        <v>601</v>
      </c>
      <c r="D512" s="377"/>
      <c r="E512" s="378">
        <f>SUM(E513)</f>
        <v>6183</v>
      </c>
      <c r="F512" s="378">
        <f>SUM(F513)</f>
        <v>6870</v>
      </c>
      <c r="G512" s="378">
        <f>SUM(G513)</f>
        <v>7089.84</v>
      </c>
      <c r="H512" s="378">
        <f>SUM(H513)</f>
        <v>7337.984399999999</v>
      </c>
    </row>
    <row r="513" spans="1:8" ht="12.75">
      <c r="A513" s="708"/>
      <c r="B513" s="717"/>
      <c r="C513" s="214" t="s">
        <v>151</v>
      </c>
      <c r="D513" s="215" t="s">
        <v>152</v>
      </c>
      <c r="E513" s="216">
        <f>SUM(E514+E518+E523+E545)</f>
        <v>6183</v>
      </c>
      <c r="F513" s="216">
        <f>SUM(F514+F518+F523+F545)</f>
        <v>6870</v>
      </c>
      <c r="G513" s="216">
        <f>SUM(G514+G518+G523+G545)</f>
        <v>7089.84</v>
      </c>
      <c r="H513" s="216">
        <f>SUM(H514+H518+H523+H545)</f>
        <v>7337.984399999999</v>
      </c>
    </row>
    <row r="514" spans="1:8" ht="12.75">
      <c r="A514" s="708"/>
      <c r="B514" s="717"/>
      <c r="C514" s="219" t="s">
        <v>211</v>
      </c>
      <c r="D514" s="220" t="s">
        <v>323</v>
      </c>
      <c r="E514" s="221">
        <f>SUM(E515:E517)</f>
        <v>3669</v>
      </c>
      <c r="F514" s="221">
        <f>SUM(F515:F517)</f>
        <v>4152</v>
      </c>
      <c r="G514" s="221">
        <f>SUM(F514*1.032)</f>
        <v>4284.8640000000005</v>
      </c>
      <c r="H514" s="221">
        <f>SUM(G514*1.035)</f>
        <v>4434.83424</v>
      </c>
    </row>
    <row r="515" spans="1:8" ht="12.75">
      <c r="A515" s="708"/>
      <c r="B515" s="717"/>
      <c r="C515" s="713"/>
      <c r="D515" s="225" t="s">
        <v>324</v>
      </c>
      <c r="E515" s="226">
        <v>3504</v>
      </c>
      <c r="F515" s="227">
        <v>3798</v>
      </c>
      <c r="G515" s="221"/>
      <c r="H515" s="221"/>
    </row>
    <row r="516" spans="1:8" ht="12.75">
      <c r="A516" s="708"/>
      <c r="B516" s="717"/>
      <c r="C516" s="713"/>
      <c r="D516" s="290" t="s">
        <v>537</v>
      </c>
      <c r="E516" s="226">
        <v>87</v>
      </c>
      <c r="F516" s="227">
        <v>197</v>
      </c>
      <c r="G516" s="221"/>
      <c r="H516" s="221"/>
    </row>
    <row r="517" spans="1:8" ht="12.75">
      <c r="A517" s="708"/>
      <c r="B517" s="717"/>
      <c r="C517" s="713"/>
      <c r="D517" s="290" t="s">
        <v>538</v>
      </c>
      <c r="E517" s="226">
        <v>78</v>
      </c>
      <c r="F517" s="227">
        <v>157</v>
      </c>
      <c r="G517" s="221"/>
      <c r="H517" s="221"/>
    </row>
    <row r="518" spans="1:8" ht="12.75">
      <c r="A518" s="708"/>
      <c r="B518" s="717"/>
      <c r="C518" s="219" t="s">
        <v>213</v>
      </c>
      <c r="D518" s="220" t="s">
        <v>327</v>
      </c>
      <c r="E518" s="229">
        <f>SUM(E519:E522)</f>
        <v>1283</v>
      </c>
      <c r="F518" s="229">
        <f>SUM(F519:F522)</f>
        <v>1451</v>
      </c>
      <c r="G518" s="221">
        <f>SUM(F518*1.032)</f>
        <v>1497.432</v>
      </c>
      <c r="H518" s="221">
        <f>SUM(G518*1.035)</f>
        <v>1549.8421199999998</v>
      </c>
    </row>
    <row r="519" spans="1:8" ht="12.75">
      <c r="A519" s="708"/>
      <c r="B519" s="717"/>
      <c r="C519" s="713"/>
      <c r="D519" s="290" t="s">
        <v>539</v>
      </c>
      <c r="E519" s="232">
        <v>168</v>
      </c>
      <c r="F519" s="233">
        <v>206</v>
      </c>
      <c r="G519" s="221"/>
      <c r="H519" s="221"/>
    </row>
    <row r="520" spans="1:8" ht="12.75">
      <c r="A520" s="708"/>
      <c r="B520" s="717"/>
      <c r="C520" s="713"/>
      <c r="D520" s="290" t="s">
        <v>540</v>
      </c>
      <c r="E520" s="232">
        <v>98</v>
      </c>
      <c r="F520" s="233">
        <v>72</v>
      </c>
      <c r="G520" s="221"/>
      <c r="H520" s="221"/>
    </row>
    <row r="521" spans="1:8" ht="12.75">
      <c r="A521" s="708"/>
      <c r="B521" s="717"/>
      <c r="C521" s="713"/>
      <c r="D521" s="225" t="s">
        <v>541</v>
      </c>
      <c r="E521" s="232">
        <v>102</v>
      </c>
      <c r="F521" s="233">
        <v>137</v>
      </c>
      <c r="G521" s="221"/>
      <c r="H521" s="221"/>
    </row>
    <row r="522" spans="1:8" ht="12.75">
      <c r="A522" s="708"/>
      <c r="B522" s="717"/>
      <c r="C522" s="713"/>
      <c r="D522" s="236" t="s">
        <v>542</v>
      </c>
      <c r="E522" s="233">
        <v>915</v>
      </c>
      <c r="F522" s="233">
        <v>1036</v>
      </c>
      <c r="G522" s="221"/>
      <c r="H522" s="221"/>
    </row>
    <row r="523" spans="1:8" ht="12.75">
      <c r="A523" s="708"/>
      <c r="B523" s="717"/>
      <c r="C523" s="219" t="s">
        <v>153</v>
      </c>
      <c r="D523" s="220" t="s">
        <v>154</v>
      </c>
      <c r="E523" s="229">
        <f>SUM(E524:E544)</f>
        <v>1181</v>
      </c>
      <c r="F523" s="229">
        <f>SUM(F524:F544)</f>
        <v>1207</v>
      </c>
      <c r="G523" s="221">
        <f>SUM(F523*1.032)</f>
        <v>1245.624</v>
      </c>
      <c r="H523" s="221">
        <f>SUM(G523*1.035)</f>
        <v>1289.22084</v>
      </c>
    </row>
    <row r="524" spans="1:8" ht="12.75">
      <c r="A524" s="708"/>
      <c r="B524" s="717"/>
      <c r="C524" s="719"/>
      <c r="D524" s="236" t="s">
        <v>231</v>
      </c>
      <c r="E524" s="226">
        <v>70</v>
      </c>
      <c r="F524" s="227">
        <v>50</v>
      </c>
      <c r="G524" s="221"/>
      <c r="H524" s="221"/>
    </row>
    <row r="525" spans="1:8" ht="12.75">
      <c r="A525" s="708"/>
      <c r="B525" s="717"/>
      <c r="C525" s="719"/>
      <c r="D525" s="236" t="s">
        <v>543</v>
      </c>
      <c r="E525" s="226">
        <v>70</v>
      </c>
      <c r="F525" s="227">
        <v>50</v>
      </c>
      <c r="G525" s="221"/>
      <c r="H525" s="221"/>
    </row>
    <row r="526" spans="1:8" ht="12.75">
      <c r="A526" s="708"/>
      <c r="B526" s="717"/>
      <c r="C526" s="719"/>
      <c r="D526" s="236" t="s">
        <v>233</v>
      </c>
      <c r="E526" s="226">
        <v>20</v>
      </c>
      <c r="F526" s="227">
        <v>22</v>
      </c>
      <c r="G526" s="221"/>
      <c r="H526" s="221"/>
    </row>
    <row r="527" spans="1:8" ht="12.75">
      <c r="A527" s="708"/>
      <c r="B527" s="717"/>
      <c r="C527" s="719"/>
      <c r="D527" s="236" t="s">
        <v>235</v>
      </c>
      <c r="E527" s="226">
        <v>30</v>
      </c>
      <c r="F527" s="227">
        <v>50</v>
      </c>
      <c r="G527" s="221"/>
      <c r="H527" s="221"/>
    </row>
    <row r="528" spans="1:8" ht="12.75">
      <c r="A528" s="708"/>
      <c r="B528" s="717"/>
      <c r="C528" s="719"/>
      <c r="D528" s="236" t="s">
        <v>236</v>
      </c>
      <c r="E528" s="226">
        <v>25</v>
      </c>
      <c r="F528" s="227">
        <v>10</v>
      </c>
      <c r="G528" s="221"/>
      <c r="H528" s="221"/>
    </row>
    <row r="529" spans="1:8" ht="12.75">
      <c r="A529" s="708"/>
      <c r="B529" s="717"/>
      <c r="C529" s="719"/>
      <c r="D529" s="236" t="s">
        <v>544</v>
      </c>
      <c r="E529" s="226">
        <v>300</v>
      </c>
      <c r="F529" s="227">
        <v>370</v>
      </c>
      <c r="G529" s="221"/>
      <c r="H529" s="221"/>
    </row>
    <row r="530" spans="1:8" ht="12.75">
      <c r="A530" s="708"/>
      <c r="B530" s="717"/>
      <c r="C530" s="719"/>
      <c r="D530" s="236" t="s">
        <v>238</v>
      </c>
      <c r="E530" s="226">
        <v>235</v>
      </c>
      <c r="F530" s="227">
        <v>220</v>
      </c>
      <c r="G530" s="221"/>
      <c r="H530" s="221"/>
    </row>
    <row r="531" spans="1:8" ht="12.75">
      <c r="A531" s="708"/>
      <c r="B531" s="717"/>
      <c r="C531" s="719"/>
      <c r="D531" s="236" t="s">
        <v>545</v>
      </c>
      <c r="E531" s="226">
        <v>2</v>
      </c>
      <c r="F531" s="227">
        <v>3</v>
      </c>
      <c r="G531" s="221"/>
      <c r="H531" s="221"/>
    </row>
    <row r="532" spans="1:8" ht="12.75">
      <c r="A532" s="708"/>
      <c r="B532" s="717"/>
      <c r="C532" s="719"/>
      <c r="D532" s="236" t="s">
        <v>546</v>
      </c>
      <c r="E532" s="226">
        <v>78</v>
      </c>
      <c r="F532" s="227">
        <v>50</v>
      </c>
      <c r="G532" s="221"/>
      <c r="H532" s="221"/>
    </row>
    <row r="533" spans="1:8" ht="12.75">
      <c r="A533" s="708"/>
      <c r="B533" s="717"/>
      <c r="C533" s="719"/>
      <c r="D533" s="236" t="s">
        <v>547</v>
      </c>
      <c r="E533" s="226">
        <v>15</v>
      </c>
      <c r="F533" s="227">
        <v>17</v>
      </c>
      <c r="G533" s="221"/>
      <c r="H533" s="221"/>
    </row>
    <row r="534" spans="1:8" ht="12.75">
      <c r="A534" s="708"/>
      <c r="B534" s="717"/>
      <c r="C534" s="719"/>
      <c r="D534" s="236" t="s">
        <v>548</v>
      </c>
      <c r="E534" s="226">
        <v>1</v>
      </c>
      <c r="F534" s="227">
        <v>1</v>
      </c>
      <c r="G534" s="221"/>
      <c r="H534" s="221"/>
    </row>
    <row r="535" spans="1:8" ht="12.75">
      <c r="A535" s="708"/>
      <c r="B535" s="717"/>
      <c r="C535" s="719"/>
      <c r="D535" s="236" t="s">
        <v>549</v>
      </c>
      <c r="E535" s="226">
        <v>5</v>
      </c>
      <c r="F535" s="227">
        <v>10</v>
      </c>
      <c r="G535" s="221"/>
      <c r="H535" s="221"/>
    </row>
    <row r="536" spans="1:8" ht="12.75">
      <c r="A536" s="708"/>
      <c r="B536" s="717"/>
      <c r="C536" s="719"/>
      <c r="D536" s="236" t="s">
        <v>550</v>
      </c>
      <c r="E536" s="226">
        <v>40</v>
      </c>
      <c r="F536" s="227">
        <v>50</v>
      </c>
      <c r="G536" s="221"/>
      <c r="H536" s="221"/>
    </row>
    <row r="537" spans="1:8" ht="12.75">
      <c r="A537" s="708"/>
      <c r="B537" s="717"/>
      <c r="C537" s="719"/>
      <c r="D537" s="236" t="s">
        <v>551</v>
      </c>
      <c r="E537" s="226">
        <v>60</v>
      </c>
      <c r="F537" s="227">
        <v>100</v>
      </c>
      <c r="G537" s="221"/>
      <c r="H537" s="221"/>
    </row>
    <row r="538" spans="1:8" ht="12.75">
      <c r="A538" s="708"/>
      <c r="B538" s="717"/>
      <c r="C538" s="719"/>
      <c r="D538" s="236" t="s">
        <v>552</v>
      </c>
      <c r="E538" s="226">
        <v>5</v>
      </c>
      <c r="F538" s="227">
        <v>5</v>
      </c>
      <c r="G538" s="221"/>
      <c r="H538" s="221"/>
    </row>
    <row r="539" spans="1:8" ht="12.75">
      <c r="A539" s="708"/>
      <c r="B539" s="717"/>
      <c r="C539" s="719"/>
      <c r="D539" s="236" t="s">
        <v>259</v>
      </c>
      <c r="E539" s="226">
        <v>5</v>
      </c>
      <c r="F539" s="227">
        <v>2</v>
      </c>
      <c r="G539" s="221"/>
      <c r="H539" s="221"/>
    </row>
    <row r="540" spans="1:8" ht="12.75">
      <c r="A540" s="708"/>
      <c r="B540" s="717"/>
      <c r="C540" s="719"/>
      <c r="D540" s="236" t="s">
        <v>260</v>
      </c>
      <c r="E540" s="226">
        <v>90</v>
      </c>
      <c r="F540" s="227">
        <v>117</v>
      </c>
      <c r="G540" s="221"/>
      <c r="H540" s="221"/>
    </row>
    <row r="541" spans="1:8" ht="12.75">
      <c r="A541" s="708"/>
      <c r="B541" s="717"/>
      <c r="C541" s="719"/>
      <c r="D541" s="236" t="s">
        <v>261</v>
      </c>
      <c r="E541" s="226">
        <v>10</v>
      </c>
      <c r="F541" s="227">
        <v>15</v>
      </c>
      <c r="G541" s="221"/>
      <c r="H541" s="221"/>
    </row>
    <row r="542" spans="1:8" ht="12.75">
      <c r="A542" s="708"/>
      <c r="B542" s="717"/>
      <c r="C542" s="719"/>
      <c r="D542" s="236" t="s">
        <v>553</v>
      </c>
      <c r="E542" s="226">
        <v>60</v>
      </c>
      <c r="F542" s="227"/>
      <c r="G542" s="221"/>
      <c r="H542" s="221"/>
    </row>
    <row r="543" spans="1:8" ht="12.75">
      <c r="A543" s="708"/>
      <c r="B543" s="717"/>
      <c r="C543" s="719"/>
      <c r="D543" s="236" t="s">
        <v>265</v>
      </c>
      <c r="E543" s="226">
        <v>5</v>
      </c>
      <c r="F543" s="227">
        <v>5</v>
      </c>
      <c r="G543" s="221"/>
      <c r="H543" s="221"/>
    </row>
    <row r="544" spans="1:8" ht="12.75">
      <c r="A544" s="708"/>
      <c r="B544" s="717"/>
      <c r="C544" s="719"/>
      <c r="D544" s="236" t="s">
        <v>266</v>
      </c>
      <c r="E544" s="226">
        <v>55</v>
      </c>
      <c r="F544" s="227">
        <v>60</v>
      </c>
      <c r="G544" s="221"/>
      <c r="H544" s="221"/>
    </row>
    <row r="545" spans="1:8" ht="12.75">
      <c r="A545" s="708"/>
      <c r="B545" s="717"/>
      <c r="C545" s="241" t="s">
        <v>371</v>
      </c>
      <c r="D545" s="243" t="s">
        <v>554</v>
      </c>
      <c r="E545" s="221">
        <f>SUM(E546:E548)</f>
        <v>50</v>
      </c>
      <c r="F545" s="221">
        <f>SUM(F546:F548)</f>
        <v>60</v>
      </c>
      <c r="G545" s="221">
        <f>SUM(F545*1.032)</f>
        <v>61.92</v>
      </c>
      <c r="H545" s="221">
        <f>SUM(G545*1.035)</f>
        <v>64.0872</v>
      </c>
    </row>
    <row r="546" spans="1:8" ht="12.75">
      <c r="A546" s="708"/>
      <c r="B546" s="717"/>
      <c r="C546" s="719"/>
      <c r="D546" s="236" t="s">
        <v>555</v>
      </c>
      <c r="E546" s="226">
        <v>10</v>
      </c>
      <c r="F546" s="227">
        <v>15</v>
      </c>
      <c r="G546" s="221"/>
      <c r="H546" s="221"/>
    </row>
    <row r="547" spans="1:8" ht="12.75">
      <c r="A547" s="708"/>
      <c r="B547" s="717"/>
      <c r="C547" s="719"/>
      <c r="D547" s="236" t="s">
        <v>556</v>
      </c>
      <c r="E547" s="226">
        <v>10</v>
      </c>
      <c r="F547" s="227">
        <v>15</v>
      </c>
      <c r="G547" s="221"/>
      <c r="H547" s="221"/>
    </row>
    <row r="548" spans="1:8" ht="12.75">
      <c r="A548" s="708"/>
      <c r="B548" s="717"/>
      <c r="C548" s="719"/>
      <c r="D548" s="236" t="s">
        <v>276</v>
      </c>
      <c r="E548" s="226">
        <v>30</v>
      </c>
      <c r="F548" s="227">
        <v>30</v>
      </c>
      <c r="G548" s="221"/>
      <c r="H548" s="221"/>
    </row>
    <row r="549" spans="1:8" ht="12.75">
      <c r="A549" s="708"/>
      <c r="B549" s="717"/>
      <c r="C549" s="379" t="s">
        <v>602</v>
      </c>
      <c r="D549" s="380"/>
      <c r="E549" s="381">
        <f>SUM(E550)</f>
        <v>925</v>
      </c>
      <c r="F549" s="381">
        <f>SUM(F550)</f>
        <v>942</v>
      </c>
      <c r="G549" s="381">
        <v>950</v>
      </c>
      <c r="H549" s="381">
        <v>962</v>
      </c>
    </row>
    <row r="550" spans="1:8" ht="12.75">
      <c r="A550" s="708"/>
      <c r="B550" s="717"/>
      <c r="C550" s="285" t="s">
        <v>513</v>
      </c>
      <c r="D550" s="286" t="s">
        <v>554</v>
      </c>
      <c r="E550" s="319">
        <f>SUM(E551)</f>
        <v>925</v>
      </c>
      <c r="F550" s="319">
        <f>SUM(F551)</f>
        <v>942</v>
      </c>
      <c r="G550" s="319">
        <f>SUM(G551)</f>
        <v>0</v>
      </c>
      <c r="H550" s="319">
        <f>SUM(H551)</f>
        <v>0</v>
      </c>
    </row>
    <row r="551" spans="1:8" ht="12.75">
      <c r="A551" s="708"/>
      <c r="B551" s="717"/>
      <c r="C551" s="235"/>
      <c r="D551" s="236" t="s">
        <v>603</v>
      </c>
      <c r="E551" s="226">
        <v>925</v>
      </c>
      <c r="F551" s="227">
        <v>942</v>
      </c>
      <c r="G551" s="228"/>
      <c r="H551" s="226"/>
    </row>
    <row r="552" spans="1:8" ht="12.75">
      <c r="A552" s="708"/>
      <c r="B552" s="717"/>
      <c r="C552" s="376" t="s">
        <v>604</v>
      </c>
      <c r="D552" s="377"/>
      <c r="E552" s="378">
        <f>SUM(E553+E583)</f>
        <v>1743</v>
      </c>
      <c r="F552" s="378">
        <f>SUM(F553+F583)</f>
        <v>1954</v>
      </c>
      <c r="G552" s="384">
        <v>2037</v>
      </c>
      <c r="H552" s="384">
        <v>2114</v>
      </c>
    </row>
    <row r="553" spans="1:8" ht="12.75">
      <c r="A553" s="708"/>
      <c r="B553" s="717"/>
      <c r="C553" s="214" t="s">
        <v>151</v>
      </c>
      <c r="D553" s="215" t="s">
        <v>152</v>
      </c>
      <c r="E553" s="216">
        <f>SUM(E554+E558+E563+E580)</f>
        <v>1633</v>
      </c>
      <c r="F553" s="216">
        <f>SUM(F554+F558+F563+F580)</f>
        <v>1704</v>
      </c>
      <c r="G553" s="216">
        <v>2037</v>
      </c>
      <c r="H553" s="216">
        <v>2114</v>
      </c>
    </row>
    <row r="554" spans="1:8" ht="12.75">
      <c r="A554" s="708"/>
      <c r="B554" s="717"/>
      <c r="C554" s="219" t="s">
        <v>211</v>
      </c>
      <c r="D554" s="220" t="s">
        <v>323</v>
      </c>
      <c r="E554" s="221">
        <f>SUM(E555:E557)</f>
        <v>811</v>
      </c>
      <c r="F554" s="221">
        <f>SUM(F555:F557)</f>
        <v>897</v>
      </c>
      <c r="G554" s="221">
        <v>939</v>
      </c>
      <c r="H554" s="221">
        <v>978</v>
      </c>
    </row>
    <row r="555" spans="1:8" ht="12.75">
      <c r="A555" s="708"/>
      <c r="B555" s="717"/>
      <c r="C555" s="713"/>
      <c r="D555" s="225" t="s">
        <v>324</v>
      </c>
      <c r="E555" s="226">
        <v>769</v>
      </c>
      <c r="F555" s="227">
        <v>812</v>
      </c>
      <c r="G555" s="228"/>
      <c r="H555" s="226"/>
    </row>
    <row r="556" spans="1:8" ht="12.75">
      <c r="A556" s="708"/>
      <c r="B556" s="717"/>
      <c r="C556" s="713"/>
      <c r="D556" s="290" t="s">
        <v>537</v>
      </c>
      <c r="E556" s="226">
        <v>32</v>
      </c>
      <c r="F556" s="227">
        <v>85</v>
      </c>
      <c r="G556" s="228"/>
      <c r="H556" s="226"/>
    </row>
    <row r="557" spans="1:8" ht="12.75">
      <c r="A557" s="708"/>
      <c r="B557" s="717"/>
      <c r="C557" s="713"/>
      <c r="D557" s="290" t="s">
        <v>538</v>
      </c>
      <c r="E557" s="226">
        <v>10</v>
      </c>
      <c r="F557" s="227">
        <v>0</v>
      </c>
      <c r="G557" s="228"/>
      <c r="H557" s="226"/>
    </row>
    <row r="558" spans="1:8" ht="12.75">
      <c r="A558" s="708"/>
      <c r="B558" s="717"/>
      <c r="C558" s="219" t="s">
        <v>213</v>
      </c>
      <c r="D558" s="220" t="s">
        <v>327</v>
      </c>
      <c r="E558" s="229">
        <f>SUM(E559:E562)</f>
        <v>285</v>
      </c>
      <c r="F558" s="229">
        <f>SUM(F559:F562)</f>
        <v>316</v>
      </c>
      <c r="G558" s="229">
        <v>328</v>
      </c>
      <c r="H558" s="229">
        <v>339</v>
      </c>
    </row>
    <row r="559" spans="1:8" ht="12.75">
      <c r="A559" s="708"/>
      <c r="B559" s="717"/>
      <c r="C559" s="713"/>
      <c r="D559" s="290" t="s">
        <v>539</v>
      </c>
      <c r="E559" s="232">
        <v>54</v>
      </c>
      <c r="F559" s="233">
        <v>60</v>
      </c>
      <c r="G559" s="234"/>
      <c r="H559" s="232"/>
    </row>
    <row r="560" spans="1:8" ht="12.75">
      <c r="A560" s="708"/>
      <c r="B560" s="717"/>
      <c r="C560" s="713"/>
      <c r="D560" s="290" t="s">
        <v>540</v>
      </c>
      <c r="E560" s="232">
        <v>0</v>
      </c>
      <c r="F560" s="233">
        <v>0</v>
      </c>
      <c r="G560" s="234"/>
      <c r="H560" s="232"/>
    </row>
    <row r="561" spans="1:8" ht="12.75">
      <c r="A561" s="708"/>
      <c r="B561" s="717"/>
      <c r="C561" s="713"/>
      <c r="D561" s="225" t="s">
        <v>541</v>
      </c>
      <c r="E561" s="232">
        <v>27</v>
      </c>
      <c r="F561" s="233">
        <v>30</v>
      </c>
      <c r="G561" s="234"/>
      <c r="H561" s="232"/>
    </row>
    <row r="562" spans="1:8" ht="12.75">
      <c r="A562" s="708"/>
      <c r="B562" s="717"/>
      <c r="C562" s="713"/>
      <c r="D562" s="236" t="s">
        <v>542</v>
      </c>
      <c r="E562" s="233">
        <v>204</v>
      </c>
      <c r="F562" s="233">
        <v>226</v>
      </c>
      <c r="G562" s="237"/>
      <c r="H562" s="233"/>
    </row>
    <row r="563" spans="1:8" ht="12.75">
      <c r="A563" s="708"/>
      <c r="B563" s="717"/>
      <c r="C563" s="219" t="s">
        <v>153</v>
      </c>
      <c r="D563" s="220" t="s">
        <v>154</v>
      </c>
      <c r="E563" s="229">
        <f>SUM(E564:E579)</f>
        <v>527</v>
      </c>
      <c r="F563" s="229">
        <f>SUM(F564:F579)</f>
        <v>481</v>
      </c>
      <c r="G563" s="229">
        <v>760</v>
      </c>
      <c r="H563" s="229">
        <v>787</v>
      </c>
    </row>
    <row r="564" spans="1:8" ht="12.75">
      <c r="A564" s="708"/>
      <c r="B564" s="717"/>
      <c r="C564" s="748"/>
      <c r="D564" s="382" t="s">
        <v>587</v>
      </c>
      <c r="E564" s="226">
        <v>1</v>
      </c>
      <c r="F564" s="226">
        <v>1</v>
      </c>
      <c r="G564" s="221"/>
      <c r="H564" s="221"/>
    </row>
    <row r="565" spans="1:8" ht="12.75">
      <c r="A565" s="708"/>
      <c r="B565" s="717"/>
      <c r="C565" s="748"/>
      <c r="D565" s="236" t="s">
        <v>231</v>
      </c>
      <c r="E565" s="226">
        <v>250</v>
      </c>
      <c r="F565" s="227">
        <v>250</v>
      </c>
      <c r="G565" s="228"/>
      <c r="H565" s="226"/>
    </row>
    <row r="566" spans="1:8" ht="12.75">
      <c r="A566" s="708"/>
      <c r="B566" s="717"/>
      <c r="C566" s="748"/>
      <c r="D566" s="236" t="s">
        <v>543</v>
      </c>
      <c r="E566" s="226">
        <v>40</v>
      </c>
      <c r="F566" s="227">
        <v>40</v>
      </c>
      <c r="G566" s="228"/>
      <c r="H566" s="226"/>
    </row>
    <row r="567" spans="1:8" ht="12.75">
      <c r="A567" s="708"/>
      <c r="B567" s="717"/>
      <c r="C567" s="748"/>
      <c r="D567" s="236" t="s">
        <v>233</v>
      </c>
      <c r="E567" s="226">
        <v>15</v>
      </c>
      <c r="F567" s="227">
        <v>10</v>
      </c>
      <c r="G567" s="228"/>
      <c r="H567" s="226"/>
    </row>
    <row r="568" spans="1:8" ht="12.75">
      <c r="A568" s="708"/>
      <c r="B568" s="717"/>
      <c r="C568" s="748"/>
      <c r="D568" s="236" t="s">
        <v>544</v>
      </c>
      <c r="E568" s="226">
        <v>90</v>
      </c>
      <c r="F568" s="227">
        <v>0</v>
      </c>
      <c r="G568" s="228"/>
      <c r="H568" s="226"/>
    </row>
    <row r="569" spans="1:8" ht="12.75">
      <c r="A569" s="708"/>
      <c r="B569" s="717"/>
      <c r="C569" s="748"/>
      <c r="D569" s="236" t="s">
        <v>238</v>
      </c>
      <c r="E569" s="226">
        <v>25</v>
      </c>
      <c r="F569" s="227">
        <v>20</v>
      </c>
      <c r="G569" s="228"/>
      <c r="H569" s="226"/>
    </row>
    <row r="570" spans="1:8" ht="12.75">
      <c r="A570" s="708"/>
      <c r="B570" s="717"/>
      <c r="C570" s="748"/>
      <c r="D570" s="236" t="s">
        <v>545</v>
      </c>
      <c r="E570" s="226">
        <v>0</v>
      </c>
      <c r="F570" s="227">
        <v>4</v>
      </c>
      <c r="G570" s="228"/>
      <c r="H570" s="226"/>
    </row>
    <row r="571" spans="1:8" ht="12.75">
      <c r="A571" s="708"/>
      <c r="B571" s="717"/>
      <c r="C571" s="748"/>
      <c r="D571" s="236" t="s">
        <v>546</v>
      </c>
      <c r="E571" s="226">
        <v>5</v>
      </c>
      <c r="F571" s="227">
        <v>15</v>
      </c>
      <c r="G571" s="228"/>
      <c r="H571" s="226"/>
    </row>
    <row r="572" spans="1:8" ht="12.75">
      <c r="A572" s="708"/>
      <c r="B572" s="717"/>
      <c r="C572" s="748"/>
      <c r="D572" s="236" t="s">
        <v>549</v>
      </c>
      <c r="E572" s="226">
        <v>5</v>
      </c>
      <c r="F572" s="227">
        <v>5</v>
      </c>
      <c r="G572" s="228"/>
      <c r="H572" s="226"/>
    </row>
    <row r="573" spans="1:8" ht="12.75">
      <c r="A573" s="708"/>
      <c r="B573" s="717"/>
      <c r="C573" s="748"/>
      <c r="D573" s="236" t="s">
        <v>550</v>
      </c>
      <c r="E573" s="226">
        <v>15</v>
      </c>
      <c r="F573" s="227">
        <v>18</v>
      </c>
      <c r="G573" s="228"/>
      <c r="H573" s="226"/>
    </row>
    <row r="574" spans="1:8" ht="12.75">
      <c r="A574" s="708"/>
      <c r="B574" s="717"/>
      <c r="C574" s="748"/>
      <c r="D574" s="236" t="s">
        <v>552</v>
      </c>
      <c r="E574" s="226">
        <v>1</v>
      </c>
      <c r="F574" s="227">
        <v>4</v>
      </c>
      <c r="G574" s="228"/>
      <c r="H574" s="226"/>
    </row>
    <row r="575" spans="1:8" ht="12.75">
      <c r="A575" s="708"/>
      <c r="B575" s="717"/>
      <c r="C575" s="748"/>
      <c r="D575" s="236" t="s">
        <v>260</v>
      </c>
      <c r="E575" s="226">
        <v>20</v>
      </c>
      <c r="F575" s="227">
        <v>24</v>
      </c>
      <c r="G575" s="228"/>
      <c r="H575" s="226"/>
    </row>
    <row r="576" spans="1:8" ht="12.75">
      <c r="A576" s="708"/>
      <c r="B576" s="717"/>
      <c r="C576" s="748"/>
      <c r="D576" s="236" t="s">
        <v>553</v>
      </c>
      <c r="E576" s="226">
        <v>15</v>
      </c>
      <c r="F576" s="227">
        <v>25</v>
      </c>
      <c r="G576" s="228"/>
      <c r="H576" s="226"/>
    </row>
    <row r="577" spans="1:8" ht="12.75">
      <c r="A577" s="708"/>
      <c r="B577" s="717"/>
      <c r="C577" s="748"/>
      <c r="D577" s="236" t="s">
        <v>226</v>
      </c>
      <c r="E577" s="226">
        <v>35</v>
      </c>
      <c r="F577" s="227">
        <v>50</v>
      </c>
      <c r="G577" s="228"/>
      <c r="H577" s="226"/>
    </row>
    <row r="578" spans="1:8" ht="12.75">
      <c r="A578" s="708"/>
      <c r="B578" s="717"/>
      <c r="C578" s="748"/>
      <c r="D578" s="236" t="s">
        <v>266</v>
      </c>
      <c r="E578" s="226">
        <v>8</v>
      </c>
      <c r="F578" s="227">
        <v>13</v>
      </c>
      <c r="G578" s="228"/>
      <c r="H578" s="226"/>
    </row>
    <row r="579" spans="1:8" ht="12.75">
      <c r="A579" s="708"/>
      <c r="B579" s="717"/>
      <c r="C579" s="748"/>
      <c r="D579" s="236" t="s">
        <v>568</v>
      </c>
      <c r="E579" s="226">
        <v>2</v>
      </c>
      <c r="F579" s="227">
        <v>2</v>
      </c>
      <c r="G579" s="228"/>
      <c r="H579" s="226"/>
    </row>
    <row r="580" spans="1:8" ht="12.75">
      <c r="A580" s="708"/>
      <c r="B580" s="717"/>
      <c r="C580" s="241" t="s">
        <v>371</v>
      </c>
      <c r="D580" s="243" t="s">
        <v>554</v>
      </c>
      <c r="E580" s="221">
        <f>SUM(E581:E582)</f>
        <v>10</v>
      </c>
      <c r="F580" s="221">
        <f>SUM(F581:F582)</f>
        <v>10</v>
      </c>
      <c r="G580" s="221">
        <v>10</v>
      </c>
      <c r="H580" s="221">
        <v>10</v>
      </c>
    </row>
    <row r="581" spans="1:8" ht="12.75">
      <c r="A581" s="708"/>
      <c r="B581" s="717"/>
      <c r="C581" s="719"/>
      <c r="D581" s="236" t="s">
        <v>276</v>
      </c>
      <c r="E581" s="226">
        <v>8</v>
      </c>
      <c r="F581" s="227">
        <v>8</v>
      </c>
      <c r="G581" s="228"/>
      <c r="H581" s="226"/>
    </row>
    <row r="582" spans="1:8" ht="12.75">
      <c r="A582" s="708"/>
      <c r="B582" s="717"/>
      <c r="C582" s="719"/>
      <c r="D582" s="236" t="s">
        <v>557</v>
      </c>
      <c r="E582" s="226">
        <v>2</v>
      </c>
      <c r="F582" s="227">
        <v>2</v>
      </c>
      <c r="G582" s="228"/>
      <c r="H582" s="226"/>
    </row>
    <row r="583" spans="1:8" ht="12.75">
      <c r="A583" s="708"/>
      <c r="B583" s="717"/>
      <c r="C583" s="285" t="s">
        <v>191</v>
      </c>
      <c r="D583" s="286" t="s">
        <v>159</v>
      </c>
      <c r="E583" s="287">
        <f>SUM(E584)</f>
        <v>110</v>
      </c>
      <c r="F583" s="287">
        <f>SUM(F584)</f>
        <v>250</v>
      </c>
      <c r="G583" s="287">
        <f>SUM(G584:G584)</f>
        <v>0</v>
      </c>
      <c r="H583" s="287">
        <f>SUM(H584:H584)</f>
        <v>0</v>
      </c>
    </row>
    <row r="584" spans="1:8" ht="12.75">
      <c r="A584" s="708"/>
      <c r="B584" s="717"/>
      <c r="C584" s="235"/>
      <c r="D584" s="236" t="s">
        <v>605</v>
      </c>
      <c r="E584" s="226">
        <v>110</v>
      </c>
      <c r="F584" s="227">
        <v>250</v>
      </c>
      <c r="G584" s="228"/>
      <c r="H584" s="226"/>
    </row>
    <row r="585" spans="1:8" ht="12.75">
      <c r="A585" s="708"/>
      <c r="B585" s="717"/>
      <c r="C585" s="376" t="s">
        <v>606</v>
      </c>
      <c r="D585" s="377"/>
      <c r="E585" s="378">
        <f>SUM(E586+E614)</f>
        <v>2923</v>
      </c>
      <c r="F585" s="378">
        <f>SUM(F586+F614)</f>
        <v>2737</v>
      </c>
      <c r="G585" s="378">
        <f>SUM(G586+G614)</f>
        <v>2901</v>
      </c>
      <c r="H585" s="378">
        <f>SUM(H586+H614)</f>
        <v>3054</v>
      </c>
    </row>
    <row r="586" spans="1:8" ht="12.75">
      <c r="A586" s="708"/>
      <c r="B586" s="717"/>
      <c r="C586" s="214" t="s">
        <v>151</v>
      </c>
      <c r="D586" s="215" t="s">
        <v>152</v>
      </c>
      <c r="E586" s="216">
        <f>SUM(E587+E591+E596+E611)</f>
        <v>2763</v>
      </c>
      <c r="F586" s="216">
        <f>SUM(F587+F591+F596+F611)</f>
        <v>2737</v>
      </c>
      <c r="G586" s="216">
        <f>SUM(G587+G591+G596+G611)</f>
        <v>2901</v>
      </c>
      <c r="H586" s="216">
        <f>SUM(H587+H591+H596+H611)</f>
        <v>3054</v>
      </c>
    </row>
    <row r="587" spans="1:8" ht="12.75">
      <c r="A587" s="708"/>
      <c r="B587" s="717"/>
      <c r="C587" s="219" t="s">
        <v>211</v>
      </c>
      <c r="D587" s="220" t="s">
        <v>323</v>
      </c>
      <c r="E587" s="221">
        <v>1410</v>
      </c>
      <c r="F587" s="221">
        <v>1509</v>
      </c>
      <c r="G587" s="221">
        <v>1614</v>
      </c>
      <c r="H587" s="221">
        <v>1727</v>
      </c>
    </row>
    <row r="588" spans="1:8" ht="12.75">
      <c r="A588" s="708"/>
      <c r="B588" s="717"/>
      <c r="C588" s="713"/>
      <c r="D588" s="225" t="s">
        <v>324</v>
      </c>
      <c r="E588" s="226">
        <v>1305</v>
      </c>
      <c r="F588" s="227">
        <v>1396</v>
      </c>
      <c r="G588" s="228"/>
      <c r="H588" s="226"/>
    </row>
    <row r="589" spans="1:8" ht="12.75">
      <c r="A589" s="708"/>
      <c r="B589" s="717"/>
      <c r="C589" s="713"/>
      <c r="D589" s="290" t="s">
        <v>537</v>
      </c>
      <c r="E589" s="226">
        <v>95</v>
      </c>
      <c r="F589" s="227">
        <v>102</v>
      </c>
      <c r="G589" s="228"/>
      <c r="H589" s="226"/>
    </row>
    <row r="590" spans="1:8" ht="12.75">
      <c r="A590" s="708"/>
      <c r="B590" s="717"/>
      <c r="C590" s="713"/>
      <c r="D590" s="290" t="s">
        <v>538</v>
      </c>
      <c r="E590" s="226">
        <v>10</v>
      </c>
      <c r="F590" s="227">
        <v>11</v>
      </c>
      <c r="G590" s="228"/>
      <c r="H590" s="226"/>
    </row>
    <row r="591" spans="1:8" ht="12.75">
      <c r="A591" s="708"/>
      <c r="B591" s="717"/>
      <c r="C591" s="219" t="s">
        <v>213</v>
      </c>
      <c r="D591" s="220" t="s">
        <v>327</v>
      </c>
      <c r="E591" s="229">
        <f>SUM(D592:E595)</f>
        <v>496</v>
      </c>
      <c r="F591" s="229">
        <f>SUM(F592,F593,F594,F595)</f>
        <v>531</v>
      </c>
      <c r="G591" s="229">
        <v>568</v>
      </c>
      <c r="H591" s="229">
        <v>608</v>
      </c>
    </row>
    <row r="592" spans="1:8" ht="12.75">
      <c r="A592" s="708"/>
      <c r="B592" s="717"/>
      <c r="C592" s="713"/>
      <c r="D592" s="290" t="s">
        <v>539</v>
      </c>
      <c r="E592" s="232">
        <v>90</v>
      </c>
      <c r="F592" s="233">
        <v>96</v>
      </c>
      <c r="G592" s="234"/>
      <c r="H592" s="232"/>
    </row>
    <row r="593" spans="1:8" ht="12.75">
      <c r="A593" s="708"/>
      <c r="B593" s="717"/>
      <c r="C593" s="713"/>
      <c r="D593" s="290" t="s">
        <v>540</v>
      </c>
      <c r="E593" s="232">
        <v>37</v>
      </c>
      <c r="F593" s="233">
        <v>40</v>
      </c>
      <c r="G593" s="234"/>
      <c r="H593" s="232"/>
    </row>
    <row r="594" spans="1:8" ht="12.75">
      <c r="A594" s="708"/>
      <c r="B594" s="717"/>
      <c r="C594" s="713"/>
      <c r="D594" s="225" t="s">
        <v>541</v>
      </c>
      <c r="E594" s="232">
        <v>14</v>
      </c>
      <c r="F594" s="233">
        <v>15</v>
      </c>
      <c r="G594" s="234"/>
      <c r="H594" s="232"/>
    </row>
    <row r="595" spans="1:8" ht="12.75">
      <c r="A595" s="708"/>
      <c r="B595" s="717"/>
      <c r="C595" s="713"/>
      <c r="D595" s="236" t="s">
        <v>542</v>
      </c>
      <c r="E595" s="233">
        <v>355</v>
      </c>
      <c r="F595" s="233">
        <v>380</v>
      </c>
      <c r="G595" s="237"/>
      <c r="H595" s="233"/>
    </row>
    <row r="596" spans="1:8" ht="12.75">
      <c r="A596" s="708"/>
      <c r="B596" s="717"/>
      <c r="C596" s="219" t="s">
        <v>153</v>
      </c>
      <c r="D596" s="220" t="s">
        <v>154</v>
      </c>
      <c r="E596" s="229">
        <f>SUM(E597:E610)</f>
        <v>852</v>
      </c>
      <c r="F596" s="229">
        <v>667</v>
      </c>
      <c r="G596" s="229">
        <v>688</v>
      </c>
      <c r="H596" s="229">
        <v>712</v>
      </c>
    </row>
    <row r="597" spans="1:8" ht="12.75">
      <c r="A597" s="708"/>
      <c r="B597" s="717"/>
      <c r="C597" s="743"/>
      <c r="D597" s="236" t="s">
        <v>231</v>
      </c>
      <c r="E597" s="226">
        <v>478</v>
      </c>
      <c r="F597" s="227">
        <v>282</v>
      </c>
      <c r="G597" s="228"/>
      <c r="H597" s="226"/>
    </row>
    <row r="598" spans="1:8" ht="12.75">
      <c r="A598" s="708"/>
      <c r="B598" s="717"/>
      <c r="C598" s="743"/>
      <c r="D598" s="236" t="s">
        <v>543</v>
      </c>
      <c r="E598" s="226">
        <v>120</v>
      </c>
      <c r="F598" s="227">
        <v>124</v>
      </c>
      <c r="G598" s="228"/>
      <c r="H598" s="226"/>
    </row>
    <row r="599" spans="1:8" ht="12.75">
      <c r="A599" s="708"/>
      <c r="B599" s="717"/>
      <c r="C599" s="743"/>
      <c r="D599" s="236" t="s">
        <v>233</v>
      </c>
      <c r="E599" s="226">
        <v>20</v>
      </c>
      <c r="F599" s="227">
        <v>21</v>
      </c>
      <c r="G599" s="228"/>
      <c r="H599" s="226"/>
    </row>
    <row r="600" spans="1:8" ht="12.75">
      <c r="A600" s="708"/>
      <c r="B600" s="717"/>
      <c r="C600" s="743"/>
      <c r="D600" s="236" t="s">
        <v>238</v>
      </c>
      <c r="E600" s="226">
        <v>45</v>
      </c>
      <c r="F600" s="227">
        <v>46</v>
      </c>
      <c r="G600" s="228"/>
      <c r="H600" s="226"/>
    </row>
    <row r="601" spans="1:8" ht="12.75">
      <c r="A601" s="708"/>
      <c r="B601" s="717"/>
      <c r="C601" s="743"/>
      <c r="D601" s="236" t="s">
        <v>607</v>
      </c>
      <c r="E601" s="226">
        <v>10</v>
      </c>
      <c r="F601" s="227">
        <v>10</v>
      </c>
      <c r="G601" s="228"/>
      <c r="H601" s="226"/>
    </row>
    <row r="602" spans="1:8" ht="12.75">
      <c r="A602" s="708"/>
      <c r="B602" s="717"/>
      <c r="C602" s="743"/>
      <c r="D602" s="236" t="s">
        <v>565</v>
      </c>
      <c r="E602" s="226">
        <v>5</v>
      </c>
      <c r="F602" s="227">
        <v>5</v>
      </c>
      <c r="G602" s="228"/>
      <c r="H602" s="226"/>
    </row>
    <row r="603" spans="1:8" ht="12.75">
      <c r="A603" s="708"/>
      <c r="B603" s="717"/>
      <c r="C603" s="743"/>
      <c r="D603" s="236" t="s">
        <v>549</v>
      </c>
      <c r="E603" s="226">
        <v>1</v>
      </c>
      <c r="F603" s="227">
        <v>1</v>
      </c>
      <c r="G603" s="228"/>
      <c r="H603" s="226"/>
    </row>
    <row r="604" spans="1:8" ht="12.75">
      <c r="A604" s="708"/>
      <c r="B604" s="717"/>
      <c r="C604" s="743"/>
      <c r="D604" s="236" t="s">
        <v>566</v>
      </c>
      <c r="E604" s="226">
        <v>1</v>
      </c>
      <c r="F604" s="227">
        <v>1</v>
      </c>
      <c r="G604" s="228"/>
      <c r="H604" s="226"/>
    </row>
    <row r="605" spans="1:8" ht="12.75">
      <c r="A605" s="708"/>
      <c r="B605" s="717"/>
      <c r="C605" s="743"/>
      <c r="D605" s="383" t="s">
        <v>550</v>
      </c>
      <c r="E605" s="364">
        <v>8</v>
      </c>
      <c r="F605" s="240">
        <v>8</v>
      </c>
      <c r="G605" s="365"/>
      <c r="H605" s="364"/>
    </row>
    <row r="606" spans="1:8" ht="12.75">
      <c r="A606" s="708"/>
      <c r="B606" s="717"/>
      <c r="C606" s="743"/>
      <c r="D606" s="225" t="s">
        <v>551</v>
      </c>
      <c r="E606" s="232">
        <v>77</v>
      </c>
      <c r="F606" s="233">
        <v>80</v>
      </c>
      <c r="G606" s="234"/>
      <c r="H606" s="232"/>
    </row>
    <row r="607" spans="1:8" ht="12.75">
      <c r="A607" s="708"/>
      <c r="B607" s="717"/>
      <c r="C607" s="743"/>
      <c r="D607" s="236" t="s">
        <v>260</v>
      </c>
      <c r="E607" s="226">
        <v>15</v>
      </c>
      <c r="F607" s="227">
        <v>16</v>
      </c>
      <c r="G607" s="228"/>
      <c r="H607" s="226"/>
    </row>
    <row r="608" spans="1:8" ht="12.75">
      <c r="A608" s="708"/>
      <c r="B608" s="717"/>
      <c r="C608" s="743"/>
      <c r="D608" s="236" t="s">
        <v>553</v>
      </c>
      <c r="E608" s="226">
        <v>12</v>
      </c>
      <c r="F608" s="227">
        <v>12</v>
      </c>
      <c r="G608" s="228"/>
      <c r="H608" s="226"/>
    </row>
    <row r="609" spans="1:8" ht="12.75">
      <c r="A609" s="708"/>
      <c r="B609" s="717"/>
      <c r="C609" s="743"/>
      <c r="D609" s="236" t="s">
        <v>226</v>
      </c>
      <c r="E609" s="226">
        <v>40</v>
      </c>
      <c r="F609" s="227">
        <v>41</v>
      </c>
      <c r="G609" s="228"/>
      <c r="H609" s="226"/>
    </row>
    <row r="610" spans="1:8" ht="12.75">
      <c r="A610" s="708"/>
      <c r="B610" s="717"/>
      <c r="C610" s="743"/>
      <c r="D610" s="236" t="s">
        <v>266</v>
      </c>
      <c r="E610" s="226">
        <v>20</v>
      </c>
      <c r="F610" s="227">
        <v>20</v>
      </c>
      <c r="G610" s="228"/>
      <c r="H610" s="226"/>
    </row>
    <row r="611" spans="1:8" ht="12.75">
      <c r="A611" s="708"/>
      <c r="B611" s="717"/>
      <c r="C611" s="241" t="s">
        <v>371</v>
      </c>
      <c r="D611" s="243" t="s">
        <v>372</v>
      </c>
      <c r="E611" s="221">
        <f>SUM(E612:E613)</f>
        <v>5</v>
      </c>
      <c r="F611" s="221">
        <f>SUM(F612:F613)</f>
        <v>30</v>
      </c>
      <c r="G611" s="221">
        <v>31</v>
      </c>
      <c r="H611" s="221">
        <v>7</v>
      </c>
    </row>
    <row r="612" spans="1:8" ht="12.75">
      <c r="A612" s="708"/>
      <c r="B612" s="717"/>
      <c r="C612" s="743"/>
      <c r="D612" s="236" t="s">
        <v>556</v>
      </c>
      <c r="E612" s="226">
        <v>0</v>
      </c>
      <c r="F612" s="227">
        <v>25</v>
      </c>
      <c r="G612" s="228"/>
      <c r="H612" s="226"/>
    </row>
    <row r="613" spans="1:8" ht="12.75">
      <c r="A613" s="708"/>
      <c r="B613" s="717"/>
      <c r="C613" s="743"/>
      <c r="D613" s="236" t="s">
        <v>276</v>
      </c>
      <c r="E613" s="226">
        <v>5</v>
      </c>
      <c r="F613" s="227">
        <v>5</v>
      </c>
      <c r="G613" s="228"/>
      <c r="H613" s="226"/>
    </row>
    <row r="614" spans="1:8" ht="12.75">
      <c r="A614" s="708"/>
      <c r="B614" s="717"/>
      <c r="C614" s="285" t="s">
        <v>191</v>
      </c>
      <c r="D614" s="286" t="s">
        <v>159</v>
      </c>
      <c r="E614" s="287">
        <f>SUM(E615:E615)</f>
        <v>160</v>
      </c>
      <c r="F614" s="287">
        <f>SUM(F615:F615)</f>
        <v>0</v>
      </c>
      <c r="G614" s="287">
        <f>SUM(G615:G615)</f>
        <v>0</v>
      </c>
      <c r="H614" s="287">
        <f>SUM(H615:H615)</f>
        <v>0</v>
      </c>
    </row>
    <row r="615" spans="1:8" ht="12.75">
      <c r="A615" s="708"/>
      <c r="B615" s="717"/>
      <c r="C615" s="385"/>
      <c r="D615" s="236" t="s">
        <v>605</v>
      </c>
      <c r="E615" s="226">
        <v>160</v>
      </c>
      <c r="F615" s="227">
        <v>0</v>
      </c>
      <c r="G615" s="228">
        <v>0</v>
      </c>
      <c r="H615" s="226">
        <v>0</v>
      </c>
    </row>
    <row r="616" spans="1:8" ht="12.75">
      <c r="A616" s="708"/>
      <c r="B616" s="717"/>
      <c r="C616" s="376" t="s">
        <v>608</v>
      </c>
      <c r="D616" s="377"/>
      <c r="E616" s="378">
        <f>SUM(E617)</f>
        <v>1678</v>
      </c>
      <c r="F616" s="378">
        <f>SUM(F617)</f>
        <v>1769</v>
      </c>
      <c r="G616" s="378">
        <f>SUM(G617)</f>
        <v>1871</v>
      </c>
      <c r="H616" s="378">
        <f>SUM(H617)</f>
        <v>1981</v>
      </c>
    </row>
    <row r="617" spans="1:8" ht="12.75">
      <c r="A617" s="708"/>
      <c r="B617" s="717"/>
      <c r="C617" s="214" t="s">
        <v>151</v>
      </c>
      <c r="D617" s="215" t="s">
        <v>152</v>
      </c>
      <c r="E617" s="216">
        <f>SUM(E618+E622+E627+E640)</f>
        <v>1678</v>
      </c>
      <c r="F617" s="216">
        <f>SUM(F618+F622+F627+F640)</f>
        <v>1769</v>
      </c>
      <c r="G617" s="216">
        <f>SUM(G618+G622+G627+G640)</f>
        <v>1871</v>
      </c>
      <c r="H617" s="216">
        <f>SUM(H618+H622+H627+H640)</f>
        <v>1981</v>
      </c>
    </row>
    <row r="618" spans="1:8" ht="12.75">
      <c r="A618" s="708"/>
      <c r="B618" s="717"/>
      <c r="C618" s="219" t="s">
        <v>211</v>
      </c>
      <c r="D618" s="220" t="s">
        <v>323</v>
      </c>
      <c r="E618" s="221">
        <f>SUM(E619:E621)</f>
        <v>850</v>
      </c>
      <c r="F618" s="221">
        <f>SUM(F619:F621)</f>
        <v>904</v>
      </c>
      <c r="G618" s="221">
        <v>967</v>
      </c>
      <c r="H618" s="221">
        <v>1035</v>
      </c>
    </row>
    <row r="619" spans="1:8" ht="12.75">
      <c r="A619" s="708"/>
      <c r="B619" s="717"/>
      <c r="C619" s="713"/>
      <c r="D619" s="225" t="s">
        <v>324</v>
      </c>
      <c r="E619" s="226">
        <v>790</v>
      </c>
      <c r="F619" s="227">
        <v>837</v>
      </c>
      <c r="G619" s="228"/>
      <c r="H619" s="226"/>
    </row>
    <row r="620" spans="1:8" ht="12.75">
      <c r="A620" s="708"/>
      <c r="B620" s="717"/>
      <c r="C620" s="713"/>
      <c r="D620" s="290" t="s">
        <v>537</v>
      </c>
      <c r="E620" s="226">
        <v>60</v>
      </c>
      <c r="F620" s="227">
        <v>55</v>
      </c>
      <c r="G620" s="228"/>
      <c r="H620" s="226"/>
    </row>
    <row r="621" spans="1:8" ht="12.75">
      <c r="A621" s="708"/>
      <c r="B621" s="717"/>
      <c r="C621" s="713"/>
      <c r="D621" s="290" t="s">
        <v>538</v>
      </c>
      <c r="E621" s="226">
        <v>0</v>
      </c>
      <c r="F621" s="227">
        <v>12</v>
      </c>
      <c r="G621" s="228"/>
      <c r="H621" s="226"/>
    </row>
    <row r="622" spans="1:8" ht="12.75">
      <c r="A622" s="708"/>
      <c r="B622" s="717"/>
      <c r="C622" s="219" t="s">
        <v>213</v>
      </c>
      <c r="D622" s="220" t="s">
        <v>327</v>
      </c>
      <c r="E622" s="229">
        <f>SUM(E623:E626)</f>
        <v>302</v>
      </c>
      <c r="F622" s="229">
        <f>SUM(F623:F626)</f>
        <v>318</v>
      </c>
      <c r="G622" s="229">
        <v>340</v>
      </c>
      <c r="H622" s="229">
        <v>364</v>
      </c>
    </row>
    <row r="623" spans="1:8" ht="12.75">
      <c r="A623" s="708"/>
      <c r="B623" s="717"/>
      <c r="C623" s="713"/>
      <c r="D623" s="290" t="s">
        <v>539</v>
      </c>
      <c r="E623" s="232">
        <v>25</v>
      </c>
      <c r="F623" s="233">
        <v>35</v>
      </c>
      <c r="G623" s="234"/>
      <c r="H623" s="232"/>
    </row>
    <row r="624" spans="1:8" ht="12.75">
      <c r="A624" s="708"/>
      <c r="B624" s="717"/>
      <c r="C624" s="713"/>
      <c r="D624" s="290" t="s">
        <v>540</v>
      </c>
      <c r="E624" s="232">
        <v>15</v>
      </c>
      <c r="F624" s="233">
        <v>25</v>
      </c>
      <c r="G624" s="234"/>
      <c r="H624" s="232"/>
    </row>
    <row r="625" spans="1:8" ht="12.75">
      <c r="A625" s="708"/>
      <c r="B625" s="717"/>
      <c r="C625" s="713"/>
      <c r="D625" s="225" t="s">
        <v>541</v>
      </c>
      <c r="E625" s="232">
        <v>46</v>
      </c>
      <c r="F625" s="233">
        <v>30</v>
      </c>
      <c r="G625" s="234"/>
      <c r="H625" s="232"/>
    </row>
    <row r="626" spans="1:8" ht="12.75">
      <c r="A626" s="708"/>
      <c r="B626" s="717"/>
      <c r="C626" s="713"/>
      <c r="D626" s="236" t="s">
        <v>542</v>
      </c>
      <c r="E626" s="233">
        <v>216</v>
      </c>
      <c r="F626" s="233">
        <v>228</v>
      </c>
      <c r="G626" s="237"/>
      <c r="H626" s="233"/>
    </row>
    <row r="627" spans="1:8" ht="12.75">
      <c r="A627" s="708"/>
      <c r="B627" s="717"/>
      <c r="C627" s="219" t="s">
        <v>153</v>
      </c>
      <c r="D627" s="220" t="s">
        <v>154</v>
      </c>
      <c r="E627" s="229">
        <f>SUM(E628:E639)</f>
        <v>524</v>
      </c>
      <c r="F627" s="229">
        <f>SUM(F628:F639)</f>
        <v>524</v>
      </c>
      <c r="G627" s="229">
        <v>540</v>
      </c>
      <c r="H627" s="229">
        <v>557</v>
      </c>
    </row>
    <row r="628" spans="1:8" ht="12.75">
      <c r="A628" s="708"/>
      <c r="B628" s="717"/>
      <c r="C628" s="743"/>
      <c r="D628" s="236" t="s">
        <v>231</v>
      </c>
      <c r="E628" s="226">
        <v>300</v>
      </c>
      <c r="F628" s="227">
        <v>300</v>
      </c>
      <c r="G628" s="228"/>
      <c r="H628" s="226"/>
    </row>
    <row r="629" spans="1:8" ht="12.75">
      <c r="A629" s="708"/>
      <c r="B629" s="717"/>
      <c r="C629" s="743"/>
      <c r="D629" s="236" t="s">
        <v>543</v>
      </c>
      <c r="E629" s="226">
        <v>50</v>
      </c>
      <c r="F629" s="227">
        <v>50</v>
      </c>
      <c r="G629" s="228"/>
      <c r="H629" s="226"/>
    </row>
    <row r="630" spans="1:8" ht="12.75">
      <c r="A630" s="708"/>
      <c r="B630" s="717"/>
      <c r="C630" s="743"/>
      <c r="D630" s="236" t="s">
        <v>233</v>
      </c>
      <c r="E630" s="226">
        <v>9</v>
      </c>
      <c r="F630" s="227">
        <v>9</v>
      </c>
      <c r="G630" s="228"/>
      <c r="H630" s="226"/>
    </row>
    <row r="631" spans="1:8" ht="12.75">
      <c r="A631" s="708"/>
      <c r="B631" s="717"/>
      <c r="C631" s="743"/>
      <c r="D631" s="236" t="s">
        <v>235</v>
      </c>
      <c r="E631" s="226">
        <v>20</v>
      </c>
      <c r="F631" s="227">
        <v>20</v>
      </c>
      <c r="G631" s="228"/>
      <c r="H631" s="226"/>
    </row>
    <row r="632" spans="1:8" ht="12.75">
      <c r="A632" s="708"/>
      <c r="B632" s="717"/>
      <c r="C632" s="743"/>
      <c r="D632" s="236" t="s">
        <v>544</v>
      </c>
      <c r="E632" s="226">
        <v>10</v>
      </c>
      <c r="F632" s="227">
        <v>10</v>
      </c>
      <c r="G632" s="228"/>
      <c r="H632" s="226"/>
    </row>
    <row r="633" spans="1:8" ht="12.75">
      <c r="A633" s="708"/>
      <c r="B633" s="717"/>
      <c r="C633" s="743"/>
      <c r="D633" s="236" t="s">
        <v>238</v>
      </c>
      <c r="E633" s="226">
        <v>30</v>
      </c>
      <c r="F633" s="227">
        <v>30</v>
      </c>
      <c r="G633" s="228"/>
      <c r="H633" s="226"/>
    </row>
    <row r="634" spans="1:8" ht="12.75">
      <c r="A634" s="708"/>
      <c r="B634" s="717"/>
      <c r="C634" s="743"/>
      <c r="D634" s="236" t="s">
        <v>546</v>
      </c>
      <c r="E634" s="226">
        <v>10</v>
      </c>
      <c r="F634" s="227">
        <v>10</v>
      </c>
      <c r="G634" s="228"/>
      <c r="H634" s="226"/>
    </row>
    <row r="635" spans="1:8" ht="12.75">
      <c r="A635" s="708"/>
      <c r="B635" s="717"/>
      <c r="C635" s="743"/>
      <c r="D635" s="236" t="s">
        <v>550</v>
      </c>
      <c r="E635" s="226">
        <v>28</v>
      </c>
      <c r="F635" s="227">
        <v>28</v>
      </c>
      <c r="G635" s="228"/>
      <c r="H635" s="226"/>
    </row>
    <row r="636" spans="1:8" ht="12.75">
      <c r="A636" s="708"/>
      <c r="B636" s="717"/>
      <c r="C636" s="743"/>
      <c r="D636" s="236" t="s">
        <v>260</v>
      </c>
      <c r="E636" s="226">
        <v>10</v>
      </c>
      <c r="F636" s="227">
        <v>10</v>
      </c>
      <c r="G636" s="228"/>
      <c r="H636" s="226"/>
    </row>
    <row r="637" spans="1:8" ht="12.75">
      <c r="A637" s="708"/>
      <c r="B637" s="717"/>
      <c r="C637" s="743"/>
      <c r="D637" s="236" t="s">
        <v>553</v>
      </c>
      <c r="E637" s="226">
        <v>10</v>
      </c>
      <c r="F637" s="227">
        <v>10</v>
      </c>
      <c r="G637" s="228"/>
      <c r="H637" s="226"/>
    </row>
    <row r="638" spans="1:8" ht="12.75">
      <c r="A638" s="708"/>
      <c r="B638" s="717"/>
      <c r="C638" s="743"/>
      <c r="D638" s="236" t="s">
        <v>226</v>
      </c>
      <c r="E638" s="226">
        <v>38</v>
      </c>
      <c r="F638" s="227">
        <v>38</v>
      </c>
      <c r="G638" s="228"/>
      <c r="H638" s="226"/>
    </row>
    <row r="639" spans="1:8" ht="12.75">
      <c r="A639" s="708"/>
      <c r="B639" s="717"/>
      <c r="C639" s="743"/>
      <c r="D639" s="236" t="s">
        <v>266</v>
      </c>
      <c r="E639" s="226">
        <v>9</v>
      </c>
      <c r="F639" s="227">
        <v>9</v>
      </c>
      <c r="G639" s="228"/>
      <c r="H639" s="226"/>
    </row>
    <row r="640" spans="1:8" ht="12.75">
      <c r="A640" s="708"/>
      <c r="B640" s="717"/>
      <c r="C640" s="241" t="s">
        <v>513</v>
      </c>
      <c r="D640" s="243" t="s">
        <v>428</v>
      </c>
      <c r="E640" s="221">
        <f>SUM(E641:E642)</f>
        <v>2</v>
      </c>
      <c r="F640" s="221">
        <f>SUM(F641:F642)</f>
        <v>23</v>
      </c>
      <c r="G640" s="221">
        <v>24</v>
      </c>
      <c r="H640" s="221">
        <v>25</v>
      </c>
    </row>
    <row r="641" spans="1:8" ht="12.75">
      <c r="A641" s="708"/>
      <c r="B641" s="717"/>
      <c r="C641" s="385"/>
      <c r="D641" s="236" t="s">
        <v>556</v>
      </c>
      <c r="E641" s="226">
        <v>0</v>
      </c>
      <c r="F641" s="227">
        <v>21</v>
      </c>
      <c r="G641" s="228"/>
      <c r="H641" s="226"/>
    </row>
    <row r="642" spans="1:8" ht="12.75">
      <c r="A642" s="708"/>
      <c r="B642" s="717"/>
      <c r="C642" s="385"/>
      <c r="D642" s="236" t="s">
        <v>276</v>
      </c>
      <c r="E642" s="226">
        <v>2</v>
      </c>
      <c r="F642" s="227">
        <v>2</v>
      </c>
      <c r="G642" s="228"/>
      <c r="H642" s="226"/>
    </row>
    <row r="643" spans="1:8" ht="12.75">
      <c r="A643" s="708"/>
      <c r="B643" s="717"/>
      <c r="C643" s="376" t="s">
        <v>609</v>
      </c>
      <c r="D643" s="377"/>
      <c r="E643" s="378">
        <f>SUM(E644)</f>
        <v>2268</v>
      </c>
      <c r="F643" s="378">
        <f>SUM(F644)</f>
        <v>2234</v>
      </c>
      <c r="G643" s="378">
        <f>SUM(G644)</f>
        <v>2355</v>
      </c>
      <c r="H643" s="378">
        <f>SUM(H644)</f>
        <v>2500</v>
      </c>
    </row>
    <row r="644" spans="1:8" ht="12.75">
      <c r="A644" s="708"/>
      <c r="B644" s="717"/>
      <c r="C644" s="214" t="s">
        <v>151</v>
      </c>
      <c r="D644" s="215" t="s">
        <v>152</v>
      </c>
      <c r="E644" s="216">
        <f>SUM(E645+E649+E654+E668)</f>
        <v>2268</v>
      </c>
      <c r="F644" s="216">
        <f>SUM(F645+F649+F654+F668)</f>
        <v>2234</v>
      </c>
      <c r="G644" s="216">
        <f>SUM(G645+G649+G654+G668)</f>
        <v>2355</v>
      </c>
      <c r="H644" s="216">
        <f>SUM(H645+H649+H654+H668)</f>
        <v>2500</v>
      </c>
    </row>
    <row r="645" spans="1:8" ht="12.75">
      <c r="A645" s="708"/>
      <c r="B645" s="717"/>
      <c r="C645" s="219" t="s">
        <v>211</v>
      </c>
      <c r="D645" s="220" t="s">
        <v>323</v>
      </c>
      <c r="E645" s="221">
        <f>SUM(E646:E648)</f>
        <v>977</v>
      </c>
      <c r="F645" s="221">
        <f>SUM(F646:F648)</f>
        <v>936</v>
      </c>
      <c r="G645" s="221">
        <v>1002</v>
      </c>
      <c r="H645" s="221">
        <v>1084</v>
      </c>
    </row>
    <row r="646" spans="1:8" ht="12.75">
      <c r="A646" s="708"/>
      <c r="B646" s="717"/>
      <c r="C646" s="713"/>
      <c r="D646" s="225" t="s">
        <v>324</v>
      </c>
      <c r="E646" s="226">
        <v>890</v>
      </c>
      <c r="F646" s="227">
        <v>840</v>
      </c>
      <c r="G646" s="228"/>
      <c r="H646" s="226"/>
    </row>
    <row r="647" spans="1:8" ht="12.75">
      <c r="A647" s="708"/>
      <c r="B647" s="717"/>
      <c r="C647" s="713"/>
      <c r="D647" s="290" t="s">
        <v>537</v>
      </c>
      <c r="E647" s="226">
        <v>66</v>
      </c>
      <c r="F647" s="227">
        <v>83</v>
      </c>
      <c r="G647" s="228"/>
      <c r="H647" s="226"/>
    </row>
    <row r="648" spans="1:8" ht="12.75">
      <c r="A648" s="708"/>
      <c r="B648" s="717"/>
      <c r="C648" s="713"/>
      <c r="D648" s="290" t="s">
        <v>538</v>
      </c>
      <c r="E648" s="226">
        <v>21</v>
      </c>
      <c r="F648" s="227">
        <v>13</v>
      </c>
      <c r="G648" s="228"/>
      <c r="H648" s="226"/>
    </row>
    <row r="649" spans="1:8" ht="12.75">
      <c r="A649" s="708"/>
      <c r="B649" s="717"/>
      <c r="C649" s="219" t="s">
        <v>213</v>
      </c>
      <c r="D649" s="220" t="s">
        <v>327</v>
      </c>
      <c r="E649" s="229">
        <f>SUM(E650:E653)</f>
        <v>344</v>
      </c>
      <c r="F649" s="229">
        <f>SUM(F650:F653)</f>
        <v>330</v>
      </c>
      <c r="G649" s="229">
        <v>353</v>
      </c>
      <c r="H649" s="229">
        <v>382</v>
      </c>
    </row>
    <row r="650" spans="1:8" ht="12.75">
      <c r="A650" s="708"/>
      <c r="B650" s="717"/>
      <c r="C650" s="713"/>
      <c r="D650" s="290" t="s">
        <v>539</v>
      </c>
      <c r="E650" s="232">
        <v>52</v>
      </c>
      <c r="F650" s="233">
        <v>49</v>
      </c>
      <c r="G650" s="234"/>
      <c r="H650" s="232"/>
    </row>
    <row r="651" spans="1:8" ht="12.75">
      <c r="A651" s="708"/>
      <c r="B651" s="717"/>
      <c r="C651" s="713"/>
      <c r="D651" s="290" t="s">
        <v>540</v>
      </c>
      <c r="E651" s="232"/>
      <c r="F651" s="233"/>
      <c r="G651" s="234"/>
      <c r="H651" s="232"/>
    </row>
    <row r="652" spans="1:8" ht="12.75">
      <c r="A652" s="708"/>
      <c r="B652" s="717"/>
      <c r="C652" s="713"/>
      <c r="D652" s="225" t="s">
        <v>541</v>
      </c>
      <c r="E652" s="232">
        <v>46</v>
      </c>
      <c r="F652" s="233">
        <v>45</v>
      </c>
      <c r="G652" s="234"/>
      <c r="H652" s="232"/>
    </row>
    <row r="653" spans="1:8" ht="12.75">
      <c r="A653" s="708"/>
      <c r="B653" s="717"/>
      <c r="C653" s="713"/>
      <c r="D653" s="236" t="s">
        <v>542</v>
      </c>
      <c r="E653" s="233">
        <v>246</v>
      </c>
      <c r="F653" s="233">
        <v>236</v>
      </c>
      <c r="G653" s="237"/>
      <c r="H653" s="233"/>
    </row>
    <row r="654" spans="1:8" ht="12.75">
      <c r="A654" s="708"/>
      <c r="B654" s="717"/>
      <c r="C654" s="219" t="s">
        <v>153</v>
      </c>
      <c r="D654" s="220" t="s">
        <v>154</v>
      </c>
      <c r="E654" s="229">
        <f>SUM(E655:E667)</f>
        <v>908</v>
      </c>
      <c r="F654" s="229">
        <f>SUM(F655:F667)</f>
        <v>960</v>
      </c>
      <c r="G654" s="229">
        <v>991</v>
      </c>
      <c r="H654" s="229">
        <v>1025</v>
      </c>
    </row>
    <row r="655" spans="1:8" ht="12.75">
      <c r="A655" s="708"/>
      <c r="B655" s="717"/>
      <c r="C655" s="743"/>
      <c r="D655" s="236" t="s">
        <v>231</v>
      </c>
      <c r="E655" s="226">
        <v>204</v>
      </c>
      <c r="F655" s="227">
        <v>325</v>
      </c>
      <c r="G655" s="228"/>
      <c r="H655" s="226"/>
    </row>
    <row r="656" spans="1:8" ht="12.75">
      <c r="A656" s="708"/>
      <c r="B656" s="717"/>
      <c r="C656" s="743"/>
      <c r="D656" s="236" t="s">
        <v>543</v>
      </c>
      <c r="E656" s="226">
        <v>72</v>
      </c>
      <c r="F656" s="227">
        <v>75</v>
      </c>
      <c r="G656" s="228"/>
      <c r="H656" s="226"/>
    </row>
    <row r="657" spans="1:8" ht="12.75">
      <c r="A657" s="708"/>
      <c r="B657" s="717"/>
      <c r="C657" s="743"/>
      <c r="D657" s="236" t="s">
        <v>233</v>
      </c>
      <c r="E657" s="226">
        <v>13</v>
      </c>
      <c r="F657" s="227">
        <v>15</v>
      </c>
      <c r="G657" s="228"/>
      <c r="H657" s="226"/>
    </row>
    <row r="658" spans="1:8" ht="12.75">
      <c r="A658" s="708"/>
      <c r="B658" s="717"/>
      <c r="C658" s="743"/>
      <c r="D658" s="236" t="s">
        <v>235</v>
      </c>
      <c r="E658" s="226"/>
      <c r="F658" s="227">
        <v>50</v>
      </c>
      <c r="G658" s="228"/>
      <c r="H658" s="226"/>
    </row>
    <row r="659" spans="1:8" ht="12.75">
      <c r="A659" s="708"/>
      <c r="B659" s="717"/>
      <c r="C659" s="743"/>
      <c r="D659" s="236" t="s">
        <v>544</v>
      </c>
      <c r="E659" s="226">
        <v>100</v>
      </c>
      <c r="F659" s="227">
        <v>100</v>
      </c>
      <c r="G659" s="228"/>
      <c r="H659" s="226"/>
    </row>
    <row r="660" spans="1:8" ht="12.75">
      <c r="A660" s="708"/>
      <c r="B660" s="717"/>
      <c r="C660" s="743"/>
      <c r="D660" s="236" t="s">
        <v>238</v>
      </c>
      <c r="E660" s="226">
        <v>100</v>
      </c>
      <c r="F660" s="227">
        <v>100</v>
      </c>
      <c r="G660" s="228"/>
      <c r="H660" s="226"/>
    </row>
    <row r="661" spans="1:8" ht="12.75">
      <c r="A661" s="708"/>
      <c r="B661" s="717"/>
      <c r="C661" s="743"/>
      <c r="D661" s="236" t="s">
        <v>546</v>
      </c>
      <c r="E661" s="226">
        <v>15</v>
      </c>
      <c r="F661" s="227">
        <v>15</v>
      </c>
      <c r="G661" s="228"/>
      <c r="H661" s="226"/>
    </row>
    <row r="662" spans="1:8" ht="12.75">
      <c r="A662" s="708"/>
      <c r="B662" s="717"/>
      <c r="C662" s="743"/>
      <c r="D662" s="236" t="s">
        <v>550</v>
      </c>
      <c r="E662" s="226">
        <v>15</v>
      </c>
      <c r="F662" s="227">
        <v>18</v>
      </c>
      <c r="G662" s="228"/>
      <c r="H662" s="226"/>
    </row>
    <row r="663" spans="1:8" ht="12.75">
      <c r="A663" s="708"/>
      <c r="B663" s="717"/>
      <c r="C663" s="743"/>
      <c r="D663" s="236" t="s">
        <v>551</v>
      </c>
      <c r="E663" s="226">
        <v>300</v>
      </c>
      <c r="F663" s="227">
        <v>161</v>
      </c>
      <c r="G663" s="228"/>
      <c r="H663" s="226"/>
    </row>
    <row r="664" spans="1:8" ht="12.75">
      <c r="A664" s="708"/>
      <c r="B664" s="717"/>
      <c r="C664" s="743"/>
      <c r="D664" s="236" t="s">
        <v>260</v>
      </c>
      <c r="E664" s="226">
        <v>30</v>
      </c>
      <c r="F664" s="227">
        <v>30</v>
      </c>
      <c r="G664" s="228"/>
      <c r="H664" s="226"/>
    </row>
    <row r="665" spans="1:8" ht="12.75">
      <c r="A665" s="708"/>
      <c r="B665" s="717"/>
      <c r="C665" s="743"/>
      <c r="D665" s="236" t="s">
        <v>553</v>
      </c>
      <c r="E665" s="226">
        <v>12</v>
      </c>
      <c r="F665" s="227">
        <v>24</v>
      </c>
      <c r="G665" s="228"/>
      <c r="H665" s="226"/>
    </row>
    <row r="666" spans="1:8" ht="12.75">
      <c r="A666" s="708"/>
      <c r="B666" s="717"/>
      <c r="C666" s="743"/>
      <c r="D666" s="236" t="s">
        <v>226</v>
      </c>
      <c r="E666" s="226">
        <v>35</v>
      </c>
      <c r="F666" s="227">
        <v>35</v>
      </c>
      <c r="G666" s="228"/>
      <c r="H666" s="226"/>
    </row>
    <row r="667" spans="1:8" ht="12.75">
      <c r="A667" s="708"/>
      <c r="B667" s="717"/>
      <c r="C667" s="743"/>
      <c r="D667" s="236" t="s">
        <v>266</v>
      </c>
      <c r="E667" s="226">
        <v>12</v>
      </c>
      <c r="F667" s="227">
        <v>12</v>
      </c>
      <c r="G667" s="228"/>
      <c r="H667" s="226"/>
    </row>
    <row r="668" spans="1:8" ht="12.75">
      <c r="A668" s="708"/>
      <c r="B668" s="717"/>
      <c r="C668" s="241" t="s">
        <v>371</v>
      </c>
      <c r="D668" s="243" t="s">
        <v>554</v>
      </c>
      <c r="E668" s="221">
        <f>SUM(E669:E670)</f>
        <v>39</v>
      </c>
      <c r="F668" s="221">
        <f>SUM(F669:F670)</f>
        <v>8</v>
      </c>
      <c r="G668" s="221">
        <v>9</v>
      </c>
      <c r="H668" s="221">
        <v>9</v>
      </c>
    </row>
    <row r="669" spans="1:8" ht="12.75">
      <c r="A669" s="708"/>
      <c r="B669" s="717"/>
      <c r="C669" s="743"/>
      <c r="D669" s="236" t="s">
        <v>556</v>
      </c>
      <c r="E669" s="226">
        <v>33</v>
      </c>
      <c r="F669" s="227"/>
      <c r="G669" s="228"/>
      <c r="H669" s="226"/>
    </row>
    <row r="670" spans="1:8" ht="12.75">
      <c r="A670" s="708"/>
      <c r="B670" s="717"/>
      <c r="C670" s="743"/>
      <c r="D670" s="236" t="s">
        <v>276</v>
      </c>
      <c r="E670" s="226">
        <v>6</v>
      </c>
      <c r="F670" s="227">
        <v>8</v>
      </c>
      <c r="G670" s="228"/>
      <c r="H670" s="226"/>
    </row>
    <row r="671" spans="1:8" ht="12.75">
      <c r="A671" s="708"/>
      <c r="B671" s="717"/>
      <c r="C671" s="376" t="s">
        <v>610</v>
      </c>
      <c r="D671" s="377"/>
      <c r="E671" s="378">
        <f>SUM(E672)</f>
        <v>1521</v>
      </c>
      <c r="F671" s="378">
        <f>SUM(F672)</f>
        <v>1409</v>
      </c>
      <c r="G671" s="378">
        <f>SUM(G672)</f>
        <v>1571</v>
      </c>
      <c r="H671" s="378">
        <f>SUM(H672)</f>
        <v>1697</v>
      </c>
    </row>
    <row r="672" spans="1:8" ht="12.75">
      <c r="A672" s="708"/>
      <c r="B672" s="717"/>
      <c r="C672" s="214" t="s">
        <v>151</v>
      </c>
      <c r="D672" s="215" t="s">
        <v>152</v>
      </c>
      <c r="E672" s="216">
        <f>SUM(E673+E677+E682+E697)</f>
        <v>1521</v>
      </c>
      <c r="F672" s="216">
        <f>SUM(F673+F677+F682+F697)</f>
        <v>1409</v>
      </c>
      <c r="G672" s="216">
        <f>SUM(G673+G677+G682+G697)</f>
        <v>1571</v>
      </c>
      <c r="H672" s="216">
        <f>SUM(H673+H677+H682+H697)</f>
        <v>1697</v>
      </c>
    </row>
    <row r="673" spans="1:8" ht="12.75">
      <c r="A673" s="708"/>
      <c r="B673" s="717"/>
      <c r="C673" s="219" t="s">
        <v>211</v>
      </c>
      <c r="D673" s="220" t="s">
        <v>323</v>
      </c>
      <c r="E673" s="221">
        <f>SUM(E674:E676)</f>
        <v>895</v>
      </c>
      <c r="F673" s="221">
        <f>SUM(F674:F676)</f>
        <v>834</v>
      </c>
      <c r="G673" s="221">
        <f>SUM(G674:G676)</f>
        <v>945</v>
      </c>
      <c r="H673" s="221">
        <f>SUM(H674:H676)</f>
        <v>1030</v>
      </c>
    </row>
    <row r="674" spans="1:8" ht="12.75">
      <c r="A674" s="708"/>
      <c r="B674" s="717"/>
      <c r="C674" s="713"/>
      <c r="D674" s="225" t="s">
        <v>324</v>
      </c>
      <c r="E674" s="226">
        <v>830</v>
      </c>
      <c r="F674" s="227">
        <v>810</v>
      </c>
      <c r="G674" s="228">
        <v>895</v>
      </c>
      <c r="H674" s="226">
        <v>960</v>
      </c>
    </row>
    <row r="675" spans="1:8" ht="12.75">
      <c r="A675" s="708"/>
      <c r="B675" s="717"/>
      <c r="C675" s="713"/>
      <c r="D675" s="290" t="s">
        <v>537</v>
      </c>
      <c r="E675" s="226">
        <v>55</v>
      </c>
      <c r="F675" s="227">
        <v>24</v>
      </c>
      <c r="G675" s="228">
        <v>40</v>
      </c>
      <c r="H675" s="226">
        <v>50</v>
      </c>
    </row>
    <row r="676" spans="1:8" ht="12.75">
      <c r="A676" s="708"/>
      <c r="B676" s="717"/>
      <c r="C676" s="713"/>
      <c r="D676" s="290" t="s">
        <v>538</v>
      </c>
      <c r="E676" s="226">
        <v>10</v>
      </c>
      <c r="F676" s="227">
        <v>0</v>
      </c>
      <c r="G676" s="228">
        <v>10</v>
      </c>
      <c r="H676" s="226">
        <v>20</v>
      </c>
    </row>
    <row r="677" spans="1:8" ht="12.75">
      <c r="A677" s="708"/>
      <c r="B677" s="717"/>
      <c r="C677" s="219" t="s">
        <v>213</v>
      </c>
      <c r="D677" s="220" t="s">
        <v>327</v>
      </c>
      <c r="E677" s="229">
        <f>SUM(E678:E681)</f>
        <v>315</v>
      </c>
      <c r="F677" s="229">
        <f>SUM(F678:F681)</f>
        <v>294</v>
      </c>
      <c r="G677" s="229">
        <v>332</v>
      </c>
      <c r="H677" s="229">
        <f>SUM(H678:H681)</f>
        <v>362</v>
      </c>
    </row>
    <row r="678" spans="1:8" ht="12.75">
      <c r="A678" s="708"/>
      <c r="B678" s="717"/>
      <c r="C678" s="713"/>
      <c r="D678" s="290" t="s">
        <v>539</v>
      </c>
      <c r="E678" s="232">
        <v>31</v>
      </c>
      <c r="F678" s="233">
        <v>31</v>
      </c>
      <c r="G678" s="234">
        <v>40</v>
      </c>
      <c r="H678" s="232">
        <v>45</v>
      </c>
    </row>
    <row r="679" spans="1:8" ht="12.75">
      <c r="A679" s="708"/>
      <c r="B679" s="717"/>
      <c r="C679" s="713"/>
      <c r="D679" s="290" t="s">
        <v>540</v>
      </c>
      <c r="E679" s="232">
        <v>0</v>
      </c>
      <c r="F679" s="233"/>
      <c r="G679" s="234"/>
      <c r="H679" s="232"/>
    </row>
    <row r="680" spans="1:8" ht="12.75">
      <c r="A680" s="708"/>
      <c r="B680" s="717"/>
      <c r="C680" s="713"/>
      <c r="D680" s="225" t="s">
        <v>541</v>
      </c>
      <c r="E680" s="232">
        <v>59</v>
      </c>
      <c r="F680" s="233">
        <v>53</v>
      </c>
      <c r="G680" s="234">
        <v>54</v>
      </c>
      <c r="H680" s="232">
        <v>57</v>
      </c>
    </row>
    <row r="681" spans="1:8" ht="12.75">
      <c r="A681" s="708"/>
      <c r="B681" s="717"/>
      <c r="C681" s="713"/>
      <c r="D681" s="236" t="s">
        <v>542</v>
      </c>
      <c r="E681" s="233">
        <v>225</v>
      </c>
      <c r="F681" s="233">
        <v>210</v>
      </c>
      <c r="G681" s="237">
        <v>238</v>
      </c>
      <c r="H681" s="233">
        <v>260</v>
      </c>
    </row>
    <row r="682" spans="1:8" ht="12.75">
      <c r="A682" s="708"/>
      <c r="B682" s="717"/>
      <c r="C682" s="219" t="s">
        <v>153</v>
      </c>
      <c r="D682" s="220" t="s">
        <v>154</v>
      </c>
      <c r="E682" s="229">
        <f>SUM(E683:E696)</f>
        <v>262</v>
      </c>
      <c r="F682" s="229">
        <f>SUM(F683:F696)</f>
        <v>263</v>
      </c>
      <c r="G682" s="229">
        <v>274</v>
      </c>
      <c r="H682" s="229">
        <v>284</v>
      </c>
    </row>
    <row r="683" spans="1:8" ht="12.75">
      <c r="A683" s="708"/>
      <c r="B683" s="717"/>
      <c r="C683" s="743"/>
      <c r="D683" s="236" t="s">
        <v>231</v>
      </c>
      <c r="E683" s="226">
        <v>68</v>
      </c>
      <c r="F683" s="227">
        <v>60</v>
      </c>
      <c r="G683" s="228"/>
      <c r="H683" s="226"/>
    </row>
    <row r="684" spans="1:8" ht="12.75">
      <c r="A684" s="708"/>
      <c r="B684" s="717"/>
      <c r="C684" s="743"/>
      <c r="D684" s="236" t="s">
        <v>543</v>
      </c>
      <c r="E684" s="226">
        <v>40</v>
      </c>
      <c r="F684" s="227">
        <v>40</v>
      </c>
      <c r="G684" s="228"/>
      <c r="H684" s="226"/>
    </row>
    <row r="685" spans="1:8" ht="12.75">
      <c r="A685" s="708"/>
      <c r="B685" s="717"/>
      <c r="C685" s="743"/>
      <c r="D685" s="236" t="s">
        <v>233</v>
      </c>
      <c r="E685" s="226">
        <v>11</v>
      </c>
      <c r="F685" s="227">
        <v>12</v>
      </c>
      <c r="G685" s="228"/>
      <c r="H685" s="226"/>
    </row>
    <row r="686" spans="1:8" ht="12.75">
      <c r="A686" s="708"/>
      <c r="B686" s="717"/>
      <c r="C686" s="743"/>
      <c r="D686" s="236" t="s">
        <v>238</v>
      </c>
      <c r="E686" s="226">
        <v>25</v>
      </c>
      <c r="F686" s="227">
        <v>25</v>
      </c>
      <c r="G686" s="228"/>
      <c r="H686" s="226"/>
    </row>
    <row r="687" spans="1:8" ht="12.75">
      <c r="A687" s="708"/>
      <c r="B687" s="717"/>
      <c r="C687" s="743"/>
      <c r="D687" s="236" t="s">
        <v>545</v>
      </c>
      <c r="E687" s="226"/>
      <c r="F687" s="227">
        <v>2</v>
      </c>
      <c r="G687" s="228"/>
      <c r="H687" s="226"/>
    </row>
    <row r="688" spans="1:8" ht="12.75">
      <c r="A688" s="708"/>
      <c r="B688" s="717"/>
      <c r="C688" s="743"/>
      <c r="D688" s="236" t="s">
        <v>546</v>
      </c>
      <c r="E688" s="226">
        <v>7</v>
      </c>
      <c r="F688" s="227">
        <v>7</v>
      </c>
      <c r="G688" s="228"/>
      <c r="H688" s="226"/>
    </row>
    <row r="689" spans="1:8" ht="12.75">
      <c r="A689" s="708"/>
      <c r="B689" s="717"/>
      <c r="C689" s="743"/>
      <c r="D689" s="236" t="s">
        <v>565</v>
      </c>
      <c r="E689" s="226">
        <v>5</v>
      </c>
      <c r="F689" s="227"/>
      <c r="G689" s="228"/>
      <c r="H689" s="226"/>
    </row>
    <row r="690" spans="1:8" ht="12.75">
      <c r="A690" s="708"/>
      <c r="B690" s="717"/>
      <c r="C690" s="743"/>
      <c r="D690" s="236" t="s">
        <v>549</v>
      </c>
      <c r="E690" s="226">
        <v>2</v>
      </c>
      <c r="F690" s="227">
        <v>2</v>
      </c>
      <c r="G690" s="228"/>
      <c r="H690" s="226"/>
    </row>
    <row r="691" spans="1:8" ht="12.75">
      <c r="A691" s="708"/>
      <c r="B691" s="717"/>
      <c r="C691" s="743"/>
      <c r="D691" s="236" t="s">
        <v>550</v>
      </c>
      <c r="E691" s="226">
        <v>15</v>
      </c>
      <c r="F691" s="227">
        <v>20</v>
      </c>
      <c r="G691" s="228"/>
      <c r="H691" s="226"/>
    </row>
    <row r="692" spans="1:8" ht="12.75">
      <c r="A692" s="708"/>
      <c r="B692" s="717"/>
      <c r="C692" s="743"/>
      <c r="D692" s="236" t="s">
        <v>551</v>
      </c>
      <c r="E692" s="226">
        <v>10</v>
      </c>
      <c r="F692" s="227">
        <v>10</v>
      </c>
      <c r="G692" s="228"/>
      <c r="H692" s="226"/>
    </row>
    <row r="693" spans="1:8" ht="12.75">
      <c r="A693" s="708"/>
      <c r="B693" s="717"/>
      <c r="C693" s="743"/>
      <c r="D693" s="236" t="s">
        <v>260</v>
      </c>
      <c r="E693" s="226">
        <v>26</v>
      </c>
      <c r="F693" s="227">
        <v>25</v>
      </c>
      <c r="G693" s="228"/>
      <c r="H693" s="226"/>
    </row>
    <row r="694" spans="1:8" ht="12.75">
      <c r="A694" s="708"/>
      <c r="B694" s="717"/>
      <c r="C694" s="743"/>
      <c r="D694" s="236" t="s">
        <v>553</v>
      </c>
      <c r="E694" s="226">
        <v>12</v>
      </c>
      <c r="F694" s="227">
        <v>15</v>
      </c>
      <c r="G694" s="228"/>
      <c r="H694" s="226"/>
    </row>
    <row r="695" spans="1:8" ht="12.75">
      <c r="A695" s="708"/>
      <c r="B695" s="717"/>
      <c r="C695" s="743"/>
      <c r="D695" s="236" t="s">
        <v>226</v>
      </c>
      <c r="E695" s="226">
        <v>32</v>
      </c>
      <c r="F695" s="227">
        <v>32</v>
      </c>
      <c r="G695" s="228"/>
      <c r="H695" s="226"/>
    </row>
    <row r="696" spans="1:8" ht="12.75">
      <c r="A696" s="708"/>
      <c r="B696" s="717"/>
      <c r="C696" s="743"/>
      <c r="D696" s="236" t="s">
        <v>266</v>
      </c>
      <c r="E696" s="226">
        <v>9</v>
      </c>
      <c r="F696" s="227">
        <v>13</v>
      </c>
      <c r="G696" s="228"/>
      <c r="H696" s="226"/>
    </row>
    <row r="697" spans="1:8" ht="12.75">
      <c r="A697" s="708"/>
      <c r="B697" s="717"/>
      <c r="C697" s="241" t="s">
        <v>371</v>
      </c>
      <c r="D697" s="243" t="s">
        <v>554</v>
      </c>
      <c r="E697" s="221">
        <v>49</v>
      </c>
      <c r="F697" s="221">
        <f>SUM(F698:F699)</f>
        <v>18</v>
      </c>
      <c r="G697" s="221">
        <f>SUM(G698:G699)</f>
        <v>20</v>
      </c>
      <c r="H697" s="221">
        <f>SUM(H698:H699)</f>
        <v>21</v>
      </c>
    </row>
    <row r="698" spans="1:8" ht="12.75">
      <c r="A698" s="708"/>
      <c r="B698" s="717"/>
      <c r="C698" s="743"/>
      <c r="D698" s="236" t="s">
        <v>556</v>
      </c>
      <c r="E698" s="226">
        <v>32</v>
      </c>
      <c r="F698" s="227">
        <v>0</v>
      </c>
      <c r="G698" s="228"/>
      <c r="H698" s="226"/>
    </row>
    <row r="699" spans="1:8" ht="12.75">
      <c r="A699" s="708"/>
      <c r="B699" s="717"/>
      <c r="C699" s="743"/>
      <c r="D699" s="236" t="s">
        <v>276</v>
      </c>
      <c r="E699" s="226">
        <v>17</v>
      </c>
      <c r="F699" s="227">
        <v>18</v>
      </c>
      <c r="G699" s="228">
        <v>20</v>
      </c>
      <c r="H699" s="226">
        <v>21</v>
      </c>
    </row>
    <row r="700" spans="1:8" ht="12.75">
      <c r="A700" s="708"/>
      <c r="B700" s="717"/>
      <c r="C700" s="376" t="s">
        <v>611</v>
      </c>
      <c r="D700" s="377"/>
      <c r="E700" s="378">
        <f>SUM(E701)</f>
        <v>1244</v>
      </c>
      <c r="F700" s="378">
        <f>SUM(F701)</f>
        <v>1157</v>
      </c>
      <c r="G700" s="378">
        <f>SUM(G701)</f>
        <v>1231</v>
      </c>
      <c r="H700" s="378">
        <f>SUM(H701)</f>
        <v>1305</v>
      </c>
    </row>
    <row r="701" spans="1:8" ht="12.75">
      <c r="A701" s="708"/>
      <c r="B701" s="717"/>
      <c r="C701" s="214" t="s">
        <v>151</v>
      </c>
      <c r="D701" s="215" t="s">
        <v>152</v>
      </c>
      <c r="E701" s="216">
        <f>SUM(E702+E706+E711+E724)</f>
        <v>1244</v>
      </c>
      <c r="F701" s="216">
        <f>SUM(F702+F706+F711+F724)</f>
        <v>1157</v>
      </c>
      <c r="G701" s="216">
        <f>SUM(G702+G706+G711+G724)</f>
        <v>1231</v>
      </c>
      <c r="H701" s="216">
        <f>SUM(H702+H706+H711+H724)</f>
        <v>1305</v>
      </c>
    </row>
    <row r="702" spans="1:8" ht="12.75">
      <c r="A702" s="708"/>
      <c r="B702" s="717"/>
      <c r="C702" s="219" t="s">
        <v>211</v>
      </c>
      <c r="D702" s="220" t="s">
        <v>323</v>
      </c>
      <c r="E702" s="221">
        <f>SUM(E703:E704)</f>
        <v>684</v>
      </c>
      <c r="F702" s="221">
        <v>757</v>
      </c>
      <c r="G702" s="221">
        <v>809</v>
      </c>
      <c r="H702" s="221">
        <v>863</v>
      </c>
    </row>
    <row r="703" spans="1:8" ht="12.75">
      <c r="A703" s="708"/>
      <c r="B703" s="717"/>
      <c r="C703" s="713"/>
      <c r="D703" s="225" t="s">
        <v>324</v>
      </c>
      <c r="E703" s="226">
        <v>673</v>
      </c>
      <c r="F703" s="227">
        <v>726</v>
      </c>
      <c r="G703" s="228"/>
      <c r="H703" s="226"/>
    </row>
    <row r="704" spans="1:8" ht="12.75">
      <c r="A704" s="708"/>
      <c r="B704" s="717"/>
      <c r="C704" s="713"/>
      <c r="D704" s="290" t="s">
        <v>537</v>
      </c>
      <c r="E704" s="226">
        <v>11</v>
      </c>
      <c r="F704" s="227">
        <v>11</v>
      </c>
      <c r="G704" s="228"/>
      <c r="H704" s="226"/>
    </row>
    <row r="705" spans="1:8" ht="12.75">
      <c r="A705" s="708"/>
      <c r="B705" s="717"/>
      <c r="C705" s="713"/>
      <c r="D705" s="290" t="s">
        <v>538</v>
      </c>
      <c r="E705" s="226"/>
      <c r="F705" s="227">
        <v>20</v>
      </c>
      <c r="G705" s="228"/>
      <c r="H705" s="226"/>
    </row>
    <row r="706" spans="1:8" ht="12.75">
      <c r="A706" s="708"/>
      <c r="B706" s="717"/>
      <c r="C706" s="219" t="s">
        <v>213</v>
      </c>
      <c r="D706" s="220" t="s">
        <v>327</v>
      </c>
      <c r="E706" s="229">
        <f>SUM(E707:E710)</f>
        <v>241</v>
      </c>
      <c r="F706" s="229">
        <f>SUM(F707:F710)</f>
        <v>266</v>
      </c>
      <c r="G706" s="229">
        <v>284</v>
      </c>
      <c r="H706" s="229">
        <v>302</v>
      </c>
    </row>
    <row r="707" spans="1:8" ht="12.75">
      <c r="A707" s="708"/>
      <c r="B707" s="717"/>
      <c r="C707" s="713"/>
      <c r="D707" s="290" t="s">
        <v>539</v>
      </c>
      <c r="E707" s="232">
        <v>41</v>
      </c>
      <c r="F707" s="233">
        <v>61</v>
      </c>
      <c r="G707" s="234"/>
      <c r="H707" s="232"/>
    </row>
    <row r="708" spans="1:8" ht="12.75">
      <c r="A708" s="708"/>
      <c r="B708" s="717"/>
      <c r="C708" s="713"/>
      <c r="D708" s="290" t="s">
        <v>540</v>
      </c>
      <c r="E708" s="232">
        <v>14</v>
      </c>
      <c r="F708" s="233"/>
      <c r="G708" s="234"/>
      <c r="H708" s="232"/>
    </row>
    <row r="709" spans="1:8" ht="12.75">
      <c r="A709" s="708"/>
      <c r="B709" s="717"/>
      <c r="C709" s="713"/>
      <c r="D709" s="225" t="s">
        <v>541</v>
      </c>
      <c r="E709" s="232">
        <v>13</v>
      </c>
      <c r="F709" s="233">
        <v>15</v>
      </c>
      <c r="G709" s="234"/>
      <c r="H709" s="232"/>
    </row>
    <row r="710" spans="1:8" ht="12.75">
      <c r="A710" s="708"/>
      <c r="B710" s="717"/>
      <c r="C710" s="713"/>
      <c r="D710" s="236" t="s">
        <v>542</v>
      </c>
      <c r="E710" s="233">
        <v>173</v>
      </c>
      <c r="F710" s="233">
        <v>190</v>
      </c>
      <c r="G710" s="237"/>
      <c r="H710" s="233"/>
    </row>
    <row r="711" spans="1:8" ht="12.75">
      <c r="A711" s="708"/>
      <c r="B711" s="717"/>
      <c r="C711" s="219" t="s">
        <v>153</v>
      </c>
      <c r="D711" s="220" t="s">
        <v>154</v>
      </c>
      <c r="E711" s="229">
        <f>SUM(E712:E723)</f>
        <v>318</v>
      </c>
      <c r="F711" s="229">
        <f>SUM(F712:F723)</f>
        <v>133</v>
      </c>
      <c r="G711" s="229">
        <v>137</v>
      </c>
      <c r="H711" s="229">
        <v>139</v>
      </c>
    </row>
    <row r="712" spans="1:8" ht="12.75">
      <c r="A712" s="708"/>
      <c r="B712" s="717"/>
      <c r="C712" s="743"/>
      <c r="D712" s="236" t="s">
        <v>231</v>
      </c>
      <c r="E712" s="226">
        <v>150</v>
      </c>
      <c r="F712" s="227">
        <v>70</v>
      </c>
      <c r="G712" s="228"/>
      <c r="H712" s="226"/>
    </row>
    <row r="713" spans="1:8" ht="12.75">
      <c r="A713" s="708"/>
      <c r="B713" s="717"/>
      <c r="C713" s="743"/>
      <c r="D713" s="236" t="s">
        <v>543</v>
      </c>
      <c r="E713" s="226">
        <v>10</v>
      </c>
      <c r="F713" s="227">
        <v>10</v>
      </c>
      <c r="G713" s="228"/>
      <c r="H713" s="226"/>
    </row>
    <row r="714" spans="1:8" ht="12.75">
      <c r="A714" s="708"/>
      <c r="B714" s="717"/>
      <c r="C714" s="743"/>
      <c r="D714" s="236" t="s">
        <v>233</v>
      </c>
      <c r="E714" s="226">
        <v>5</v>
      </c>
      <c r="F714" s="227">
        <v>3</v>
      </c>
      <c r="G714" s="228"/>
      <c r="H714" s="226"/>
    </row>
    <row r="715" spans="1:8" ht="12.75">
      <c r="A715" s="708"/>
      <c r="B715" s="717"/>
      <c r="C715" s="743"/>
      <c r="D715" s="236" t="s">
        <v>235</v>
      </c>
      <c r="E715" s="226">
        <v>36</v>
      </c>
      <c r="F715" s="227"/>
      <c r="G715" s="228"/>
      <c r="H715" s="226"/>
    </row>
    <row r="716" spans="1:8" ht="12.75">
      <c r="A716" s="708"/>
      <c r="B716" s="717"/>
      <c r="C716" s="743"/>
      <c r="D716" s="236" t="s">
        <v>544</v>
      </c>
      <c r="E716" s="226">
        <v>30</v>
      </c>
      <c r="F716" s="227">
        <v>5</v>
      </c>
      <c r="G716" s="228"/>
      <c r="H716" s="226"/>
    </row>
    <row r="717" spans="1:8" ht="12.75">
      <c r="A717" s="708"/>
      <c r="B717" s="717"/>
      <c r="C717" s="743"/>
      <c r="D717" s="236" t="s">
        <v>238</v>
      </c>
      <c r="E717" s="226">
        <v>20</v>
      </c>
      <c r="F717" s="227">
        <v>5</v>
      </c>
      <c r="G717" s="228"/>
      <c r="H717" s="226"/>
    </row>
    <row r="718" spans="1:8" ht="12.75">
      <c r="A718" s="708"/>
      <c r="B718" s="717"/>
      <c r="C718" s="743"/>
      <c r="D718" s="236" t="s">
        <v>546</v>
      </c>
      <c r="E718" s="226">
        <v>5</v>
      </c>
      <c r="F718" s="227">
        <v>5</v>
      </c>
      <c r="G718" s="228"/>
      <c r="H718" s="226"/>
    </row>
    <row r="719" spans="1:8" ht="12.75">
      <c r="A719" s="708"/>
      <c r="B719" s="717"/>
      <c r="C719" s="743"/>
      <c r="D719" s="236" t="s">
        <v>549</v>
      </c>
      <c r="E719" s="226">
        <v>2</v>
      </c>
      <c r="F719" s="227"/>
      <c r="G719" s="228"/>
      <c r="H719" s="226"/>
    </row>
    <row r="720" spans="1:8" ht="12.75">
      <c r="A720" s="708"/>
      <c r="B720" s="717"/>
      <c r="C720" s="743"/>
      <c r="D720" s="236" t="s">
        <v>550</v>
      </c>
      <c r="E720" s="226">
        <v>10</v>
      </c>
      <c r="F720" s="227">
        <v>5</v>
      </c>
      <c r="G720" s="228"/>
      <c r="H720" s="226"/>
    </row>
    <row r="721" spans="1:8" ht="12.75">
      <c r="A721" s="708"/>
      <c r="B721" s="717"/>
      <c r="C721" s="743"/>
      <c r="D721" s="236" t="s">
        <v>260</v>
      </c>
      <c r="E721" s="226">
        <v>25</v>
      </c>
      <c r="F721" s="227">
        <v>5</v>
      </c>
      <c r="G721" s="228"/>
      <c r="H721" s="226"/>
    </row>
    <row r="722" spans="1:8" ht="12.75">
      <c r="A722" s="708"/>
      <c r="B722" s="717"/>
      <c r="C722" s="743"/>
      <c r="D722" s="236" t="s">
        <v>226</v>
      </c>
      <c r="E722" s="226">
        <v>20</v>
      </c>
      <c r="F722" s="227">
        <v>20</v>
      </c>
      <c r="G722" s="228"/>
      <c r="H722" s="226"/>
    </row>
    <row r="723" spans="1:8" ht="12.75">
      <c r="A723" s="708"/>
      <c r="B723" s="717"/>
      <c r="C723" s="743"/>
      <c r="D723" s="236" t="s">
        <v>266</v>
      </c>
      <c r="E723" s="226">
        <v>5</v>
      </c>
      <c r="F723" s="227">
        <v>5</v>
      </c>
      <c r="G723" s="228"/>
      <c r="H723" s="226"/>
    </row>
    <row r="724" spans="1:8" ht="12.75">
      <c r="A724" s="708"/>
      <c r="B724" s="717"/>
      <c r="C724" s="241" t="s">
        <v>371</v>
      </c>
      <c r="D724" s="243" t="s">
        <v>554</v>
      </c>
      <c r="E724" s="221">
        <f>SUM(E725:E725)</f>
        <v>1</v>
      </c>
      <c r="F724" s="221">
        <f>SUM(F725:F725)</f>
        <v>1</v>
      </c>
      <c r="G724" s="221">
        <f>SUM(G725:G725)</f>
        <v>1</v>
      </c>
      <c r="H724" s="221">
        <f>SUM(H725:H725)</f>
        <v>1</v>
      </c>
    </row>
    <row r="725" spans="1:8" ht="12.75">
      <c r="A725" s="708"/>
      <c r="B725" s="717"/>
      <c r="C725" s="385"/>
      <c r="D725" s="236" t="s">
        <v>276</v>
      </c>
      <c r="E725" s="226">
        <v>1</v>
      </c>
      <c r="F725" s="227">
        <v>1</v>
      </c>
      <c r="G725" s="228">
        <v>1</v>
      </c>
      <c r="H725" s="226">
        <v>1</v>
      </c>
    </row>
    <row r="726" spans="1:8" ht="12.75">
      <c r="A726" s="708"/>
      <c r="B726" s="717"/>
      <c r="C726" s="376" t="s">
        <v>612</v>
      </c>
      <c r="D726" s="377"/>
      <c r="E726" s="378">
        <f>SUM(E727+E760)</f>
        <v>1143</v>
      </c>
      <c r="F726" s="378">
        <f>SUM(F727+F760)</f>
        <v>1055</v>
      </c>
      <c r="G726" s="378">
        <f>SUM(G727+G760)</f>
        <v>1090</v>
      </c>
      <c r="H726" s="378">
        <f>SUM(H727+H760)</f>
        <v>1126</v>
      </c>
    </row>
    <row r="727" spans="1:8" ht="12.75">
      <c r="A727" s="708"/>
      <c r="B727" s="717"/>
      <c r="C727" s="214" t="s">
        <v>151</v>
      </c>
      <c r="D727" s="215" t="s">
        <v>152</v>
      </c>
      <c r="E727" s="216">
        <f>SUM(E728+E732+E736+E758)</f>
        <v>1141</v>
      </c>
      <c r="F727" s="216">
        <f>SUM(F728+F732+F736+F758)</f>
        <v>1055</v>
      </c>
      <c r="G727" s="216">
        <f>SUM(G728+G732+G736+G758)</f>
        <v>1090</v>
      </c>
      <c r="H727" s="216">
        <f>SUM(H728+H732+H736+H758)</f>
        <v>1126</v>
      </c>
    </row>
    <row r="728" spans="1:8" ht="12.75">
      <c r="A728" s="708"/>
      <c r="B728" s="717"/>
      <c r="C728" s="219" t="s">
        <v>211</v>
      </c>
      <c r="D728" s="220" t="s">
        <v>323</v>
      </c>
      <c r="E728" s="221">
        <f>SUM(E729:E731)</f>
        <v>568</v>
      </c>
      <c r="F728" s="221">
        <v>615</v>
      </c>
      <c r="G728" s="221">
        <v>635</v>
      </c>
      <c r="H728" s="221">
        <v>657</v>
      </c>
    </row>
    <row r="729" spans="1:8" ht="12.75">
      <c r="A729" s="708"/>
      <c r="B729" s="717"/>
      <c r="C729" s="713"/>
      <c r="D729" s="225" t="s">
        <v>324</v>
      </c>
      <c r="E729" s="226">
        <v>535</v>
      </c>
      <c r="F729" s="227">
        <v>596</v>
      </c>
      <c r="G729" s="228"/>
      <c r="H729" s="226"/>
    </row>
    <row r="730" spans="1:8" ht="12.75">
      <c r="A730" s="708"/>
      <c r="B730" s="717"/>
      <c r="C730" s="713"/>
      <c r="D730" s="290" t="s">
        <v>537</v>
      </c>
      <c r="E730" s="226">
        <v>16</v>
      </c>
      <c r="F730" s="227">
        <v>19</v>
      </c>
      <c r="G730" s="228"/>
      <c r="H730" s="226"/>
    </row>
    <row r="731" spans="1:8" ht="12.75">
      <c r="A731" s="708"/>
      <c r="B731" s="717"/>
      <c r="C731" s="713"/>
      <c r="D731" s="290" t="s">
        <v>538</v>
      </c>
      <c r="E731" s="226">
        <v>17</v>
      </c>
      <c r="F731" s="227"/>
      <c r="G731" s="228"/>
      <c r="H731" s="226"/>
    </row>
    <row r="732" spans="1:8" ht="12.75">
      <c r="A732" s="708"/>
      <c r="B732" s="717"/>
      <c r="C732" s="219" t="s">
        <v>213</v>
      </c>
      <c r="D732" s="220" t="s">
        <v>327</v>
      </c>
      <c r="E732" s="229">
        <f>SUM(E733:E735)</f>
        <v>200</v>
      </c>
      <c r="F732" s="229">
        <f>SUM(F733:F735)</f>
        <v>216</v>
      </c>
      <c r="G732" s="229">
        <v>223</v>
      </c>
      <c r="H732" s="229">
        <v>231</v>
      </c>
    </row>
    <row r="733" spans="1:8" ht="12.75">
      <c r="A733" s="708"/>
      <c r="B733" s="717"/>
      <c r="C733" s="713"/>
      <c r="D733" s="290" t="s">
        <v>539</v>
      </c>
      <c r="E733" s="232">
        <v>28</v>
      </c>
      <c r="F733" s="233">
        <v>35</v>
      </c>
      <c r="G733" s="234"/>
      <c r="H733" s="232"/>
    </row>
    <row r="734" spans="1:8" ht="12.75">
      <c r="A734" s="708"/>
      <c r="B734" s="717"/>
      <c r="C734" s="713"/>
      <c r="D734" s="290" t="s">
        <v>540</v>
      </c>
      <c r="E734" s="232">
        <v>29</v>
      </c>
      <c r="F734" s="233">
        <v>27</v>
      </c>
      <c r="G734" s="234"/>
      <c r="H734" s="232"/>
    </row>
    <row r="735" spans="1:8" ht="12.75">
      <c r="A735" s="708"/>
      <c r="B735" s="717"/>
      <c r="C735" s="713"/>
      <c r="D735" s="236" t="s">
        <v>542</v>
      </c>
      <c r="E735" s="233">
        <v>143</v>
      </c>
      <c r="F735" s="233">
        <v>154</v>
      </c>
      <c r="G735" s="237"/>
      <c r="H735" s="233"/>
    </row>
    <row r="736" spans="1:8" ht="12.75">
      <c r="A736" s="708"/>
      <c r="B736" s="717"/>
      <c r="C736" s="219" t="s">
        <v>153</v>
      </c>
      <c r="D736" s="220" t="s">
        <v>154</v>
      </c>
      <c r="E736" s="229">
        <f>SUM(E737:E757)</f>
        <v>371</v>
      </c>
      <c r="F736" s="229">
        <f>SUM(F737:F757)</f>
        <v>224</v>
      </c>
      <c r="G736" s="229">
        <v>231</v>
      </c>
      <c r="H736" s="229">
        <v>237</v>
      </c>
    </row>
    <row r="737" spans="1:8" ht="12.75">
      <c r="A737" s="708"/>
      <c r="B737" s="717"/>
      <c r="C737" s="743"/>
      <c r="D737" s="236" t="s">
        <v>231</v>
      </c>
      <c r="E737" s="226">
        <v>170</v>
      </c>
      <c r="F737" s="227">
        <v>150</v>
      </c>
      <c r="G737" s="228"/>
      <c r="H737" s="226"/>
    </row>
    <row r="738" spans="1:8" ht="12.75">
      <c r="A738" s="708"/>
      <c r="B738" s="717"/>
      <c r="C738" s="743"/>
      <c r="D738" s="236" t="s">
        <v>543</v>
      </c>
      <c r="E738" s="226">
        <v>86</v>
      </c>
      <c r="F738" s="227">
        <v>50</v>
      </c>
      <c r="G738" s="228"/>
      <c r="H738" s="226"/>
    </row>
    <row r="739" spans="1:8" ht="12.75">
      <c r="A739" s="708"/>
      <c r="B739" s="717"/>
      <c r="C739" s="743"/>
      <c r="D739" s="236" t="s">
        <v>233</v>
      </c>
      <c r="E739" s="226">
        <v>4</v>
      </c>
      <c r="F739" s="227"/>
      <c r="G739" s="228"/>
      <c r="H739" s="226"/>
    </row>
    <row r="740" spans="1:8" ht="12.75">
      <c r="A740" s="708"/>
      <c r="B740" s="717"/>
      <c r="C740" s="743"/>
      <c r="D740" s="236" t="s">
        <v>235</v>
      </c>
      <c r="E740" s="226">
        <v>1</v>
      </c>
      <c r="F740" s="227"/>
      <c r="G740" s="228"/>
      <c r="H740" s="226"/>
    </row>
    <row r="741" spans="1:8" ht="12.75">
      <c r="A741" s="708"/>
      <c r="B741" s="717"/>
      <c r="C741" s="743"/>
      <c r="D741" s="236" t="s">
        <v>236</v>
      </c>
      <c r="E741" s="226">
        <v>1</v>
      </c>
      <c r="F741" s="227"/>
      <c r="G741" s="228"/>
      <c r="H741" s="226"/>
    </row>
    <row r="742" spans="1:8" ht="12.75">
      <c r="A742" s="708"/>
      <c r="B742" s="717"/>
      <c r="C742" s="743"/>
      <c r="D742" s="236" t="s">
        <v>544</v>
      </c>
      <c r="E742" s="226">
        <v>11</v>
      </c>
      <c r="F742" s="227"/>
      <c r="G742" s="228"/>
      <c r="H742" s="226"/>
    </row>
    <row r="743" spans="1:8" ht="12.75">
      <c r="A743" s="708"/>
      <c r="B743" s="717"/>
      <c r="C743" s="743"/>
      <c r="D743" s="236" t="s">
        <v>238</v>
      </c>
      <c r="E743" s="226">
        <v>20</v>
      </c>
      <c r="F743" s="227">
        <v>5</v>
      </c>
      <c r="G743" s="228"/>
      <c r="H743" s="226"/>
    </row>
    <row r="744" spans="1:8" ht="12.75">
      <c r="A744" s="708"/>
      <c r="B744" s="717"/>
      <c r="C744" s="743"/>
      <c r="D744" s="236" t="s">
        <v>546</v>
      </c>
      <c r="E744" s="226">
        <v>3</v>
      </c>
      <c r="F744" s="227">
        <v>2</v>
      </c>
      <c r="G744" s="228"/>
      <c r="H744" s="226"/>
    </row>
    <row r="745" spans="1:8" ht="12.75">
      <c r="A745" s="708"/>
      <c r="B745" s="717"/>
      <c r="C745" s="743"/>
      <c r="D745" s="236" t="s">
        <v>565</v>
      </c>
      <c r="E745" s="226">
        <v>1</v>
      </c>
      <c r="F745" s="227"/>
      <c r="G745" s="228"/>
      <c r="H745" s="226"/>
    </row>
    <row r="746" spans="1:8" ht="12.75">
      <c r="A746" s="708"/>
      <c r="B746" s="717"/>
      <c r="C746" s="743"/>
      <c r="D746" s="236" t="s">
        <v>547</v>
      </c>
      <c r="E746" s="226">
        <v>1</v>
      </c>
      <c r="F746" s="227"/>
      <c r="G746" s="228"/>
      <c r="H746" s="226"/>
    </row>
    <row r="747" spans="1:8" ht="12.75">
      <c r="A747" s="708"/>
      <c r="B747" s="717"/>
      <c r="C747" s="743"/>
      <c r="D747" s="236" t="s">
        <v>613</v>
      </c>
      <c r="E747" s="226">
        <v>1</v>
      </c>
      <c r="F747" s="227"/>
      <c r="G747" s="228"/>
      <c r="H747" s="226"/>
    </row>
    <row r="748" spans="1:8" ht="12.75">
      <c r="A748" s="708"/>
      <c r="B748" s="717"/>
      <c r="C748" s="743"/>
      <c r="D748" s="236" t="s">
        <v>549</v>
      </c>
      <c r="E748" s="226">
        <v>1</v>
      </c>
      <c r="F748" s="227"/>
      <c r="G748" s="228"/>
      <c r="H748" s="226"/>
    </row>
    <row r="749" spans="1:8" ht="12.75">
      <c r="A749" s="708"/>
      <c r="B749" s="717"/>
      <c r="C749" s="743"/>
      <c r="D749" s="236" t="s">
        <v>550</v>
      </c>
      <c r="E749" s="226">
        <v>8</v>
      </c>
      <c r="F749" s="227"/>
      <c r="G749" s="228"/>
      <c r="H749" s="226"/>
    </row>
    <row r="750" spans="1:8" ht="12.75">
      <c r="A750" s="708"/>
      <c r="B750" s="717"/>
      <c r="C750" s="743"/>
      <c r="D750" s="236" t="s">
        <v>551</v>
      </c>
      <c r="E750" s="226">
        <v>27</v>
      </c>
      <c r="F750" s="227"/>
      <c r="G750" s="228"/>
      <c r="H750" s="226"/>
    </row>
    <row r="751" spans="1:8" ht="12.75">
      <c r="A751" s="708"/>
      <c r="B751" s="717"/>
      <c r="C751" s="743"/>
      <c r="D751" s="236" t="s">
        <v>552</v>
      </c>
      <c r="E751" s="226">
        <v>1</v>
      </c>
      <c r="F751" s="227"/>
      <c r="G751" s="228"/>
      <c r="H751" s="226"/>
    </row>
    <row r="752" spans="1:8" ht="12.75">
      <c r="A752" s="708"/>
      <c r="B752" s="717"/>
      <c r="C752" s="743"/>
      <c r="D752" s="236" t="s">
        <v>259</v>
      </c>
      <c r="E752" s="226">
        <v>1</v>
      </c>
      <c r="F752" s="227"/>
      <c r="G752" s="228"/>
      <c r="H752" s="226"/>
    </row>
    <row r="753" spans="1:8" ht="12.75">
      <c r="A753" s="708"/>
      <c r="B753" s="717"/>
      <c r="C753" s="743"/>
      <c r="D753" s="236" t="s">
        <v>260</v>
      </c>
      <c r="E753" s="226">
        <v>10</v>
      </c>
      <c r="F753" s="227">
        <v>2</v>
      </c>
      <c r="G753" s="228"/>
      <c r="H753" s="226"/>
    </row>
    <row r="754" spans="1:8" ht="12.75">
      <c r="A754" s="708"/>
      <c r="B754" s="717"/>
      <c r="C754" s="743"/>
      <c r="D754" s="236" t="s">
        <v>553</v>
      </c>
      <c r="E754" s="226">
        <v>6</v>
      </c>
      <c r="F754" s="227">
        <v>1</v>
      </c>
      <c r="G754" s="228"/>
      <c r="H754" s="226"/>
    </row>
    <row r="755" spans="1:8" ht="12.75">
      <c r="A755" s="708"/>
      <c r="B755" s="717"/>
      <c r="C755" s="743"/>
      <c r="D755" s="236" t="s">
        <v>226</v>
      </c>
      <c r="E755" s="226">
        <v>5</v>
      </c>
      <c r="F755" s="227">
        <v>10</v>
      </c>
      <c r="G755" s="228"/>
      <c r="H755" s="226"/>
    </row>
    <row r="756" spans="1:8" ht="12.75">
      <c r="A756" s="708"/>
      <c r="B756" s="717"/>
      <c r="C756" s="743"/>
      <c r="D756" s="236" t="s">
        <v>265</v>
      </c>
      <c r="E756" s="226">
        <v>3</v>
      </c>
      <c r="F756" s="227"/>
      <c r="G756" s="228"/>
      <c r="H756" s="226"/>
    </row>
    <row r="757" spans="1:8" ht="12.75">
      <c r="A757" s="708"/>
      <c r="B757" s="717"/>
      <c r="C757" s="743"/>
      <c r="D757" s="236" t="s">
        <v>266</v>
      </c>
      <c r="E757" s="226">
        <v>10</v>
      </c>
      <c r="F757" s="227">
        <v>4</v>
      </c>
      <c r="G757" s="228"/>
      <c r="H757" s="226"/>
    </row>
    <row r="758" spans="1:8" ht="12.75">
      <c r="A758" s="708"/>
      <c r="B758" s="717"/>
      <c r="C758" s="241" t="s">
        <v>371</v>
      </c>
      <c r="D758" s="243" t="s">
        <v>554</v>
      </c>
      <c r="E758" s="221">
        <f>SUM(E759:E759)</f>
        <v>2</v>
      </c>
      <c r="F758" s="221">
        <f>SUM(F759:F759)</f>
        <v>0</v>
      </c>
      <c r="G758" s="221">
        <f>SUM(G759:G759)</f>
        <v>1</v>
      </c>
      <c r="H758" s="221">
        <v>1</v>
      </c>
    </row>
    <row r="759" spans="1:8" ht="12.75">
      <c r="A759" s="708"/>
      <c r="B759" s="717"/>
      <c r="C759" s="385"/>
      <c r="D759" s="236" t="s">
        <v>276</v>
      </c>
      <c r="E759" s="226">
        <v>2</v>
      </c>
      <c r="F759" s="227"/>
      <c r="G759" s="228">
        <v>1</v>
      </c>
      <c r="H759" s="226">
        <v>1</v>
      </c>
    </row>
    <row r="760" spans="1:8" ht="12.75">
      <c r="A760" s="708"/>
      <c r="B760" s="717"/>
      <c r="C760" s="285" t="s">
        <v>191</v>
      </c>
      <c r="D760" s="286" t="s">
        <v>159</v>
      </c>
      <c r="E760" s="287">
        <f>SUM(E761:E761)</f>
        <v>2</v>
      </c>
      <c r="F760" s="287">
        <f>SUM(F761:F761)</f>
        <v>0</v>
      </c>
      <c r="G760" s="287">
        <f>SUM(G761:G761)</f>
        <v>0</v>
      </c>
      <c r="H760" s="287">
        <f>SUM(H761:H761)</f>
        <v>0</v>
      </c>
    </row>
    <row r="761" spans="1:8" ht="12.75">
      <c r="A761" s="708"/>
      <c r="B761" s="717"/>
      <c r="C761" s="385"/>
      <c r="D761" s="236" t="s">
        <v>605</v>
      </c>
      <c r="E761" s="226">
        <v>2</v>
      </c>
      <c r="F761" s="227"/>
      <c r="G761" s="228"/>
      <c r="H761" s="226"/>
    </row>
    <row r="762" spans="1:8" ht="12.75">
      <c r="A762" s="708"/>
      <c r="B762" s="717"/>
      <c r="C762" s="376" t="s">
        <v>614</v>
      </c>
      <c r="D762" s="377"/>
      <c r="E762" s="378">
        <f>SUM(E763)</f>
        <v>1563</v>
      </c>
      <c r="F762" s="378">
        <f>SUM(F763)</f>
        <v>1717</v>
      </c>
      <c r="G762" s="378">
        <f>SUM(G763)</f>
        <v>1783</v>
      </c>
      <c r="H762" s="378">
        <f>SUM(H763)</f>
        <v>1877</v>
      </c>
    </row>
    <row r="763" spans="1:8" ht="12.75">
      <c r="A763" s="708"/>
      <c r="B763" s="717"/>
      <c r="C763" s="214" t="s">
        <v>151</v>
      </c>
      <c r="D763" s="215" t="s">
        <v>152</v>
      </c>
      <c r="E763" s="216">
        <f>SUM(E764+E768+E772+E790)</f>
        <v>1563</v>
      </c>
      <c r="F763" s="216">
        <f>SUM(F764+F768+F772+F790)</f>
        <v>1717</v>
      </c>
      <c r="G763" s="216">
        <f>SUM(G764+G768+G772)</f>
        <v>1783</v>
      </c>
      <c r="H763" s="216">
        <f>SUM(H764+H768+H772)</f>
        <v>1877</v>
      </c>
    </row>
    <row r="764" spans="1:8" ht="12.75">
      <c r="A764" s="708"/>
      <c r="B764" s="717"/>
      <c r="C764" s="219" t="s">
        <v>211</v>
      </c>
      <c r="D764" s="220" t="s">
        <v>323</v>
      </c>
      <c r="E764" s="221">
        <f>SUM(E765:E767)</f>
        <v>747</v>
      </c>
      <c r="F764" s="221">
        <f>SUM(F765:F767)</f>
        <v>776</v>
      </c>
      <c r="G764" s="221">
        <v>843</v>
      </c>
      <c r="H764" s="221">
        <v>890</v>
      </c>
    </row>
    <row r="765" spans="1:8" ht="12.75">
      <c r="A765" s="708"/>
      <c r="B765" s="717"/>
      <c r="C765" s="713"/>
      <c r="D765" s="225" t="s">
        <v>324</v>
      </c>
      <c r="E765" s="226">
        <v>681</v>
      </c>
      <c r="F765" s="227">
        <v>720</v>
      </c>
      <c r="G765" s="228"/>
      <c r="H765" s="226"/>
    </row>
    <row r="766" spans="1:8" ht="12.75">
      <c r="A766" s="708"/>
      <c r="B766" s="717"/>
      <c r="C766" s="713"/>
      <c r="D766" s="290" t="s">
        <v>537</v>
      </c>
      <c r="E766" s="226">
        <v>54</v>
      </c>
      <c r="F766" s="227">
        <v>56</v>
      </c>
      <c r="G766" s="228"/>
      <c r="H766" s="226"/>
    </row>
    <row r="767" spans="1:8" ht="12.75">
      <c r="A767" s="708"/>
      <c r="B767" s="717"/>
      <c r="C767" s="713"/>
      <c r="D767" s="290" t="s">
        <v>538</v>
      </c>
      <c r="E767" s="226">
        <v>12</v>
      </c>
      <c r="F767" s="227">
        <v>0</v>
      </c>
      <c r="G767" s="228"/>
      <c r="H767" s="226"/>
    </row>
    <row r="768" spans="1:8" ht="12.75">
      <c r="A768" s="708"/>
      <c r="B768" s="717"/>
      <c r="C768" s="219" t="s">
        <v>213</v>
      </c>
      <c r="D768" s="220" t="s">
        <v>327</v>
      </c>
      <c r="E768" s="229">
        <f>SUM(E769:E771)</f>
        <v>263</v>
      </c>
      <c r="F768" s="229">
        <f>SUM(F769:F771)</f>
        <v>274</v>
      </c>
      <c r="G768" s="229">
        <v>297</v>
      </c>
      <c r="H768" s="229">
        <v>314</v>
      </c>
    </row>
    <row r="769" spans="1:8" ht="12.75">
      <c r="A769" s="708"/>
      <c r="B769" s="717"/>
      <c r="C769" s="713"/>
      <c r="D769" s="290" t="s">
        <v>539</v>
      </c>
      <c r="E769" s="232">
        <v>49</v>
      </c>
      <c r="F769" s="233">
        <v>55</v>
      </c>
      <c r="G769" s="234"/>
      <c r="H769" s="232"/>
    </row>
    <row r="770" spans="1:8" ht="12.75">
      <c r="A770" s="708"/>
      <c r="B770" s="717"/>
      <c r="C770" s="713"/>
      <c r="D770" s="290" t="s">
        <v>540</v>
      </c>
      <c r="E770" s="232">
        <v>26</v>
      </c>
      <c r="F770" s="233">
        <v>23</v>
      </c>
      <c r="G770" s="234"/>
      <c r="H770" s="232"/>
    </row>
    <row r="771" spans="1:8" ht="12.75">
      <c r="A771" s="708"/>
      <c r="B771" s="717"/>
      <c r="C771" s="713"/>
      <c r="D771" s="236" t="s">
        <v>542</v>
      </c>
      <c r="E771" s="233">
        <v>188</v>
      </c>
      <c r="F771" s="233">
        <v>196</v>
      </c>
      <c r="G771" s="237"/>
      <c r="H771" s="233"/>
    </row>
    <row r="772" spans="1:8" ht="12.75">
      <c r="A772" s="708"/>
      <c r="B772" s="717"/>
      <c r="C772" s="219" t="s">
        <v>153</v>
      </c>
      <c r="D772" s="220" t="s">
        <v>154</v>
      </c>
      <c r="E772" s="229">
        <f>SUM(E773:E789)</f>
        <v>500</v>
      </c>
      <c r="F772" s="229">
        <f>SUM(F773:F789)</f>
        <v>633</v>
      </c>
      <c r="G772" s="229">
        <v>643</v>
      </c>
      <c r="H772" s="229">
        <v>673</v>
      </c>
    </row>
    <row r="773" spans="1:8" ht="12.75">
      <c r="A773" s="708"/>
      <c r="B773" s="717"/>
      <c r="C773" s="743"/>
      <c r="D773" s="236" t="s">
        <v>231</v>
      </c>
      <c r="E773" s="226">
        <v>275</v>
      </c>
      <c r="F773" s="227">
        <v>200</v>
      </c>
      <c r="G773" s="228"/>
      <c r="H773" s="226"/>
    </row>
    <row r="774" spans="1:8" ht="12.75">
      <c r="A774" s="708"/>
      <c r="B774" s="717"/>
      <c r="C774" s="743"/>
      <c r="D774" s="236" t="s">
        <v>543</v>
      </c>
      <c r="E774" s="226">
        <v>80</v>
      </c>
      <c r="F774" s="227">
        <v>80</v>
      </c>
      <c r="G774" s="228"/>
      <c r="H774" s="226"/>
    </row>
    <row r="775" spans="1:8" ht="12.75">
      <c r="A775" s="708"/>
      <c r="B775" s="717"/>
      <c r="C775" s="743"/>
      <c r="D775" s="236" t="s">
        <v>233</v>
      </c>
      <c r="E775" s="226">
        <v>10</v>
      </c>
      <c r="F775" s="227">
        <v>17</v>
      </c>
      <c r="G775" s="228"/>
      <c r="H775" s="226"/>
    </row>
    <row r="776" spans="1:8" ht="12.75">
      <c r="A776" s="708"/>
      <c r="B776" s="717"/>
      <c r="C776" s="743"/>
      <c r="D776" s="236" t="s">
        <v>235</v>
      </c>
      <c r="E776" s="226">
        <v>10</v>
      </c>
      <c r="F776" s="227">
        <v>150</v>
      </c>
      <c r="G776" s="228"/>
      <c r="H776" s="226"/>
    </row>
    <row r="777" spans="1:8" ht="12.75">
      <c r="A777" s="708"/>
      <c r="B777" s="717"/>
      <c r="C777" s="743"/>
      <c r="D777" s="236" t="s">
        <v>236</v>
      </c>
      <c r="E777" s="226">
        <v>30</v>
      </c>
      <c r="F777" s="227">
        <v>10</v>
      </c>
      <c r="G777" s="228"/>
      <c r="H777" s="226"/>
    </row>
    <row r="778" spans="1:8" ht="12.75">
      <c r="A778" s="708"/>
      <c r="B778" s="717"/>
      <c r="C778" s="743"/>
      <c r="D778" s="236" t="s">
        <v>544</v>
      </c>
      <c r="E778" s="226">
        <v>0</v>
      </c>
      <c r="F778" s="227">
        <v>54</v>
      </c>
      <c r="G778" s="228"/>
      <c r="H778" s="226"/>
    </row>
    <row r="779" spans="1:8" ht="12.75">
      <c r="A779" s="708"/>
      <c r="B779" s="717"/>
      <c r="C779" s="743"/>
      <c r="D779" s="236" t="s">
        <v>238</v>
      </c>
      <c r="E779" s="226">
        <v>23</v>
      </c>
      <c r="F779" s="227">
        <v>26</v>
      </c>
      <c r="G779" s="228"/>
      <c r="H779" s="226"/>
    </row>
    <row r="780" spans="1:8" ht="12.75">
      <c r="A780" s="708"/>
      <c r="B780" s="717"/>
      <c r="C780" s="743"/>
      <c r="D780" s="236" t="s">
        <v>546</v>
      </c>
      <c r="E780" s="226">
        <v>9</v>
      </c>
      <c r="F780" s="227">
        <v>10</v>
      </c>
      <c r="G780" s="228"/>
      <c r="H780" s="226"/>
    </row>
    <row r="781" spans="1:8" ht="12.75">
      <c r="A781" s="708"/>
      <c r="B781" s="717"/>
      <c r="C781" s="743"/>
      <c r="D781" s="236" t="s">
        <v>549</v>
      </c>
      <c r="E781" s="226">
        <v>1</v>
      </c>
      <c r="F781" s="227">
        <v>6</v>
      </c>
      <c r="G781" s="228"/>
      <c r="H781" s="226"/>
    </row>
    <row r="782" spans="1:8" ht="12.75">
      <c r="A782" s="708"/>
      <c r="B782" s="717"/>
      <c r="C782" s="743"/>
      <c r="D782" s="236" t="s">
        <v>566</v>
      </c>
      <c r="E782" s="226">
        <v>1</v>
      </c>
      <c r="F782" s="227">
        <v>6</v>
      </c>
      <c r="G782" s="228"/>
      <c r="H782" s="226"/>
    </row>
    <row r="783" spans="1:8" ht="12.75">
      <c r="A783" s="708"/>
      <c r="B783" s="717"/>
      <c r="C783" s="743"/>
      <c r="D783" s="236" t="s">
        <v>550</v>
      </c>
      <c r="E783" s="226">
        <v>5</v>
      </c>
      <c r="F783" s="227">
        <v>12</v>
      </c>
      <c r="G783" s="228"/>
      <c r="H783" s="226"/>
    </row>
    <row r="784" spans="1:8" ht="12.75">
      <c r="A784" s="708"/>
      <c r="B784" s="717"/>
      <c r="C784" s="743"/>
      <c r="D784" s="236" t="s">
        <v>551</v>
      </c>
      <c r="E784" s="226">
        <v>20</v>
      </c>
      <c r="F784" s="227">
        <v>0</v>
      </c>
      <c r="G784" s="228"/>
      <c r="H784" s="226"/>
    </row>
    <row r="785" spans="1:8" ht="12.75">
      <c r="A785" s="708"/>
      <c r="B785" s="717"/>
      <c r="C785" s="743"/>
      <c r="D785" s="236" t="s">
        <v>552</v>
      </c>
      <c r="E785" s="226">
        <v>0</v>
      </c>
      <c r="F785" s="227">
        <v>5</v>
      </c>
      <c r="G785" s="228"/>
      <c r="H785" s="226"/>
    </row>
    <row r="786" spans="1:8" ht="12.75">
      <c r="A786" s="708"/>
      <c r="B786" s="717"/>
      <c r="C786" s="743"/>
      <c r="D786" s="236" t="s">
        <v>260</v>
      </c>
      <c r="E786" s="226">
        <v>5</v>
      </c>
      <c r="F786" s="227">
        <v>20</v>
      </c>
      <c r="G786" s="228"/>
      <c r="H786" s="226"/>
    </row>
    <row r="787" spans="1:8" ht="12.75">
      <c r="A787" s="708"/>
      <c r="B787" s="717"/>
      <c r="C787" s="743"/>
      <c r="D787" s="236" t="s">
        <v>553</v>
      </c>
      <c r="E787" s="226">
        <v>5</v>
      </c>
      <c r="F787" s="227">
        <v>7</v>
      </c>
      <c r="G787" s="228"/>
      <c r="H787" s="226"/>
    </row>
    <row r="788" spans="1:8" ht="12.75">
      <c r="A788" s="708"/>
      <c r="B788" s="717"/>
      <c r="C788" s="743"/>
      <c r="D788" s="236" t="s">
        <v>226</v>
      </c>
      <c r="E788" s="226">
        <v>20</v>
      </c>
      <c r="F788" s="227">
        <v>20</v>
      </c>
      <c r="G788" s="228"/>
      <c r="H788" s="226"/>
    </row>
    <row r="789" spans="1:8" ht="12.75">
      <c r="A789" s="708"/>
      <c r="B789" s="717"/>
      <c r="C789" s="743"/>
      <c r="D789" s="236" t="s">
        <v>266</v>
      </c>
      <c r="E789" s="226">
        <v>6</v>
      </c>
      <c r="F789" s="227">
        <v>10</v>
      </c>
      <c r="G789" s="228"/>
      <c r="H789" s="226"/>
    </row>
    <row r="790" spans="1:8" ht="12.75">
      <c r="A790" s="708"/>
      <c r="B790" s="717"/>
      <c r="C790" s="241" t="s">
        <v>371</v>
      </c>
      <c r="D790" s="243" t="s">
        <v>554</v>
      </c>
      <c r="E790" s="221">
        <f>SUM(E791:E792)</f>
        <v>53</v>
      </c>
      <c r="F790" s="221">
        <f>SUM(F791:F792)</f>
        <v>34</v>
      </c>
      <c r="G790" s="221"/>
      <c r="H790" s="221"/>
    </row>
    <row r="791" spans="1:8" ht="12.75">
      <c r="A791" s="708"/>
      <c r="B791" s="717"/>
      <c r="C791" s="743"/>
      <c r="D791" s="236" t="s">
        <v>556</v>
      </c>
      <c r="E791" s="226">
        <v>50</v>
      </c>
      <c r="F791" s="227">
        <v>34</v>
      </c>
      <c r="G791" s="228"/>
      <c r="H791" s="226"/>
    </row>
    <row r="792" spans="1:8" ht="12.75">
      <c r="A792" s="708"/>
      <c r="B792" s="717"/>
      <c r="C792" s="743"/>
      <c r="D792" s="236" t="s">
        <v>276</v>
      </c>
      <c r="E792" s="226">
        <v>3</v>
      </c>
      <c r="F792" s="227">
        <v>0</v>
      </c>
      <c r="G792" s="228"/>
      <c r="H792" s="226"/>
    </row>
    <row r="793" spans="1:8" ht="12.75">
      <c r="A793" s="708"/>
      <c r="B793" s="717"/>
      <c r="C793" s="376" t="s">
        <v>615</v>
      </c>
      <c r="D793" s="377"/>
      <c r="E793" s="378">
        <f>SUM(E794)</f>
        <v>2466</v>
      </c>
      <c r="F793" s="378">
        <f>SUM(F794)</f>
        <v>2415</v>
      </c>
      <c r="G793" s="378">
        <f>SUM(G794)</f>
        <v>2551</v>
      </c>
      <c r="H793" s="378">
        <f>SUM(H794)</f>
        <v>2697</v>
      </c>
    </row>
    <row r="794" spans="1:8" ht="12.75">
      <c r="A794" s="708"/>
      <c r="B794" s="717"/>
      <c r="C794" s="214" t="s">
        <v>151</v>
      </c>
      <c r="D794" s="215" t="s">
        <v>152</v>
      </c>
      <c r="E794" s="216">
        <v>2466</v>
      </c>
      <c r="F794" s="216">
        <f>SUM(F795+F799+F804+F820)</f>
        <v>2415</v>
      </c>
      <c r="G794" s="216">
        <v>2551</v>
      </c>
      <c r="H794" s="216">
        <v>2697</v>
      </c>
    </row>
    <row r="795" spans="1:8" ht="12.75">
      <c r="A795" s="708"/>
      <c r="B795" s="717"/>
      <c r="C795" s="219" t="s">
        <v>211</v>
      </c>
      <c r="D795" s="220" t="s">
        <v>323</v>
      </c>
      <c r="E795" s="221">
        <f>SUM(E796:E798)</f>
        <v>1070</v>
      </c>
      <c r="F795" s="221">
        <f>SUM(F796:F798)</f>
        <v>1126</v>
      </c>
      <c r="G795" s="221">
        <v>1205</v>
      </c>
      <c r="H795" s="221">
        <v>1289</v>
      </c>
    </row>
    <row r="796" spans="1:8" ht="12.75">
      <c r="A796" s="708"/>
      <c r="B796" s="717"/>
      <c r="C796" s="713"/>
      <c r="D796" s="225" t="s">
        <v>324</v>
      </c>
      <c r="E796" s="226">
        <v>950</v>
      </c>
      <c r="F796" s="227">
        <v>972</v>
      </c>
      <c r="G796" s="228"/>
      <c r="H796" s="226"/>
    </row>
    <row r="797" spans="1:8" ht="12.75">
      <c r="A797" s="708"/>
      <c r="B797" s="717"/>
      <c r="C797" s="713"/>
      <c r="D797" s="290" t="s">
        <v>537</v>
      </c>
      <c r="E797" s="226">
        <v>100</v>
      </c>
      <c r="F797" s="227">
        <v>104</v>
      </c>
      <c r="G797" s="228"/>
      <c r="H797" s="226"/>
    </row>
    <row r="798" spans="1:8" ht="12.75">
      <c r="A798" s="708"/>
      <c r="B798" s="717"/>
      <c r="C798" s="713"/>
      <c r="D798" s="290" t="s">
        <v>538</v>
      </c>
      <c r="E798" s="226">
        <v>20</v>
      </c>
      <c r="F798" s="227">
        <v>50</v>
      </c>
      <c r="G798" s="228"/>
      <c r="H798" s="226"/>
    </row>
    <row r="799" spans="1:8" ht="12.75">
      <c r="A799" s="708"/>
      <c r="B799" s="717"/>
      <c r="C799" s="219" t="s">
        <v>213</v>
      </c>
      <c r="D799" s="220" t="s">
        <v>327</v>
      </c>
      <c r="E799" s="229">
        <f>SUM(E800:E803)</f>
        <v>377</v>
      </c>
      <c r="F799" s="229">
        <f>SUM(F800:F803)</f>
        <v>396</v>
      </c>
      <c r="G799" s="229">
        <v>424</v>
      </c>
      <c r="H799" s="229">
        <v>454</v>
      </c>
    </row>
    <row r="800" spans="1:8" ht="12.75">
      <c r="A800" s="708"/>
      <c r="B800" s="717"/>
      <c r="C800" s="713"/>
      <c r="D800" s="290" t="s">
        <v>539</v>
      </c>
      <c r="E800" s="232">
        <v>50</v>
      </c>
      <c r="F800" s="233">
        <v>60</v>
      </c>
      <c r="G800" s="234"/>
      <c r="H800" s="232"/>
    </row>
    <row r="801" spans="1:8" ht="12.75">
      <c r="A801" s="708"/>
      <c r="B801" s="717"/>
      <c r="C801" s="713"/>
      <c r="D801" s="290" t="s">
        <v>540</v>
      </c>
      <c r="E801" s="232">
        <v>16</v>
      </c>
      <c r="F801" s="233">
        <v>30</v>
      </c>
      <c r="G801" s="234"/>
      <c r="H801" s="232"/>
    </row>
    <row r="802" spans="1:8" ht="12.75">
      <c r="A802" s="708"/>
      <c r="B802" s="717"/>
      <c r="C802" s="713"/>
      <c r="D802" s="225" t="s">
        <v>541</v>
      </c>
      <c r="E802" s="232">
        <v>41</v>
      </c>
      <c r="F802" s="233">
        <v>23</v>
      </c>
      <c r="G802" s="234"/>
      <c r="H802" s="232"/>
    </row>
    <row r="803" spans="1:8" ht="12.75">
      <c r="A803" s="708"/>
      <c r="B803" s="717"/>
      <c r="C803" s="713"/>
      <c r="D803" s="236" t="s">
        <v>542</v>
      </c>
      <c r="E803" s="233">
        <v>270</v>
      </c>
      <c r="F803" s="233">
        <v>283</v>
      </c>
      <c r="G803" s="237"/>
      <c r="H803" s="233"/>
    </row>
    <row r="804" spans="1:8" ht="12.75">
      <c r="A804" s="708"/>
      <c r="B804" s="717"/>
      <c r="C804" s="219" t="s">
        <v>153</v>
      </c>
      <c r="D804" s="220" t="s">
        <v>154</v>
      </c>
      <c r="E804" s="229">
        <f>SUM(E805:E819)</f>
        <v>996</v>
      </c>
      <c r="F804" s="229">
        <f>SUM(F805:F819)</f>
        <v>888</v>
      </c>
      <c r="G804" s="229">
        <v>922</v>
      </c>
      <c r="H804" s="229">
        <v>954</v>
      </c>
    </row>
    <row r="805" spans="1:8" ht="12.75">
      <c r="A805" s="708"/>
      <c r="B805" s="717"/>
      <c r="C805" s="743"/>
      <c r="D805" s="236" t="s">
        <v>231</v>
      </c>
      <c r="E805" s="226">
        <v>420</v>
      </c>
      <c r="F805" s="227">
        <v>450</v>
      </c>
      <c r="G805" s="228"/>
      <c r="H805" s="226"/>
    </row>
    <row r="806" spans="1:8" ht="12.75">
      <c r="A806" s="708"/>
      <c r="B806" s="717"/>
      <c r="C806" s="743"/>
      <c r="D806" s="236" t="s">
        <v>543</v>
      </c>
      <c r="E806" s="226">
        <v>100</v>
      </c>
      <c r="F806" s="227">
        <v>100</v>
      </c>
      <c r="G806" s="228"/>
      <c r="H806" s="226"/>
    </row>
    <row r="807" spans="1:8" ht="12.75">
      <c r="A807" s="708"/>
      <c r="B807" s="717"/>
      <c r="C807" s="743"/>
      <c r="D807" s="236" t="s">
        <v>233</v>
      </c>
      <c r="E807" s="226">
        <v>10</v>
      </c>
      <c r="F807" s="227"/>
      <c r="G807" s="228"/>
      <c r="H807" s="226"/>
    </row>
    <row r="808" spans="1:8" ht="12.75">
      <c r="A808" s="708"/>
      <c r="B808" s="717"/>
      <c r="C808" s="743"/>
      <c r="D808" s="236" t="s">
        <v>238</v>
      </c>
      <c r="E808" s="226">
        <v>30</v>
      </c>
      <c r="F808" s="227">
        <v>30</v>
      </c>
      <c r="G808" s="228"/>
      <c r="H808" s="226"/>
    </row>
    <row r="809" spans="1:8" ht="12.75">
      <c r="A809" s="708"/>
      <c r="B809" s="717"/>
      <c r="C809" s="743"/>
      <c r="D809" s="236" t="s">
        <v>545</v>
      </c>
      <c r="E809" s="226">
        <v>5</v>
      </c>
      <c r="F809" s="227"/>
      <c r="G809" s="228"/>
      <c r="H809" s="226"/>
    </row>
    <row r="810" spans="1:8" ht="12.75">
      <c r="A810" s="708"/>
      <c r="B810" s="717"/>
      <c r="C810" s="743"/>
      <c r="D810" s="236" t="s">
        <v>546</v>
      </c>
      <c r="E810" s="226">
        <v>10</v>
      </c>
      <c r="F810" s="227">
        <v>10</v>
      </c>
      <c r="G810" s="228"/>
      <c r="H810" s="226"/>
    </row>
    <row r="811" spans="1:8" ht="12.75">
      <c r="A811" s="708"/>
      <c r="B811" s="717"/>
      <c r="C811" s="743"/>
      <c r="D811" s="236" t="s">
        <v>565</v>
      </c>
      <c r="E811" s="226">
        <v>15</v>
      </c>
      <c r="F811" s="227"/>
      <c r="G811" s="228"/>
      <c r="H811" s="226"/>
    </row>
    <row r="812" spans="1:8" ht="12.75">
      <c r="A812" s="708"/>
      <c r="B812" s="717"/>
      <c r="C812" s="743"/>
      <c r="D812" s="236" t="s">
        <v>616</v>
      </c>
      <c r="E812" s="226">
        <v>15</v>
      </c>
      <c r="F812" s="227"/>
      <c r="G812" s="228"/>
      <c r="H812" s="226"/>
    </row>
    <row r="813" spans="1:8" ht="12.75">
      <c r="A813" s="708"/>
      <c r="B813" s="717"/>
      <c r="C813" s="743"/>
      <c r="D813" s="236" t="s">
        <v>550</v>
      </c>
      <c r="E813" s="226">
        <v>76</v>
      </c>
      <c r="F813" s="227">
        <v>13</v>
      </c>
      <c r="G813" s="228"/>
      <c r="H813" s="226"/>
    </row>
    <row r="814" spans="1:8" ht="12.75">
      <c r="A814" s="708"/>
      <c r="B814" s="717"/>
      <c r="C814" s="743"/>
      <c r="D814" s="236" t="s">
        <v>551</v>
      </c>
      <c r="E814" s="226">
        <v>250</v>
      </c>
      <c r="F814" s="227">
        <v>200</v>
      </c>
      <c r="G814" s="228"/>
      <c r="H814" s="226"/>
    </row>
    <row r="815" spans="1:8" ht="12.75">
      <c r="A815" s="708"/>
      <c r="B815" s="717"/>
      <c r="C815" s="743"/>
      <c r="D815" s="236" t="s">
        <v>260</v>
      </c>
      <c r="E815" s="226">
        <v>20</v>
      </c>
      <c r="F815" s="227">
        <v>30</v>
      </c>
      <c r="G815" s="228"/>
      <c r="H815" s="226"/>
    </row>
    <row r="816" spans="1:8" ht="12.75">
      <c r="A816" s="708"/>
      <c r="B816" s="717"/>
      <c r="C816" s="743"/>
      <c r="D816" s="236" t="s">
        <v>553</v>
      </c>
      <c r="E816" s="226">
        <v>10</v>
      </c>
      <c r="F816" s="227">
        <v>10</v>
      </c>
      <c r="G816" s="228"/>
      <c r="H816" s="226"/>
    </row>
    <row r="817" spans="1:8" ht="12.75">
      <c r="A817" s="708"/>
      <c r="B817" s="717"/>
      <c r="C817" s="743"/>
      <c r="D817" s="236" t="s">
        <v>226</v>
      </c>
      <c r="E817" s="226">
        <v>25</v>
      </c>
      <c r="F817" s="227">
        <v>30</v>
      </c>
      <c r="G817" s="228"/>
      <c r="H817" s="226"/>
    </row>
    <row r="818" spans="1:8" ht="12.75">
      <c r="A818" s="708"/>
      <c r="B818" s="717"/>
      <c r="C818" s="743"/>
      <c r="D818" s="236" t="s">
        <v>265</v>
      </c>
      <c r="E818" s="226">
        <v>10</v>
      </c>
      <c r="F818" s="227"/>
      <c r="G818" s="228"/>
      <c r="H818" s="226"/>
    </row>
    <row r="819" spans="1:8" ht="12.75">
      <c r="A819" s="708"/>
      <c r="B819" s="717"/>
      <c r="C819" s="743"/>
      <c r="D819" s="236" t="s">
        <v>266</v>
      </c>
      <c r="E819" s="226"/>
      <c r="F819" s="227">
        <v>15</v>
      </c>
      <c r="G819" s="228"/>
      <c r="H819" s="226"/>
    </row>
    <row r="820" spans="1:8" ht="12.75">
      <c r="A820" s="708"/>
      <c r="B820" s="717"/>
      <c r="C820" s="241" t="s">
        <v>371</v>
      </c>
      <c r="D820" s="243" t="s">
        <v>554</v>
      </c>
      <c r="E820" s="221">
        <f>SUM(E821:E822)</f>
        <v>23</v>
      </c>
      <c r="F820" s="221">
        <f>SUM(F821:F822)</f>
        <v>5</v>
      </c>
      <c r="G820" s="221"/>
      <c r="H820" s="221">
        <f>SUM(H821:H822)</f>
        <v>5</v>
      </c>
    </row>
    <row r="821" spans="1:8" ht="12.75">
      <c r="A821" s="708"/>
      <c r="B821" s="717"/>
      <c r="C821" s="743"/>
      <c r="D821" s="236" t="s">
        <v>555</v>
      </c>
      <c r="E821" s="226">
        <v>20</v>
      </c>
      <c r="F821" s="227"/>
      <c r="G821" s="228"/>
      <c r="H821" s="226"/>
    </row>
    <row r="822" spans="1:8" ht="12.75">
      <c r="A822" s="708"/>
      <c r="B822" s="717"/>
      <c r="C822" s="743"/>
      <c r="D822" s="236" t="s">
        <v>276</v>
      </c>
      <c r="E822" s="226">
        <v>3</v>
      </c>
      <c r="F822" s="227">
        <v>5</v>
      </c>
      <c r="G822" s="228">
        <v>5</v>
      </c>
      <c r="H822" s="226">
        <v>5</v>
      </c>
    </row>
    <row r="823" spans="1:8" ht="12.75">
      <c r="A823" s="274" t="s">
        <v>617</v>
      </c>
      <c r="B823" s="374" t="s">
        <v>618</v>
      </c>
      <c r="C823" s="276" t="s">
        <v>619</v>
      </c>
      <c r="D823" s="375"/>
      <c r="E823" s="277">
        <f aca="true" t="shared" si="0" ref="E823:H824">SUM(E824)</f>
        <v>1074</v>
      </c>
      <c r="F823" s="277">
        <f t="shared" si="0"/>
        <v>1006</v>
      </c>
      <c r="G823" s="277">
        <f t="shared" si="0"/>
        <v>1040</v>
      </c>
      <c r="H823" s="277">
        <f t="shared" si="0"/>
        <v>1077</v>
      </c>
    </row>
    <row r="824" spans="1:8" ht="12.75">
      <c r="A824" s="708"/>
      <c r="B824" s="717"/>
      <c r="C824" s="376" t="s">
        <v>620</v>
      </c>
      <c r="D824" s="377"/>
      <c r="E824" s="378">
        <f t="shared" si="0"/>
        <v>1074</v>
      </c>
      <c r="F824" s="378">
        <f t="shared" si="0"/>
        <v>1006</v>
      </c>
      <c r="G824" s="378">
        <f t="shared" si="0"/>
        <v>1040</v>
      </c>
      <c r="H824" s="378">
        <f t="shared" si="0"/>
        <v>1077</v>
      </c>
    </row>
    <row r="825" spans="1:8" ht="12.75">
      <c r="A825" s="708"/>
      <c r="B825" s="717"/>
      <c r="C825" s="214" t="s">
        <v>151</v>
      </c>
      <c r="D825" s="215" t="s">
        <v>152</v>
      </c>
      <c r="E825" s="216">
        <f>SUM(E826+E830+E835+E849)</f>
        <v>1074</v>
      </c>
      <c r="F825" s="216">
        <f>SUM(F826+F830+F835+F849)</f>
        <v>1006</v>
      </c>
      <c r="G825" s="216">
        <f>SUM(G826+G830+G835+G849)</f>
        <v>1040</v>
      </c>
      <c r="H825" s="216">
        <f>SUM(H826+H830+H835+H849)</f>
        <v>1077</v>
      </c>
    </row>
    <row r="826" spans="1:8" ht="12.75">
      <c r="A826" s="708"/>
      <c r="B826" s="717"/>
      <c r="C826" s="219" t="s">
        <v>211</v>
      </c>
      <c r="D826" s="220" t="s">
        <v>323</v>
      </c>
      <c r="E826" s="221">
        <f>SUM(E827:E829)</f>
        <v>623</v>
      </c>
      <c r="F826" s="221">
        <f>SUM(F827:F829)</f>
        <v>680</v>
      </c>
      <c r="G826" s="221">
        <f>SUM(G827:G829)</f>
        <v>701</v>
      </c>
      <c r="H826" s="221">
        <f>SUM(H827:H829)</f>
        <v>726</v>
      </c>
    </row>
    <row r="827" spans="1:8" ht="12.75">
      <c r="A827" s="708"/>
      <c r="B827" s="717"/>
      <c r="C827" s="713"/>
      <c r="D827" s="225" t="s">
        <v>324</v>
      </c>
      <c r="E827" s="226">
        <v>574</v>
      </c>
      <c r="F827" s="227">
        <v>648</v>
      </c>
      <c r="G827" s="228">
        <v>668</v>
      </c>
      <c r="H827" s="226">
        <v>692</v>
      </c>
    </row>
    <row r="828" spans="1:8" ht="12.75">
      <c r="A828" s="708"/>
      <c r="B828" s="717"/>
      <c r="C828" s="713"/>
      <c r="D828" s="290" t="s">
        <v>537</v>
      </c>
      <c r="E828" s="226">
        <v>40</v>
      </c>
      <c r="F828" s="227">
        <v>32</v>
      </c>
      <c r="G828" s="228">
        <v>33</v>
      </c>
      <c r="H828" s="226">
        <v>34</v>
      </c>
    </row>
    <row r="829" spans="1:8" ht="12.75">
      <c r="A829" s="708"/>
      <c r="B829" s="717"/>
      <c r="C829" s="713"/>
      <c r="D829" s="290" t="s">
        <v>538</v>
      </c>
      <c r="E829" s="226">
        <v>9</v>
      </c>
      <c r="F829" s="227"/>
      <c r="G829" s="228"/>
      <c r="H829" s="226"/>
    </row>
    <row r="830" spans="1:8" ht="12.75">
      <c r="A830" s="708"/>
      <c r="B830" s="717"/>
      <c r="C830" s="219" t="s">
        <v>213</v>
      </c>
      <c r="D830" s="220" t="s">
        <v>327</v>
      </c>
      <c r="E830" s="229">
        <f>SUM(E831:E834)</f>
        <v>218</v>
      </c>
      <c r="F830" s="229">
        <f>SUM(F831:F834)</f>
        <v>239</v>
      </c>
      <c r="G830" s="229">
        <f>SUM(G831:G834)</f>
        <v>247</v>
      </c>
      <c r="H830" s="229">
        <f>SUM(H831:H834)</f>
        <v>255</v>
      </c>
    </row>
    <row r="831" spans="1:8" ht="12.75">
      <c r="A831" s="708"/>
      <c r="B831" s="717"/>
      <c r="C831" s="713"/>
      <c r="D831" s="290" t="s">
        <v>539</v>
      </c>
      <c r="E831" s="232">
        <v>33</v>
      </c>
      <c r="F831" s="233">
        <v>22</v>
      </c>
      <c r="G831" s="234">
        <v>23</v>
      </c>
      <c r="H831" s="232">
        <v>23</v>
      </c>
    </row>
    <row r="832" spans="1:8" ht="12.75">
      <c r="A832" s="708"/>
      <c r="B832" s="717"/>
      <c r="C832" s="713"/>
      <c r="D832" s="290" t="s">
        <v>540</v>
      </c>
      <c r="E832" s="232">
        <v>15</v>
      </c>
      <c r="F832" s="233"/>
      <c r="G832" s="234"/>
      <c r="H832" s="232"/>
    </row>
    <row r="833" spans="1:8" ht="12.75">
      <c r="A833" s="708"/>
      <c r="B833" s="717"/>
      <c r="C833" s="713"/>
      <c r="D833" s="225" t="s">
        <v>541</v>
      </c>
      <c r="E833" s="232">
        <v>13</v>
      </c>
      <c r="F833" s="233">
        <v>46</v>
      </c>
      <c r="G833" s="234">
        <v>47</v>
      </c>
      <c r="H833" s="232">
        <v>50</v>
      </c>
    </row>
    <row r="834" spans="1:8" ht="12.75">
      <c r="A834" s="708"/>
      <c r="B834" s="717"/>
      <c r="C834" s="713"/>
      <c r="D834" s="236" t="s">
        <v>542</v>
      </c>
      <c r="E834" s="233">
        <v>157</v>
      </c>
      <c r="F834" s="233">
        <v>171</v>
      </c>
      <c r="G834" s="237">
        <v>177</v>
      </c>
      <c r="H834" s="233">
        <v>182</v>
      </c>
    </row>
    <row r="835" spans="1:8" ht="12.75">
      <c r="A835" s="708"/>
      <c r="B835" s="717"/>
      <c r="C835" s="219" t="s">
        <v>153</v>
      </c>
      <c r="D835" s="220" t="s">
        <v>154</v>
      </c>
      <c r="E835" s="229">
        <f>SUM(E836:E848)</f>
        <v>231</v>
      </c>
      <c r="F835" s="229">
        <f>SUM(F836:F848)</f>
        <v>85</v>
      </c>
      <c r="G835" s="229">
        <f>SUM(G836:G848)</f>
        <v>90</v>
      </c>
      <c r="H835" s="229">
        <f>SUM(H836:H848)</f>
        <v>94</v>
      </c>
    </row>
    <row r="836" spans="1:8" ht="12.75">
      <c r="A836" s="708"/>
      <c r="B836" s="717"/>
      <c r="C836" s="743"/>
      <c r="D836" s="236" t="s">
        <v>231</v>
      </c>
      <c r="E836" s="226">
        <v>71</v>
      </c>
      <c r="F836" s="227">
        <v>40</v>
      </c>
      <c r="G836" s="228">
        <v>41</v>
      </c>
      <c r="H836" s="226">
        <v>42</v>
      </c>
    </row>
    <row r="837" spans="1:8" ht="12.75">
      <c r="A837" s="708"/>
      <c r="B837" s="717"/>
      <c r="C837" s="743"/>
      <c r="D837" s="236" t="s">
        <v>543</v>
      </c>
      <c r="E837" s="226">
        <v>40</v>
      </c>
      <c r="F837" s="227">
        <v>22</v>
      </c>
      <c r="G837" s="228">
        <v>23</v>
      </c>
      <c r="H837" s="226">
        <v>24</v>
      </c>
    </row>
    <row r="838" spans="1:8" ht="12.75">
      <c r="A838" s="708"/>
      <c r="B838" s="717"/>
      <c r="C838" s="743"/>
      <c r="D838" s="236" t="s">
        <v>235</v>
      </c>
      <c r="E838" s="226">
        <v>1</v>
      </c>
      <c r="F838" s="227"/>
      <c r="G838" s="228"/>
      <c r="H838" s="226"/>
    </row>
    <row r="839" spans="1:8" ht="12.75">
      <c r="A839" s="708"/>
      <c r="B839" s="717"/>
      <c r="C839" s="743"/>
      <c r="D839" s="236" t="s">
        <v>238</v>
      </c>
      <c r="E839" s="226">
        <v>6</v>
      </c>
      <c r="F839" s="227">
        <v>5</v>
      </c>
      <c r="G839" s="228">
        <v>5</v>
      </c>
      <c r="H839" s="226">
        <v>5</v>
      </c>
    </row>
    <row r="840" spans="1:8" ht="12.75">
      <c r="A840" s="708"/>
      <c r="B840" s="717"/>
      <c r="C840" s="743"/>
      <c r="D840" s="236" t="s">
        <v>547</v>
      </c>
      <c r="E840" s="226">
        <v>1</v>
      </c>
      <c r="F840" s="227"/>
      <c r="G840" s="228"/>
      <c r="H840" s="226"/>
    </row>
    <row r="841" spans="1:8" ht="12.75">
      <c r="A841" s="708"/>
      <c r="B841" s="717"/>
      <c r="C841" s="743"/>
      <c r="D841" s="236" t="s">
        <v>621</v>
      </c>
      <c r="E841" s="226">
        <v>2</v>
      </c>
      <c r="F841" s="227"/>
      <c r="G841" s="228"/>
      <c r="H841" s="226"/>
    </row>
    <row r="842" spans="1:8" ht="12.75">
      <c r="A842" s="708"/>
      <c r="B842" s="717"/>
      <c r="C842" s="743"/>
      <c r="D842" s="236" t="s">
        <v>551</v>
      </c>
      <c r="E842" s="226">
        <v>91</v>
      </c>
      <c r="F842" s="227"/>
      <c r="G842" s="228"/>
      <c r="H842" s="226"/>
    </row>
    <row r="843" spans="1:8" ht="12.75">
      <c r="A843" s="708"/>
      <c r="B843" s="717"/>
      <c r="C843" s="743"/>
      <c r="D843" s="236" t="s">
        <v>567</v>
      </c>
      <c r="E843" s="226">
        <v>1</v>
      </c>
      <c r="F843" s="227"/>
      <c r="G843" s="228"/>
      <c r="H843" s="226"/>
    </row>
    <row r="844" spans="1:8" ht="12.75">
      <c r="A844" s="708"/>
      <c r="B844" s="717"/>
      <c r="C844" s="743"/>
      <c r="D844" s="236" t="s">
        <v>260</v>
      </c>
      <c r="E844" s="226">
        <v>6</v>
      </c>
      <c r="F844" s="227">
        <v>5</v>
      </c>
      <c r="G844" s="228">
        <v>5</v>
      </c>
      <c r="H844" s="226">
        <v>5</v>
      </c>
    </row>
    <row r="845" spans="1:8" ht="12.75">
      <c r="A845" s="708"/>
      <c r="B845" s="717"/>
      <c r="C845" s="743"/>
      <c r="D845" s="236" t="s">
        <v>226</v>
      </c>
      <c r="E845" s="226">
        <v>5</v>
      </c>
      <c r="F845" s="227">
        <v>5</v>
      </c>
      <c r="G845" s="228">
        <v>5</v>
      </c>
      <c r="H845" s="226">
        <v>5</v>
      </c>
    </row>
    <row r="846" spans="1:8" ht="12.75">
      <c r="A846" s="708"/>
      <c r="B846" s="717"/>
      <c r="C846" s="743"/>
      <c r="D846" s="236" t="s">
        <v>265</v>
      </c>
      <c r="E846" s="226">
        <v>2</v>
      </c>
      <c r="F846" s="227"/>
      <c r="G846" s="228"/>
      <c r="H846" s="226"/>
    </row>
    <row r="847" spans="1:8" ht="12.75">
      <c r="A847" s="708"/>
      <c r="B847" s="717"/>
      <c r="C847" s="743"/>
      <c r="D847" s="236" t="s">
        <v>266</v>
      </c>
      <c r="E847" s="226"/>
      <c r="F847" s="227">
        <v>8</v>
      </c>
      <c r="G847" s="228">
        <v>11</v>
      </c>
      <c r="H847" s="226">
        <v>13</v>
      </c>
    </row>
    <row r="848" spans="1:8" ht="12.75">
      <c r="A848" s="708"/>
      <c r="B848" s="717"/>
      <c r="C848" s="743"/>
      <c r="D848" s="236" t="s">
        <v>568</v>
      </c>
      <c r="E848" s="226">
        <v>5</v>
      </c>
      <c r="F848" s="227"/>
      <c r="G848" s="228"/>
      <c r="H848" s="226"/>
    </row>
    <row r="849" spans="1:8" ht="12.75">
      <c r="A849" s="708"/>
      <c r="B849" s="717"/>
      <c r="C849" s="241" t="s">
        <v>371</v>
      </c>
      <c r="D849" s="243" t="s">
        <v>554</v>
      </c>
      <c r="E849" s="221">
        <f>SUM(E850:E850)</f>
        <v>2</v>
      </c>
      <c r="F849" s="221">
        <f>SUM(F850:F850)</f>
        <v>2</v>
      </c>
      <c r="G849" s="221">
        <f>SUM(G850:G850)</f>
        <v>2</v>
      </c>
      <c r="H849" s="221">
        <f>SUM(H850:H850)</f>
        <v>2</v>
      </c>
    </row>
    <row r="850" spans="1:8" ht="12.75">
      <c r="A850" s="708"/>
      <c r="B850" s="717"/>
      <c r="C850" s="385"/>
      <c r="D850" s="236" t="s">
        <v>276</v>
      </c>
      <c r="E850" s="226">
        <v>2</v>
      </c>
      <c r="F850" s="227">
        <v>2</v>
      </c>
      <c r="G850" s="228">
        <v>2</v>
      </c>
      <c r="H850" s="226">
        <v>2</v>
      </c>
    </row>
    <row r="851" spans="1:8" ht="12.75">
      <c r="A851" s="274" t="s">
        <v>622</v>
      </c>
      <c r="B851" s="276" t="s">
        <v>623</v>
      </c>
      <c r="C851" s="386"/>
      <c r="D851" s="375"/>
      <c r="E851" s="277">
        <f>SUM(E852+E1039+E1085+E1133)</f>
        <v>38868</v>
      </c>
      <c r="F851" s="277">
        <f>SUM(F852+F1039+F1085+F1133)</f>
        <v>52990</v>
      </c>
      <c r="G851" s="277">
        <f>SUM(G852+G1039+G1085+G1133)</f>
        <v>43240</v>
      </c>
      <c r="H851" s="277">
        <f>SUM(H852+H1039+H1085+H1133)</f>
        <v>45905</v>
      </c>
    </row>
    <row r="852" spans="1:8" ht="12.75">
      <c r="A852" s="747"/>
      <c r="B852" s="276" t="s">
        <v>624</v>
      </c>
      <c r="C852" s="387" t="s">
        <v>625</v>
      </c>
      <c r="D852" s="375"/>
      <c r="E852" s="277">
        <f>SUM(E853+E873+E891+E911+E930+E955+E983+E994+E1015+E1037)</f>
        <v>12567</v>
      </c>
      <c r="F852" s="277">
        <f>SUM(F853+F873+F891+F911+F930+F955+F983+F994+F1015+F1037)</f>
        <v>13488</v>
      </c>
      <c r="G852" s="277">
        <f>SUM(G853+G873+G891+G911+G930+G955+G983+G994+G1015+G1037)</f>
        <v>14428</v>
      </c>
      <c r="H852" s="277">
        <f>SUM(H853+H873+H891+H911+H930+H955+H983+H994+H1015+H1037)</f>
        <v>15303</v>
      </c>
    </row>
    <row r="853" spans="1:8" ht="12.75">
      <c r="A853" s="747"/>
      <c r="B853" s="709"/>
      <c r="C853" s="376" t="s">
        <v>626</v>
      </c>
      <c r="D853" s="377"/>
      <c r="E853" s="378">
        <f>SUM(E854)</f>
        <v>1812</v>
      </c>
      <c r="F853" s="378">
        <f>SUM(F854)</f>
        <v>2185</v>
      </c>
      <c r="G853" s="378">
        <f>SUM(G854)</f>
        <v>2330</v>
      </c>
      <c r="H853" s="378">
        <f>SUM(H854)</f>
        <v>2509</v>
      </c>
    </row>
    <row r="854" spans="1:8" ht="12.75">
      <c r="A854" s="747"/>
      <c r="B854" s="709"/>
      <c r="C854" s="214" t="s">
        <v>151</v>
      </c>
      <c r="D854" s="215" t="s">
        <v>152</v>
      </c>
      <c r="E854" s="216">
        <f>SUM(E855+E859+E864+E870)</f>
        <v>1812</v>
      </c>
      <c r="F854" s="216">
        <f>SUM(F855+F859+F864+F870)</f>
        <v>2185</v>
      </c>
      <c r="G854" s="216">
        <f>SUM(G855+G859+G864+G870)</f>
        <v>2330</v>
      </c>
      <c r="H854" s="216">
        <f>SUM(H855+H859+H864+H870)</f>
        <v>2509</v>
      </c>
    </row>
    <row r="855" spans="1:8" ht="12.75">
      <c r="A855" s="747"/>
      <c r="B855" s="709"/>
      <c r="C855" s="219" t="s">
        <v>211</v>
      </c>
      <c r="D855" s="220" t="s">
        <v>323</v>
      </c>
      <c r="E855" s="221">
        <f>SUM(E856:E858)</f>
        <v>1216</v>
      </c>
      <c r="F855" s="221">
        <f>SUM(F856:F858)</f>
        <v>1487</v>
      </c>
      <c r="G855" s="221">
        <v>1591</v>
      </c>
      <c r="H855" s="221">
        <v>1702</v>
      </c>
    </row>
    <row r="856" spans="1:8" ht="12.75">
      <c r="A856" s="747"/>
      <c r="B856" s="709"/>
      <c r="C856" s="713"/>
      <c r="D856" s="225" t="s">
        <v>324</v>
      </c>
      <c r="E856" s="226">
        <v>1168</v>
      </c>
      <c r="F856" s="227">
        <v>1430</v>
      </c>
      <c r="G856" s="228"/>
      <c r="H856" s="226"/>
    </row>
    <row r="857" spans="1:8" ht="12.75">
      <c r="A857" s="747"/>
      <c r="B857" s="709"/>
      <c r="C857" s="713"/>
      <c r="D857" s="290" t="s">
        <v>537</v>
      </c>
      <c r="E857" s="226">
        <v>24</v>
      </c>
      <c r="F857" s="227">
        <v>31</v>
      </c>
      <c r="G857" s="228"/>
      <c r="H857" s="226"/>
    </row>
    <row r="858" spans="1:8" ht="12.75">
      <c r="A858" s="747"/>
      <c r="B858" s="709"/>
      <c r="C858" s="713"/>
      <c r="D858" s="290" t="s">
        <v>538</v>
      </c>
      <c r="E858" s="226">
        <v>24</v>
      </c>
      <c r="F858" s="227">
        <v>26</v>
      </c>
      <c r="G858" s="228"/>
      <c r="H858" s="226"/>
    </row>
    <row r="859" spans="1:8" ht="12.75">
      <c r="A859" s="747"/>
      <c r="B859" s="709"/>
      <c r="C859" s="219" t="s">
        <v>213</v>
      </c>
      <c r="D859" s="220" t="s">
        <v>327</v>
      </c>
      <c r="E859" s="229">
        <f>SUM(E860:E863)</f>
        <v>428</v>
      </c>
      <c r="F859" s="229">
        <f>SUM(F860:F863)</f>
        <v>524</v>
      </c>
      <c r="G859" s="229">
        <v>560</v>
      </c>
      <c r="H859" s="229">
        <v>599</v>
      </c>
    </row>
    <row r="860" spans="1:8" ht="12.75">
      <c r="A860" s="747"/>
      <c r="B860" s="709"/>
      <c r="C860" s="713"/>
      <c r="D860" s="290" t="s">
        <v>539</v>
      </c>
      <c r="E860" s="232">
        <v>83</v>
      </c>
      <c r="F860" s="233">
        <v>105</v>
      </c>
      <c r="G860" s="234"/>
      <c r="H860" s="232"/>
    </row>
    <row r="861" spans="1:8" ht="12.75">
      <c r="A861" s="747"/>
      <c r="B861" s="709"/>
      <c r="C861" s="713"/>
      <c r="D861" s="290" t="s">
        <v>540</v>
      </c>
      <c r="E861" s="232">
        <v>27</v>
      </c>
      <c r="F861" s="233">
        <v>45</v>
      </c>
      <c r="G861" s="234"/>
      <c r="H861" s="232"/>
    </row>
    <row r="862" spans="1:8" ht="12.75">
      <c r="A862" s="747"/>
      <c r="B862" s="709"/>
      <c r="C862" s="713"/>
      <c r="D862" s="225" t="s">
        <v>541</v>
      </c>
      <c r="E862" s="232">
        <v>10</v>
      </c>
      <c r="F862" s="233">
        <v>27</v>
      </c>
      <c r="G862" s="234"/>
      <c r="H862" s="232"/>
    </row>
    <row r="863" spans="1:8" ht="12.75">
      <c r="A863" s="747"/>
      <c r="B863" s="709"/>
      <c r="C863" s="713"/>
      <c r="D863" s="236" t="s">
        <v>542</v>
      </c>
      <c r="E863" s="233">
        <v>308</v>
      </c>
      <c r="F863" s="233">
        <v>347</v>
      </c>
      <c r="G863" s="237"/>
      <c r="H863" s="233"/>
    </row>
    <row r="864" spans="1:8" ht="12.75">
      <c r="A864" s="747"/>
      <c r="B864" s="709"/>
      <c r="C864" s="219" t="s">
        <v>153</v>
      </c>
      <c r="D864" s="220" t="s">
        <v>154</v>
      </c>
      <c r="E864" s="229">
        <f>SUM(E865:E869)</f>
        <v>163</v>
      </c>
      <c r="F864" s="229">
        <f>SUM(F865:F869)</f>
        <v>169</v>
      </c>
      <c r="G864" s="229">
        <v>174</v>
      </c>
      <c r="H864" s="229">
        <v>181</v>
      </c>
    </row>
    <row r="865" spans="1:8" ht="12.75">
      <c r="A865" s="747"/>
      <c r="B865" s="709"/>
      <c r="C865" s="743"/>
      <c r="D865" s="236" t="s">
        <v>231</v>
      </c>
      <c r="E865" s="226">
        <v>85</v>
      </c>
      <c r="F865" s="227">
        <v>88</v>
      </c>
      <c r="G865" s="228"/>
      <c r="H865" s="226"/>
    </row>
    <row r="866" spans="1:8" ht="12.75">
      <c r="A866" s="747"/>
      <c r="B866" s="709"/>
      <c r="C866" s="743"/>
      <c r="D866" s="236" t="s">
        <v>238</v>
      </c>
      <c r="E866" s="226">
        <v>8</v>
      </c>
      <c r="F866" s="227">
        <v>8</v>
      </c>
      <c r="G866" s="228"/>
      <c r="H866" s="226"/>
    </row>
    <row r="867" spans="1:8" ht="12.75">
      <c r="A867" s="747"/>
      <c r="B867" s="709"/>
      <c r="C867" s="743"/>
      <c r="D867" s="236" t="s">
        <v>545</v>
      </c>
      <c r="E867" s="226">
        <v>20</v>
      </c>
      <c r="F867" s="227">
        <v>21</v>
      </c>
      <c r="G867" s="228"/>
      <c r="H867" s="226"/>
    </row>
    <row r="868" spans="1:8" ht="12.75">
      <c r="A868" s="747"/>
      <c r="B868" s="709"/>
      <c r="C868" s="743"/>
      <c r="D868" s="236" t="s">
        <v>226</v>
      </c>
      <c r="E868" s="226">
        <v>35</v>
      </c>
      <c r="F868" s="227">
        <v>36</v>
      </c>
      <c r="G868" s="228"/>
      <c r="H868" s="226"/>
    </row>
    <row r="869" spans="1:8" ht="12.75">
      <c r="A869" s="747"/>
      <c r="B869" s="709"/>
      <c r="C869" s="743"/>
      <c r="D869" s="236" t="s">
        <v>266</v>
      </c>
      <c r="E869" s="226">
        <v>15</v>
      </c>
      <c r="F869" s="227">
        <v>16</v>
      </c>
      <c r="G869" s="228"/>
      <c r="H869" s="226"/>
    </row>
    <row r="870" spans="1:8" ht="12.75">
      <c r="A870" s="747"/>
      <c r="B870" s="709"/>
      <c r="C870" s="241" t="s">
        <v>371</v>
      </c>
      <c r="D870" s="243" t="s">
        <v>372</v>
      </c>
      <c r="E870" s="221">
        <f>SUM(E871:E872)</f>
        <v>5</v>
      </c>
      <c r="F870" s="221">
        <f>SUM(F871:F872)</f>
        <v>5</v>
      </c>
      <c r="G870" s="221">
        <f>SUM(G871:G872)</f>
        <v>5</v>
      </c>
      <c r="H870" s="221">
        <f>SUM(H871:H872)</f>
        <v>27</v>
      </c>
    </row>
    <row r="871" spans="1:8" ht="12.75">
      <c r="A871" s="747"/>
      <c r="B871" s="709"/>
      <c r="C871" s="743"/>
      <c r="D871" s="236" t="s">
        <v>556</v>
      </c>
      <c r="E871" s="226"/>
      <c r="F871" s="227"/>
      <c r="G871" s="228"/>
      <c r="H871" s="226">
        <v>22</v>
      </c>
    </row>
    <row r="872" spans="1:8" ht="12.75">
      <c r="A872" s="747"/>
      <c r="B872" s="709"/>
      <c r="C872" s="743"/>
      <c r="D872" s="236" t="s">
        <v>276</v>
      </c>
      <c r="E872" s="226">
        <v>5</v>
      </c>
      <c r="F872" s="227">
        <v>5</v>
      </c>
      <c r="G872" s="228">
        <v>5</v>
      </c>
      <c r="H872" s="226">
        <v>5</v>
      </c>
    </row>
    <row r="873" spans="1:8" ht="12.75">
      <c r="A873" s="747"/>
      <c r="B873" s="709"/>
      <c r="C873" s="376" t="s">
        <v>627</v>
      </c>
      <c r="D873" s="377"/>
      <c r="E873" s="378">
        <f>SUM(E874)</f>
        <v>1538</v>
      </c>
      <c r="F873" s="378">
        <f>SUM(F874)</f>
        <v>1696</v>
      </c>
      <c r="G873" s="378">
        <f>SUM(G874)</f>
        <v>1812</v>
      </c>
      <c r="H873" s="378">
        <f>SUM(H874)</f>
        <v>1855</v>
      </c>
    </row>
    <row r="874" spans="1:8" ht="12.75">
      <c r="A874" s="747"/>
      <c r="B874" s="709"/>
      <c r="C874" s="214" t="s">
        <v>151</v>
      </c>
      <c r="D874" s="215" t="s">
        <v>152</v>
      </c>
      <c r="E874" s="216">
        <f>SUM(E875+E879+E884+E889)</f>
        <v>1538</v>
      </c>
      <c r="F874" s="216">
        <f>SUM(F875+F879+F884+F889)</f>
        <v>1696</v>
      </c>
      <c r="G874" s="216">
        <f>SUM(G875+G879+G884+G889)</f>
        <v>1812</v>
      </c>
      <c r="H874" s="216">
        <f>SUM(H875+H879+H884+H889)</f>
        <v>1855</v>
      </c>
    </row>
    <row r="875" spans="1:8" ht="12.75">
      <c r="A875" s="747"/>
      <c r="B875" s="709"/>
      <c r="C875" s="219" t="s">
        <v>211</v>
      </c>
      <c r="D875" s="220" t="s">
        <v>323</v>
      </c>
      <c r="E875" s="221">
        <f>SUM(E876:E878)</f>
        <v>1067</v>
      </c>
      <c r="F875" s="221">
        <f>SUM(F876:F878)</f>
        <v>1221</v>
      </c>
      <c r="G875" s="221">
        <v>1306</v>
      </c>
      <c r="H875" s="221">
        <v>1315</v>
      </c>
    </row>
    <row r="876" spans="1:8" ht="12.75">
      <c r="A876" s="747"/>
      <c r="B876" s="709"/>
      <c r="C876" s="713"/>
      <c r="D876" s="225" t="s">
        <v>324</v>
      </c>
      <c r="E876" s="226">
        <v>1030</v>
      </c>
      <c r="F876" s="227">
        <v>1166</v>
      </c>
      <c r="G876" s="228"/>
      <c r="H876" s="226"/>
    </row>
    <row r="877" spans="1:8" ht="12.75">
      <c r="A877" s="747"/>
      <c r="B877" s="709"/>
      <c r="C877" s="713"/>
      <c r="D877" s="290" t="s">
        <v>537</v>
      </c>
      <c r="E877" s="226">
        <v>31</v>
      </c>
      <c r="F877" s="227">
        <v>55</v>
      </c>
      <c r="G877" s="228"/>
      <c r="H877" s="226"/>
    </row>
    <row r="878" spans="1:8" ht="12.75">
      <c r="A878" s="747"/>
      <c r="B878" s="709"/>
      <c r="C878" s="713"/>
      <c r="D878" s="290" t="s">
        <v>538</v>
      </c>
      <c r="E878" s="226">
        <v>6</v>
      </c>
      <c r="F878" s="227"/>
      <c r="G878" s="228"/>
      <c r="H878" s="226"/>
    </row>
    <row r="879" spans="1:8" ht="12.75">
      <c r="A879" s="747"/>
      <c r="B879" s="709"/>
      <c r="C879" s="219" t="s">
        <v>213</v>
      </c>
      <c r="D879" s="220" t="s">
        <v>327</v>
      </c>
      <c r="E879" s="229">
        <f>SUM(E880:E883)</f>
        <v>373</v>
      </c>
      <c r="F879" s="229">
        <f>SUM(F880:F883)</f>
        <v>431</v>
      </c>
      <c r="G879" s="229">
        <v>461</v>
      </c>
      <c r="H879" s="229">
        <v>493</v>
      </c>
    </row>
    <row r="880" spans="1:8" ht="12.75">
      <c r="A880" s="747"/>
      <c r="B880" s="709"/>
      <c r="C880" s="713"/>
      <c r="D880" s="290" t="s">
        <v>539</v>
      </c>
      <c r="E880" s="232">
        <v>50</v>
      </c>
      <c r="F880" s="233">
        <v>54</v>
      </c>
      <c r="G880" s="234"/>
      <c r="H880" s="232"/>
    </row>
    <row r="881" spans="1:8" ht="12.75">
      <c r="A881" s="747"/>
      <c r="B881" s="709"/>
      <c r="C881" s="713"/>
      <c r="D881" s="290" t="s">
        <v>540</v>
      </c>
      <c r="E881" s="232">
        <v>30</v>
      </c>
      <c r="F881" s="233">
        <v>39</v>
      </c>
      <c r="G881" s="234"/>
      <c r="H881" s="232"/>
    </row>
    <row r="882" spans="1:8" ht="12.75">
      <c r="A882" s="747"/>
      <c r="B882" s="709"/>
      <c r="C882" s="713"/>
      <c r="D882" s="225" t="s">
        <v>541</v>
      </c>
      <c r="E882" s="232">
        <v>26</v>
      </c>
      <c r="F882" s="233">
        <v>29</v>
      </c>
      <c r="G882" s="234"/>
      <c r="H882" s="232"/>
    </row>
    <row r="883" spans="1:8" ht="12.75">
      <c r="A883" s="747"/>
      <c r="B883" s="709"/>
      <c r="C883" s="713"/>
      <c r="D883" s="236" t="s">
        <v>542</v>
      </c>
      <c r="E883" s="233">
        <v>267</v>
      </c>
      <c r="F883" s="233">
        <v>309</v>
      </c>
      <c r="G883" s="237"/>
      <c r="H883" s="233"/>
    </row>
    <row r="884" spans="1:8" ht="12.75">
      <c r="A884" s="747"/>
      <c r="B884" s="709"/>
      <c r="C884" s="219" t="s">
        <v>153</v>
      </c>
      <c r="D884" s="220" t="s">
        <v>154</v>
      </c>
      <c r="E884" s="229">
        <f>SUM(E885:E888)</f>
        <v>90</v>
      </c>
      <c r="F884" s="229">
        <f>SUM(F885:F888)</f>
        <v>36</v>
      </c>
      <c r="G884" s="231">
        <v>37</v>
      </c>
      <c r="H884" s="229">
        <v>38</v>
      </c>
    </row>
    <row r="885" spans="1:8" ht="12.75">
      <c r="A885" s="747"/>
      <c r="B885" s="709"/>
      <c r="C885" s="743"/>
      <c r="D885" s="236" t="s">
        <v>231</v>
      </c>
      <c r="E885" s="226">
        <v>56</v>
      </c>
      <c r="F885" s="227"/>
      <c r="G885" s="228"/>
      <c r="H885" s="226"/>
    </row>
    <row r="886" spans="1:8" ht="12.75">
      <c r="A886" s="747"/>
      <c r="B886" s="709"/>
      <c r="C886" s="743"/>
      <c r="D886" s="236" t="s">
        <v>238</v>
      </c>
      <c r="E886" s="226">
        <v>2</v>
      </c>
      <c r="F886" s="227">
        <v>4</v>
      </c>
      <c r="G886" s="228"/>
      <c r="H886" s="226"/>
    </row>
    <row r="887" spans="1:8" ht="12.75">
      <c r="A887" s="747"/>
      <c r="B887" s="709"/>
      <c r="C887" s="743"/>
      <c r="D887" s="236" t="s">
        <v>226</v>
      </c>
      <c r="E887" s="226">
        <v>20</v>
      </c>
      <c r="F887" s="227">
        <v>20</v>
      </c>
      <c r="G887" s="228"/>
      <c r="H887" s="226"/>
    </row>
    <row r="888" spans="1:8" ht="12.75">
      <c r="A888" s="747"/>
      <c r="B888" s="709"/>
      <c r="C888" s="743"/>
      <c r="D888" s="236" t="s">
        <v>266</v>
      </c>
      <c r="E888" s="226">
        <v>12</v>
      </c>
      <c r="F888" s="227">
        <v>12</v>
      </c>
      <c r="G888" s="228"/>
      <c r="H888" s="226"/>
    </row>
    <row r="889" spans="1:8" ht="12.75">
      <c r="A889" s="747"/>
      <c r="B889" s="709"/>
      <c r="C889" s="241" t="s">
        <v>513</v>
      </c>
      <c r="D889" s="243" t="s">
        <v>428</v>
      </c>
      <c r="E889" s="221">
        <f>SUM(E890:E890)</f>
        <v>8</v>
      </c>
      <c r="F889" s="221">
        <f>SUM(F890:F890)</f>
        <v>8</v>
      </c>
      <c r="G889" s="223">
        <v>8</v>
      </c>
      <c r="H889" s="221">
        <v>9</v>
      </c>
    </row>
    <row r="890" spans="1:8" ht="12.75">
      <c r="A890" s="747"/>
      <c r="B890" s="709"/>
      <c r="C890" s="385"/>
      <c r="D890" s="236" t="s">
        <v>276</v>
      </c>
      <c r="E890" s="226">
        <v>8</v>
      </c>
      <c r="F890" s="227">
        <v>8</v>
      </c>
      <c r="G890" s="228"/>
      <c r="H890" s="226"/>
    </row>
    <row r="891" spans="1:8" ht="12.75">
      <c r="A891" s="747"/>
      <c r="B891" s="709"/>
      <c r="C891" s="376" t="s">
        <v>628</v>
      </c>
      <c r="D891" s="377"/>
      <c r="E891" s="378">
        <f>SUM(E892)</f>
        <v>1569</v>
      </c>
      <c r="F891" s="378">
        <f>SUM(F892)</f>
        <v>1973</v>
      </c>
      <c r="G891" s="378">
        <f>SUM(G892)</f>
        <v>2094</v>
      </c>
      <c r="H891" s="378">
        <f>SUM(H892)</f>
        <v>2228</v>
      </c>
    </row>
    <row r="892" spans="1:8" ht="12.75">
      <c r="A892" s="747"/>
      <c r="B892" s="709"/>
      <c r="C892" s="214" t="s">
        <v>151</v>
      </c>
      <c r="D892" s="215" t="s">
        <v>152</v>
      </c>
      <c r="E892" s="216">
        <f>SUM(E893+E897+E901+E908)</f>
        <v>1569</v>
      </c>
      <c r="F892" s="216">
        <f>SUM(F893+F897+F901+F908)</f>
        <v>1973</v>
      </c>
      <c r="G892" s="216">
        <f>SUM(G893+G897+G901+G908)</f>
        <v>2094</v>
      </c>
      <c r="H892" s="216">
        <f>SUM(H893+H897+H901+H908)</f>
        <v>2228</v>
      </c>
    </row>
    <row r="893" spans="1:8" ht="12.75">
      <c r="A893" s="747"/>
      <c r="B893" s="709"/>
      <c r="C893" s="219" t="s">
        <v>211</v>
      </c>
      <c r="D893" s="220" t="s">
        <v>323</v>
      </c>
      <c r="E893" s="221">
        <f>SUM(E894:E896)</f>
        <v>1086</v>
      </c>
      <c r="F893" s="221">
        <f>SUM(F894:F896)</f>
        <v>1297</v>
      </c>
      <c r="G893" s="221">
        <v>1388</v>
      </c>
      <c r="H893" s="221">
        <v>1485</v>
      </c>
    </row>
    <row r="894" spans="1:8" ht="12.75">
      <c r="A894" s="747"/>
      <c r="B894" s="709"/>
      <c r="C894" s="713"/>
      <c r="D894" s="225" t="s">
        <v>324</v>
      </c>
      <c r="E894" s="226">
        <v>1020</v>
      </c>
      <c r="F894" s="227">
        <v>1184</v>
      </c>
      <c r="G894" s="228"/>
      <c r="H894" s="226"/>
    </row>
    <row r="895" spans="1:8" ht="12.75">
      <c r="A895" s="747"/>
      <c r="B895" s="709"/>
      <c r="C895" s="713"/>
      <c r="D895" s="290" t="s">
        <v>537</v>
      </c>
      <c r="E895" s="226">
        <v>60</v>
      </c>
      <c r="F895" s="227">
        <v>100</v>
      </c>
      <c r="G895" s="228"/>
      <c r="H895" s="226"/>
    </row>
    <row r="896" spans="1:8" ht="12.75">
      <c r="A896" s="747"/>
      <c r="B896" s="709"/>
      <c r="C896" s="713"/>
      <c r="D896" s="290" t="s">
        <v>538</v>
      </c>
      <c r="E896" s="226">
        <v>6</v>
      </c>
      <c r="F896" s="227">
        <v>13</v>
      </c>
      <c r="G896" s="228"/>
      <c r="H896" s="226"/>
    </row>
    <row r="897" spans="1:8" ht="12.75">
      <c r="A897" s="747"/>
      <c r="B897" s="709"/>
      <c r="C897" s="219" t="s">
        <v>213</v>
      </c>
      <c r="D897" s="220" t="s">
        <v>327</v>
      </c>
      <c r="E897" s="229">
        <f>SUM(E898:E900)</f>
        <v>382</v>
      </c>
      <c r="F897" s="229">
        <f>SUM(F898:F900)</f>
        <v>456</v>
      </c>
      <c r="G897" s="229">
        <v>486</v>
      </c>
      <c r="H897" s="229">
        <v>523</v>
      </c>
    </row>
    <row r="898" spans="1:8" ht="12.75">
      <c r="A898" s="747"/>
      <c r="B898" s="709"/>
      <c r="C898" s="713"/>
      <c r="D898" s="290" t="s">
        <v>539</v>
      </c>
      <c r="E898" s="232">
        <v>81</v>
      </c>
      <c r="F898" s="233">
        <v>105</v>
      </c>
      <c r="G898" s="234"/>
      <c r="H898" s="232"/>
    </row>
    <row r="899" spans="1:8" ht="12.75">
      <c r="A899" s="747"/>
      <c r="B899" s="709"/>
      <c r="C899" s="713"/>
      <c r="D899" s="225" t="s">
        <v>541</v>
      </c>
      <c r="E899" s="232">
        <v>27</v>
      </c>
      <c r="F899" s="233">
        <v>25</v>
      </c>
      <c r="G899" s="234"/>
      <c r="H899" s="232"/>
    </row>
    <row r="900" spans="1:8" ht="12.75">
      <c r="A900" s="747"/>
      <c r="B900" s="709"/>
      <c r="C900" s="713"/>
      <c r="D900" s="236" t="s">
        <v>542</v>
      </c>
      <c r="E900" s="233">
        <v>274</v>
      </c>
      <c r="F900" s="233">
        <v>326</v>
      </c>
      <c r="G900" s="237"/>
      <c r="H900" s="233"/>
    </row>
    <row r="901" spans="1:8" ht="12.75">
      <c r="A901" s="747"/>
      <c r="B901" s="709"/>
      <c r="C901" s="219" t="s">
        <v>153</v>
      </c>
      <c r="D901" s="220" t="s">
        <v>154</v>
      </c>
      <c r="E901" s="229">
        <f>SUM(E902:E907)</f>
        <v>95</v>
      </c>
      <c r="F901" s="229">
        <f>SUM(F902:F907)</f>
        <v>102</v>
      </c>
      <c r="G901" s="229">
        <v>213</v>
      </c>
      <c r="H901" s="229">
        <v>213</v>
      </c>
    </row>
    <row r="902" spans="1:8" ht="12.75">
      <c r="A902" s="747"/>
      <c r="B902" s="709"/>
      <c r="C902" s="743"/>
      <c r="D902" s="236" t="s">
        <v>231</v>
      </c>
      <c r="E902" s="226">
        <v>20</v>
      </c>
      <c r="F902" s="227">
        <v>23</v>
      </c>
      <c r="G902" s="228"/>
      <c r="H902" s="226"/>
    </row>
    <row r="903" spans="1:8" ht="12.75">
      <c r="A903" s="747"/>
      <c r="B903" s="709"/>
      <c r="C903" s="743"/>
      <c r="D903" s="236" t="s">
        <v>543</v>
      </c>
      <c r="E903" s="226">
        <v>5</v>
      </c>
      <c r="F903" s="227">
        <v>7</v>
      </c>
      <c r="G903" s="228"/>
      <c r="H903" s="226"/>
    </row>
    <row r="904" spans="1:8" ht="12.75">
      <c r="A904" s="747"/>
      <c r="B904" s="709"/>
      <c r="C904" s="743"/>
      <c r="D904" s="236" t="s">
        <v>238</v>
      </c>
      <c r="E904" s="226">
        <v>10</v>
      </c>
      <c r="F904" s="227">
        <v>10</v>
      </c>
      <c r="G904" s="228"/>
      <c r="H904" s="226"/>
    </row>
    <row r="905" spans="1:8" ht="12.75">
      <c r="A905" s="747"/>
      <c r="B905" s="709"/>
      <c r="C905" s="743"/>
      <c r="D905" s="236" t="s">
        <v>545</v>
      </c>
      <c r="E905" s="226">
        <v>31</v>
      </c>
      <c r="F905" s="227">
        <v>31</v>
      </c>
      <c r="G905" s="228"/>
      <c r="H905" s="226"/>
    </row>
    <row r="906" spans="1:8" ht="12.75">
      <c r="A906" s="747"/>
      <c r="B906" s="709"/>
      <c r="C906" s="743"/>
      <c r="D906" s="236" t="s">
        <v>226</v>
      </c>
      <c r="E906" s="226">
        <v>15</v>
      </c>
      <c r="F906" s="227">
        <v>15</v>
      </c>
      <c r="G906" s="228"/>
      <c r="H906" s="226"/>
    </row>
    <row r="907" spans="1:8" ht="12.75">
      <c r="A907" s="747"/>
      <c r="B907" s="709"/>
      <c r="C907" s="743"/>
      <c r="D907" s="236" t="s">
        <v>266</v>
      </c>
      <c r="E907" s="226">
        <v>14</v>
      </c>
      <c r="F907" s="227">
        <v>16</v>
      </c>
      <c r="G907" s="228"/>
      <c r="H907" s="226"/>
    </row>
    <row r="908" spans="1:8" ht="12.75">
      <c r="A908" s="747"/>
      <c r="B908" s="709"/>
      <c r="C908" s="241" t="s">
        <v>371</v>
      </c>
      <c r="D908" s="243" t="s">
        <v>554</v>
      </c>
      <c r="E908" s="221">
        <f>SUM(E909:E910)</f>
        <v>6</v>
      </c>
      <c r="F908" s="221">
        <f>SUM(F909:F910)</f>
        <v>118</v>
      </c>
      <c r="G908" s="221">
        <v>7</v>
      </c>
      <c r="H908" s="221">
        <v>7</v>
      </c>
    </row>
    <row r="909" spans="1:8" ht="12.75">
      <c r="A909" s="747"/>
      <c r="B909" s="709"/>
      <c r="C909" s="743"/>
      <c r="D909" s="236" t="s">
        <v>556</v>
      </c>
      <c r="E909" s="226"/>
      <c r="F909" s="227">
        <v>111</v>
      </c>
      <c r="G909" s="228"/>
      <c r="H909" s="226"/>
    </row>
    <row r="910" spans="1:8" ht="12.75">
      <c r="A910" s="747"/>
      <c r="B910" s="709"/>
      <c r="C910" s="743"/>
      <c r="D910" s="236" t="s">
        <v>276</v>
      </c>
      <c r="E910" s="226">
        <v>6</v>
      </c>
      <c r="F910" s="227">
        <v>7</v>
      </c>
      <c r="G910" s="228"/>
      <c r="H910" s="226"/>
    </row>
    <row r="911" spans="1:8" ht="12.75">
      <c r="A911" s="747"/>
      <c r="B911" s="709"/>
      <c r="C911" s="376" t="s">
        <v>629</v>
      </c>
      <c r="D911" s="377"/>
      <c r="E911" s="378">
        <f>SUM(E912)</f>
        <v>1561</v>
      </c>
      <c r="F911" s="378">
        <f>SUM(F912)</f>
        <v>1596</v>
      </c>
      <c r="G911" s="378">
        <f>SUM(G912)</f>
        <v>1725</v>
      </c>
      <c r="H911" s="378">
        <f>SUM(H912)</f>
        <v>1850</v>
      </c>
    </row>
    <row r="912" spans="1:8" ht="12.75">
      <c r="A912" s="747"/>
      <c r="B912" s="709"/>
      <c r="C912" s="214" t="s">
        <v>151</v>
      </c>
      <c r="D912" s="215" t="s">
        <v>152</v>
      </c>
      <c r="E912" s="216">
        <f>SUM(E913+E917+E922+E928)</f>
        <v>1561</v>
      </c>
      <c r="F912" s="216">
        <f>SUM(F913+F917+F922+F928)</f>
        <v>1596</v>
      </c>
      <c r="G912" s="216">
        <f>SUM(G913+G917+G922+G928)</f>
        <v>1725</v>
      </c>
      <c r="H912" s="216">
        <f>SUM(H913+H917+H922+H928)</f>
        <v>1850</v>
      </c>
    </row>
    <row r="913" spans="1:8" ht="12.75">
      <c r="A913" s="747"/>
      <c r="B913" s="709"/>
      <c r="C913" s="219" t="s">
        <v>211</v>
      </c>
      <c r="D913" s="220" t="s">
        <v>323</v>
      </c>
      <c r="E913" s="221">
        <f>SUM(E914:E916)</f>
        <v>1126</v>
      </c>
      <c r="F913" s="221">
        <f>SUM(F914:F916)</f>
        <v>1151</v>
      </c>
      <c r="G913" s="221">
        <f>SUM(G914:G916)</f>
        <v>1244</v>
      </c>
      <c r="H913" s="221">
        <f>SUM(H914:H916)</f>
        <v>1335</v>
      </c>
    </row>
    <row r="914" spans="1:8" ht="12.75">
      <c r="A914" s="747"/>
      <c r="B914" s="709"/>
      <c r="C914" s="713"/>
      <c r="D914" s="225" t="s">
        <v>324</v>
      </c>
      <c r="E914" s="226">
        <v>1050</v>
      </c>
      <c r="F914" s="227">
        <v>1119</v>
      </c>
      <c r="G914" s="228">
        <v>1199</v>
      </c>
      <c r="H914" s="226">
        <v>1285</v>
      </c>
    </row>
    <row r="915" spans="1:8" ht="12.75">
      <c r="A915" s="747"/>
      <c r="B915" s="709"/>
      <c r="C915" s="713"/>
      <c r="D915" s="290" t="s">
        <v>537</v>
      </c>
      <c r="E915" s="226">
        <v>40</v>
      </c>
      <c r="F915" s="227">
        <v>32</v>
      </c>
      <c r="G915" s="228">
        <v>45</v>
      </c>
      <c r="H915" s="226">
        <v>50</v>
      </c>
    </row>
    <row r="916" spans="1:8" ht="12.75">
      <c r="A916" s="747"/>
      <c r="B916" s="709"/>
      <c r="C916" s="713"/>
      <c r="D916" s="290" t="s">
        <v>538</v>
      </c>
      <c r="E916" s="226">
        <v>36</v>
      </c>
      <c r="F916" s="227">
        <v>0</v>
      </c>
      <c r="G916" s="228">
        <v>0</v>
      </c>
      <c r="H916" s="226">
        <v>0</v>
      </c>
    </row>
    <row r="917" spans="1:8" ht="12.75">
      <c r="A917" s="747"/>
      <c r="B917" s="709"/>
      <c r="C917" s="219" t="s">
        <v>213</v>
      </c>
      <c r="D917" s="220" t="s">
        <v>327</v>
      </c>
      <c r="E917" s="229">
        <f>SUM(E918:E921)</f>
        <v>397</v>
      </c>
      <c r="F917" s="229">
        <f>SUM(F918:F921)</f>
        <v>405</v>
      </c>
      <c r="G917" s="229">
        <v>438</v>
      </c>
      <c r="H917" s="229">
        <v>470</v>
      </c>
    </row>
    <row r="918" spans="1:8" ht="12.75">
      <c r="A918" s="747"/>
      <c r="B918" s="709"/>
      <c r="C918" s="713"/>
      <c r="D918" s="290" t="s">
        <v>539</v>
      </c>
      <c r="E918" s="232">
        <v>67</v>
      </c>
      <c r="F918" s="233">
        <v>72</v>
      </c>
      <c r="G918" s="234"/>
      <c r="H918" s="232"/>
    </row>
    <row r="919" spans="1:8" ht="12.75">
      <c r="A919" s="747"/>
      <c r="B919" s="709"/>
      <c r="C919" s="713"/>
      <c r="D919" s="290" t="s">
        <v>540</v>
      </c>
      <c r="E919" s="232">
        <v>1</v>
      </c>
      <c r="F919" s="233">
        <v>1</v>
      </c>
      <c r="G919" s="234"/>
      <c r="H919" s="232"/>
    </row>
    <row r="920" spans="1:8" ht="12.75">
      <c r="A920" s="747"/>
      <c r="B920" s="709"/>
      <c r="C920" s="713"/>
      <c r="D920" s="225" t="s">
        <v>541</v>
      </c>
      <c r="E920" s="232">
        <v>47</v>
      </c>
      <c r="F920" s="233">
        <v>42</v>
      </c>
      <c r="G920" s="234"/>
      <c r="H920" s="232"/>
    </row>
    <row r="921" spans="1:8" ht="12.75">
      <c r="A921" s="747"/>
      <c r="B921" s="709"/>
      <c r="C921" s="713"/>
      <c r="D921" s="236" t="s">
        <v>542</v>
      </c>
      <c r="E921" s="233">
        <v>282</v>
      </c>
      <c r="F921" s="233">
        <v>290</v>
      </c>
      <c r="G921" s="237"/>
      <c r="H921" s="233"/>
    </row>
    <row r="922" spans="1:8" ht="12.75">
      <c r="A922" s="747"/>
      <c r="B922" s="709"/>
      <c r="C922" s="219" t="s">
        <v>153</v>
      </c>
      <c r="D922" s="220" t="s">
        <v>154</v>
      </c>
      <c r="E922" s="229">
        <f>SUM(E923:E927)</f>
        <v>33</v>
      </c>
      <c r="F922" s="229">
        <f>SUM(F923:F927)</f>
        <v>39</v>
      </c>
      <c r="G922" s="229">
        <v>41</v>
      </c>
      <c r="H922" s="229">
        <v>43</v>
      </c>
    </row>
    <row r="923" spans="1:8" ht="12.75">
      <c r="A923" s="747"/>
      <c r="B923" s="709"/>
      <c r="C923" s="743"/>
      <c r="D923" s="236" t="s">
        <v>238</v>
      </c>
      <c r="E923" s="226"/>
      <c r="F923" s="227"/>
      <c r="G923" s="228"/>
      <c r="H923" s="226"/>
    </row>
    <row r="924" spans="1:8" ht="12.75">
      <c r="A924" s="747"/>
      <c r="B924" s="709"/>
      <c r="C924" s="743"/>
      <c r="D924" s="236" t="s">
        <v>545</v>
      </c>
      <c r="E924" s="226">
        <v>4</v>
      </c>
      <c r="F924" s="227">
        <v>5</v>
      </c>
      <c r="G924" s="228"/>
      <c r="H924" s="226"/>
    </row>
    <row r="925" spans="1:8" ht="12.75">
      <c r="A925" s="747"/>
      <c r="B925" s="709"/>
      <c r="C925" s="743"/>
      <c r="D925" s="236" t="s">
        <v>546</v>
      </c>
      <c r="E925" s="226"/>
      <c r="F925" s="227">
        <v>5</v>
      </c>
      <c r="G925" s="228"/>
      <c r="H925" s="226"/>
    </row>
    <row r="926" spans="1:8" ht="12.75">
      <c r="A926" s="747"/>
      <c r="B926" s="709"/>
      <c r="C926" s="743"/>
      <c r="D926" s="236" t="s">
        <v>226</v>
      </c>
      <c r="E926" s="226">
        <v>20</v>
      </c>
      <c r="F926" s="227">
        <v>19</v>
      </c>
      <c r="G926" s="228"/>
      <c r="H926" s="226"/>
    </row>
    <row r="927" spans="1:8" ht="12.75">
      <c r="A927" s="747"/>
      <c r="B927" s="709"/>
      <c r="C927" s="743"/>
      <c r="D927" s="236" t="s">
        <v>266</v>
      </c>
      <c r="E927" s="226">
        <v>9</v>
      </c>
      <c r="F927" s="227">
        <v>10</v>
      </c>
      <c r="G927" s="228"/>
      <c r="H927" s="226"/>
    </row>
    <row r="928" spans="1:8" ht="12.75">
      <c r="A928" s="747"/>
      <c r="B928" s="709"/>
      <c r="C928" s="241" t="s">
        <v>371</v>
      </c>
      <c r="D928" s="243" t="s">
        <v>554</v>
      </c>
      <c r="E928" s="221">
        <v>5</v>
      </c>
      <c r="F928" s="221">
        <v>1</v>
      </c>
      <c r="G928" s="221">
        <v>2</v>
      </c>
      <c r="H928" s="221">
        <v>2</v>
      </c>
    </row>
    <row r="929" spans="1:8" ht="12.75">
      <c r="A929" s="747"/>
      <c r="B929" s="709"/>
      <c r="C929" s="385"/>
      <c r="D929" s="236" t="s">
        <v>276</v>
      </c>
      <c r="E929" s="226">
        <v>5</v>
      </c>
      <c r="F929" s="227">
        <v>1</v>
      </c>
      <c r="G929" s="228">
        <v>2</v>
      </c>
      <c r="H929" s="226">
        <v>2</v>
      </c>
    </row>
    <row r="930" spans="1:8" ht="12.75">
      <c r="A930" s="747"/>
      <c r="B930" s="709"/>
      <c r="C930" s="376" t="s">
        <v>630</v>
      </c>
      <c r="D930" s="377"/>
      <c r="E930" s="378">
        <f>SUM(E931)</f>
        <v>1013</v>
      </c>
      <c r="F930" s="378">
        <f>SUM(F931)</f>
        <v>1100</v>
      </c>
      <c r="G930" s="378">
        <f>SUM(G931)</f>
        <v>1182</v>
      </c>
      <c r="H930" s="378">
        <f>SUM(H931)</f>
        <v>1259</v>
      </c>
    </row>
    <row r="931" spans="1:8" ht="12.75">
      <c r="A931" s="747"/>
      <c r="B931" s="709"/>
      <c r="C931" s="214" t="s">
        <v>151</v>
      </c>
      <c r="D931" s="215" t="s">
        <v>152</v>
      </c>
      <c r="E931" s="216">
        <f>SUM(E932+E936+E940+E953)</f>
        <v>1013</v>
      </c>
      <c r="F931" s="216">
        <f>SUM(F932+F936+F940+F953)</f>
        <v>1100</v>
      </c>
      <c r="G931" s="216">
        <f>SUM(G932+G936+G940+G953)</f>
        <v>1182</v>
      </c>
      <c r="H931" s="216">
        <f>SUM(H932+H936+H940+H953)</f>
        <v>1259</v>
      </c>
    </row>
    <row r="932" spans="1:8" ht="12.75">
      <c r="A932" s="747"/>
      <c r="B932" s="709"/>
      <c r="C932" s="219" t="s">
        <v>211</v>
      </c>
      <c r="D932" s="220" t="s">
        <v>323</v>
      </c>
      <c r="E932" s="221">
        <f>SUM(E933:E935)</f>
        <v>706</v>
      </c>
      <c r="F932" s="221">
        <f>SUM(F933:F935)</f>
        <v>758</v>
      </c>
      <c r="G932" s="221">
        <v>811</v>
      </c>
      <c r="H932" s="221">
        <v>868</v>
      </c>
    </row>
    <row r="933" spans="1:8" ht="12.75">
      <c r="A933" s="747"/>
      <c r="B933" s="709"/>
      <c r="C933" s="713"/>
      <c r="D933" s="225" t="s">
        <v>324</v>
      </c>
      <c r="E933" s="226">
        <v>700</v>
      </c>
      <c r="F933" s="227">
        <v>748</v>
      </c>
      <c r="G933" s="228"/>
      <c r="H933" s="226"/>
    </row>
    <row r="934" spans="1:8" ht="12.75">
      <c r="A934" s="747"/>
      <c r="B934" s="709"/>
      <c r="C934" s="713"/>
      <c r="D934" s="290" t="s">
        <v>537</v>
      </c>
      <c r="E934" s="226"/>
      <c r="F934" s="227">
        <v>6</v>
      </c>
      <c r="G934" s="228"/>
      <c r="H934" s="226"/>
    </row>
    <row r="935" spans="1:8" ht="12.75">
      <c r="A935" s="747"/>
      <c r="B935" s="709"/>
      <c r="C935" s="713"/>
      <c r="D935" s="290" t="s">
        <v>538</v>
      </c>
      <c r="E935" s="226">
        <v>6</v>
      </c>
      <c r="F935" s="227">
        <v>4</v>
      </c>
      <c r="G935" s="228"/>
      <c r="H935" s="226"/>
    </row>
    <row r="936" spans="1:8" ht="12.75">
      <c r="A936" s="747"/>
      <c r="B936" s="709"/>
      <c r="C936" s="219" t="s">
        <v>213</v>
      </c>
      <c r="D936" s="220" t="s">
        <v>327</v>
      </c>
      <c r="E936" s="229">
        <f>SUM(E937:E939)</f>
        <v>247</v>
      </c>
      <c r="F936" s="229">
        <f>SUM(F937:F939)</f>
        <v>267</v>
      </c>
      <c r="G936" s="229">
        <v>286</v>
      </c>
      <c r="H936" s="229">
        <v>306</v>
      </c>
    </row>
    <row r="937" spans="1:8" ht="12.75">
      <c r="A937" s="747"/>
      <c r="B937" s="709"/>
      <c r="C937" s="713"/>
      <c r="D937" s="290" t="s">
        <v>539</v>
      </c>
      <c r="E937" s="232">
        <v>35</v>
      </c>
      <c r="F937" s="233">
        <v>38</v>
      </c>
      <c r="G937" s="234"/>
      <c r="H937" s="232"/>
    </row>
    <row r="938" spans="1:8" ht="12.75">
      <c r="A938" s="747"/>
      <c r="B938" s="709"/>
      <c r="C938" s="713"/>
      <c r="D938" s="225" t="s">
        <v>541</v>
      </c>
      <c r="E938" s="232">
        <v>35</v>
      </c>
      <c r="F938" s="233">
        <v>38</v>
      </c>
      <c r="G938" s="234"/>
      <c r="H938" s="232"/>
    </row>
    <row r="939" spans="1:8" ht="12.75">
      <c r="A939" s="747"/>
      <c r="B939" s="709"/>
      <c r="C939" s="713"/>
      <c r="D939" s="236" t="s">
        <v>542</v>
      </c>
      <c r="E939" s="233">
        <v>177</v>
      </c>
      <c r="F939" s="233">
        <v>191</v>
      </c>
      <c r="G939" s="237"/>
      <c r="H939" s="233"/>
    </row>
    <row r="940" spans="1:8" ht="12.75">
      <c r="A940" s="747"/>
      <c r="B940" s="709"/>
      <c r="C940" s="219" t="s">
        <v>153</v>
      </c>
      <c r="D940" s="220" t="s">
        <v>154</v>
      </c>
      <c r="E940" s="229">
        <f>SUM(E941:E952)</f>
        <v>58</v>
      </c>
      <c r="F940" s="229">
        <f>SUM(F941:F952)</f>
        <v>73</v>
      </c>
      <c r="G940" s="229">
        <v>83</v>
      </c>
      <c r="H940" s="229">
        <v>83</v>
      </c>
    </row>
    <row r="941" spans="1:8" ht="12.75">
      <c r="A941" s="747"/>
      <c r="B941" s="709"/>
      <c r="C941" s="743"/>
      <c r="D941" s="236" t="s">
        <v>231</v>
      </c>
      <c r="E941" s="226">
        <v>20</v>
      </c>
      <c r="F941" s="227">
        <v>20</v>
      </c>
      <c r="G941" s="228"/>
      <c r="H941" s="226"/>
    </row>
    <row r="942" spans="1:8" ht="12.75">
      <c r="A942" s="747"/>
      <c r="B942" s="709"/>
      <c r="C942" s="743"/>
      <c r="D942" s="236" t="s">
        <v>543</v>
      </c>
      <c r="E942" s="226">
        <v>2</v>
      </c>
      <c r="F942" s="227">
        <v>5</v>
      </c>
      <c r="G942" s="228"/>
      <c r="H942" s="226"/>
    </row>
    <row r="943" spans="1:8" ht="12.75">
      <c r="A943" s="747"/>
      <c r="B943" s="709"/>
      <c r="C943" s="743"/>
      <c r="D943" s="236" t="s">
        <v>233</v>
      </c>
      <c r="E943" s="226">
        <v>5</v>
      </c>
      <c r="F943" s="227">
        <v>7</v>
      </c>
      <c r="G943" s="228"/>
      <c r="H943" s="226"/>
    </row>
    <row r="944" spans="1:8" ht="12.75">
      <c r="A944" s="747"/>
      <c r="B944" s="709"/>
      <c r="C944" s="743"/>
      <c r="D944" s="236" t="s">
        <v>236</v>
      </c>
      <c r="E944" s="226">
        <v>2</v>
      </c>
      <c r="F944" s="227"/>
      <c r="G944" s="228"/>
      <c r="H944" s="226"/>
    </row>
    <row r="945" spans="1:8" ht="12.75">
      <c r="A945" s="747"/>
      <c r="B945" s="709"/>
      <c r="C945" s="743"/>
      <c r="D945" s="236" t="s">
        <v>238</v>
      </c>
      <c r="E945" s="226">
        <v>2</v>
      </c>
      <c r="F945" s="227">
        <v>5</v>
      </c>
      <c r="G945" s="228"/>
      <c r="H945" s="226"/>
    </row>
    <row r="946" spans="1:8" ht="12.75">
      <c r="A946" s="747"/>
      <c r="B946" s="709"/>
      <c r="C946" s="743"/>
      <c r="D946" s="236" t="s">
        <v>545</v>
      </c>
      <c r="E946" s="226">
        <v>1</v>
      </c>
      <c r="F946" s="227">
        <v>2</v>
      </c>
      <c r="G946" s="228"/>
      <c r="H946" s="226"/>
    </row>
    <row r="947" spans="1:8" ht="12.75">
      <c r="A947" s="747"/>
      <c r="B947" s="709"/>
      <c r="C947" s="743"/>
      <c r="D947" s="236" t="s">
        <v>549</v>
      </c>
      <c r="E947" s="226">
        <v>2</v>
      </c>
      <c r="F947" s="227">
        <v>3</v>
      </c>
      <c r="G947" s="228"/>
      <c r="H947" s="226"/>
    </row>
    <row r="948" spans="1:8" ht="12.75">
      <c r="A948" s="747"/>
      <c r="B948" s="709"/>
      <c r="C948" s="743"/>
      <c r="D948" s="236" t="s">
        <v>567</v>
      </c>
      <c r="E948" s="226">
        <v>2</v>
      </c>
      <c r="F948" s="227"/>
      <c r="G948" s="228"/>
      <c r="H948" s="226"/>
    </row>
    <row r="949" spans="1:8" ht="12.75">
      <c r="A949" s="747"/>
      <c r="B949" s="709"/>
      <c r="C949" s="743"/>
      <c r="D949" s="236" t="s">
        <v>259</v>
      </c>
      <c r="E949" s="226">
        <v>2</v>
      </c>
      <c r="F949" s="227">
        <v>3</v>
      </c>
      <c r="G949" s="228"/>
      <c r="H949" s="226"/>
    </row>
    <row r="950" spans="1:8" ht="12.75">
      <c r="A950" s="747"/>
      <c r="B950" s="709"/>
      <c r="C950" s="743"/>
      <c r="D950" s="236" t="s">
        <v>260</v>
      </c>
      <c r="E950" s="226">
        <v>2</v>
      </c>
      <c r="F950" s="227">
        <v>5</v>
      </c>
      <c r="G950" s="228"/>
      <c r="H950" s="226"/>
    </row>
    <row r="951" spans="1:8" ht="12.75">
      <c r="A951" s="747"/>
      <c r="B951" s="709"/>
      <c r="C951" s="743"/>
      <c r="D951" s="236" t="s">
        <v>226</v>
      </c>
      <c r="E951" s="226">
        <v>12</v>
      </c>
      <c r="F951" s="227">
        <v>17</v>
      </c>
      <c r="G951" s="228"/>
      <c r="H951" s="226"/>
    </row>
    <row r="952" spans="1:8" ht="12.75">
      <c r="A952" s="747"/>
      <c r="B952" s="709"/>
      <c r="C952" s="743"/>
      <c r="D952" s="236" t="s">
        <v>266</v>
      </c>
      <c r="E952" s="226">
        <v>6</v>
      </c>
      <c r="F952" s="227">
        <v>6</v>
      </c>
      <c r="G952" s="228"/>
      <c r="H952" s="226"/>
    </row>
    <row r="953" spans="1:8" ht="12.75">
      <c r="A953" s="747"/>
      <c r="B953" s="709"/>
      <c r="C953" s="241" t="s">
        <v>371</v>
      </c>
      <c r="D953" s="243" t="s">
        <v>554</v>
      </c>
      <c r="E953" s="221">
        <f>SUM(E954:E954)</f>
        <v>2</v>
      </c>
      <c r="F953" s="221">
        <f>SUM(F954:F954)</f>
        <v>2</v>
      </c>
      <c r="G953" s="221">
        <f>SUM(G954:G954)</f>
        <v>2</v>
      </c>
      <c r="H953" s="221">
        <f>SUM(H954:H954)</f>
        <v>2</v>
      </c>
    </row>
    <row r="954" spans="1:8" ht="12.75">
      <c r="A954" s="747"/>
      <c r="B954" s="709"/>
      <c r="C954" s="385"/>
      <c r="D954" s="236" t="s">
        <v>276</v>
      </c>
      <c r="E954" s="226">
        <v>2</v>
      </c>
      <c r="F954" s="227">
        <v>2</v>
      </c>
      <c r="G954" s="228">
        <v>2</v>
      </c>
      <c r="H954" s="226">
        <v>2</v>
      </c>
    </row>
    <row r="955" spans="1:8" ht="12.75">
      <c r="A955" s="747"/>
      <c r="B955" s="709"/>
      <c r="C955" s="376" t="s">
        <v>631</v>
      </c>
      <c r="D955" s="377"/>
      <c r="E955" s="378">
        <f>SUM(E956)</f>
        <v>619</v>
      </c>
      <c r="F955" s="378">
        <f>SUM(F956)</f>
        <v>285</v>
      </c>
      <c r="G955" s="378">
        <f>SUM(G956)</f>
        <v>296</v>
      </c>
      <c r="H955" s="378">
        <f>SUM(H956)</f>
        <v>311</v>
      </c>
    </row>
    <row r="956" spans="1:8" ht="12.75">
      <c r="A956" s="747"/>
      <c r="B956" s="709"/>
      <c r="C956" s="214" t="s">
        <v>151</v>
      </c>
      <c r="D956" s="215" t="s">
        <v>152</v>
      </c>
      <c r="E956" s="216">
        <f>SUM(E957+E960+E964+E981)</f>
        <v>619</v>
      </c>
      <c r="F956" s="216">
        <v>285</v>
      </c>
      <c r="G956" s="216">
        <f>SUM(G957+G960+G964+G981)</f>
        <v>296</v>
      </c>
      <c r="H956" s="216">
        <f>SUM(H957+H960+H964+H981)</f>
        <v>311</v>
      </c>
    </row>
    <row r="957" spans="1:8" ht="12.75">
      <c r="A957" s="747"/>
      <c r="B957" s="709"/>
      <c r="C957" s="219" t="s">
        <v>211</v>
      </c>
      <c r="D957" s="220" t="s">
        <v>323</v>
      </c>
      <c r="E957" s="221">
        <f>SUM(E958:E959)</f>
        <v>316</v>
      </c>
      <c r="F957" s="221">
        <f>SUM(F958:F959)</f>
        <v>202</v>
      </c>
      <c r="G957" s="221">
        <v>209</v>
      </c>
      <c r="H957" s="221">
        <v>216</v>
      </c>
    </row>
    <row r="958" spans="1:8" ht="12.75">
      <c r="A958" s="747"/>
      <c r="B958" s="709"/>
      <c r="C958" s="713"/>
      <c r="D958" s="225" t="s">
        <v>324</v>
      </c>
      <c r="E958" s="226">
        <v>307</v>
      </c>
      <c r="F958" s="227">
        <v>202</v>
      </c>
      <c r="G958" s="228"/>
      <c r="H958" s="226"/>
    </row>
    <row r="959" spans="1:8" ht="12.75">
      <c r="A959" s="747"/>
      <c r="B959" s="709"/>
      <c r="C959" s="713"/>
      <c r="D959" s="290" t="s">
        <v>537</v>
      </c>
      <c r="E959" s="226">
        <v>9</v>
      </c>
      <c r="F959" s="227"/>
      <c r="G959" s="228"/>
      <c r="H959" s="226"/>
    </row>
    <row r="960" spans="1:8" ht="12.75">
      <c r="A960" s="747"/>
      <c r="B960" s="709"/>
      <c r="C960" s="219" t="s">
        <v>213</v>
      </c>
      <c r="D960" s="220" t="s">
        <v>327</v>
      </c>
      <c r="E960" s="229">
        <f>SUM(E961:E963)</f>
        <v>111</v>
      </c>
      <c r="F960" s="229">
        <f>SUM(F961:F963)</f>
        <v>71</v>
      </c>
      <c r="G960" s="229">
        <v>73</v>
      </c>
      <c r="H960" s="229">
        <v>76</v>
      </c>
    </row>
    <row r="961" spans="1:8" ht="12.75">
      <c r="A961" s="747"/>
      <c r="B961" s="709"/>
      <c r="C961" s="713"/>
      <c r="D961" s="290" t="s">
        <v>539</v>
      </c>
      <c r="E961" s="232">
        <v>12</v>
      </c>
      <c r="F961" s="233">
        <v>20</v>
      </c>
      <c r="G961" s="234"/>
      <c r="H961" s="232"/>
    </row>
    <row r="962" spans="1:8" ht="12.75">
      <c r="A962" s="747"/>
      <c r="B962" s="709"/>
      <c r="C962" s="713"/>
      <c r="D962" s="225" t="s">
        <v>541</v>
      </c>
      <c r="E962" s="232">
        <v>19</v>
      </c>
      <c r="F962" s="233"/>
      <c r="G962" s="234"/>
      <c r="H962" s="232"/>
    </row>
    <row r="963" spans="1:8" ht="12.75">
      <c r="A963" s="747"/>
      <c r="B963" s="709"/>
      <c r="C963" s="713"/>
      <c r="D963" s="236" t="s">
        <v>542</v>
      </c>
      <c r="E963" s="233">
        <v>80</v>
      </c>
      <c r="F963" s="233">
        <v>51</v>
      </c>
      <c r="G963" s="237"/>
      <c r="H963" s="233"/>
    </row>
    <row r="964" spans="1:8" ht="12.75">
      <c r="A964" s="747"/>
      <c r="B964" s="709"/>
      <c r="C964" s="219" t="s">
        <v>153</v>
      </c>
      <c r="D964" s="220" t="s">
        <v>154</v>
      </c>
      <c r="E964" s="229">
        <f>SUM(E965:E980)</f>
        <v>190</v>
      </c>
      <c r="F964" s="229">
        <f>SUM(F965:F980)</f>
        <v>11</v>
      </c>
      <c r="G964" s="229">
        <v>13</v>
      </c>
      <c r="H964" s="229">
        <v>17</v>
      </c>
    </row>
    <row r="965" spans="1:8" ht="12.75">
      <c r="A965" s="747"/>
      <c r="B965" s="709"/>
      <c r="C965" s="743"/>
      <c r="D965" s="236" t="s">
        <v>231</v>
      </c>
      <c r="E965" s="226">
        <v>91</v>
      </c>
      <c r="F965" s="227">
        <v>4</v>
      </c>
      <c r="G965" s="228"/>
      <c r="H965" s="226"/>
    </row>
    <row r="966" spans="1:8" ht="12.75">
      <c r="A966" s="747"/>
      <c r="B966" s="709"/>
      <c r="C966" s="743"/>
      <c r="D966" s="236" t="s">
        <v>543</v>
      </c>
      <c r="E966" s="226">
        <v>45</v>
      </c>
      <c r="F966" s="227">
        <v>2</v>
      </c>
      <c r="G966" s="228"/>
      <c r="H966" s="226"/>
    </row>
    <row r="967" spans="1:8" ht="12.75">
      <c r="A967" s="747"/>
      <c r="B967" s="709"/>
      <c r="C967" s="743"/>
      <c r="D967" s="236" t="s">
        <v>233</v>
      </c>
      <c r="E967" s="226">
        <v>1</v>
      </c>
      <c r="F967" s="227"/>
      <c r="G967" s="228"/>
      <c r="H967" s="226"/>
    </row>
    <row r="968" spans="1:8" ht="12.75">
      <c r="A968" s="747"/>
      <c r="B968" s="709"/>
      <c r="C968" s="743"/>
      <c r="D968" s="236" t="s">
        <v>235</v>
      </c>
      <c r="E968" s="226">
        <v>2</v>
      </c>
      <c r="F968" s="227"/>
      <c r="G968" s="228"/>
      <c r="H968" s="226"/>
    </row>
    <row r="969" spans="1:8" ht="12.75">
      <c r="A969" s="747"/>
      <c r="B969" s="709"/>
      <c r="C969" s="743"/>
      <c r="D969" s="236" t="s">
        <v>236</v>
      </c>
      <c r="E969" s="226">
        <v>1</v>
      </c>
      <c r="F969" s="227"/>
      <c r="G969" s="228"/>
      <c r="H969" s="226"/>
    </row>
    <row r="970" spans="1:8" ht="12.75">
      <c r="A970" s="747"/>
      <c r="B970" s="709"/>
      <c r="C970" s="743"/>
      <c r="D970" s="236" t="s">
        <v>564</v>
      </c>
      <c r="E970" s="226">
        <v>1</v>
      </c>
      <c r="F970" s="227"/>
      <c r="G970" s="228"/>
      <c r="H970" s="226"/>
    </row>
    <row r="971" spans="1:8" ht="12.75">
      <c r="A971" s="747"/>
      <c r="B971" s="709"/>
      <c r="C971" s="743"/>
      <c r="D971" s="236" t="s">
        <v>238</v>
      </c>
      <c r="E971" s="226">
        <v>4</v>
      </c>
      <c r="F971" s="227">
        <v>2</v>
      </c>
      <c r="G971" s="228"/>
      <c r="H971" s="226"/>
    </row>
    <row r="972" spans="1:8" ht="12.75">
      <c r="A972" s="747"/>
      <c r="B972" s="709"/>
      <c r="C972" s="743"/>
      <c r="D972" s="236" t="s">
        <v>545</v>
      </c>
      <c r="E972" s="226">
        <v>1</v>
      </c>
      <c r="F972" s="227"/>
      <c r="G972" s="228"/>
      <c r="H972" s="226"/>
    </row>
    <row r="973" spans="1:8" ht="12.75">
      <c r="A973" s="747"/>
      <c r="B973" s="709"/>
      <c r="C973" s="743"/>
      <c r="D973" s="236" t="s">
        <v>546</v>
      </c>
      <c r="E973" s="226">
        <v>1</v>
      </c>
      <c r="F973" s="227"/>
      <c r="G973" s="228"/>
      <c r="H973" s="226"/>
    </row>
    <row r="974" spans="1:8" ht="12.75">
      <c r="A974" s="747"/>
      <c r="B974" s="709"/>
      <c r="C974" s="743"/>
      <c r="D974" s="236" t="s">
        <v>547</v>
      </c>
      <c r="E974" s="226">
        <v>1</v>
      </c>
      <c r="F974" s="227"/>
      <c r="G974" s="228"/>
      <c r="H974" s="226"/>
    </row>
    <row r="975" spans="1:8" ht="12.75">
      <c r="A975" s="747"/>
      <c r="B975" s="709"/>
      <c r="C975" s="743"/>
      <c r="D975" s="236" t="s">
        <v>551</v>
      </c>
      <c r="E975" s="226">
        <v>12</v>
      </c>
      <c r="F975" s="227"/>
      <c r="G975" s="228"/>
      <c r="H975" s="226"/>
    </row>
    <row r="976" spans="1:8" ht="12.75">
      <c r="A976" s="747"/>
      <c r="B976" s="709"/>
      <c r="C976" s="743"/>
      <c r="D976" s="236" t="s">
        <v>552</v>
      </c>
      <c r="E976" s="226">
        <v>1</v>
      </c>
      <c r="F976" s="227"/>
      <c r="G976" s="228"/>
      <c r="H976" s="226"/>
    </row>
    <row r="977" spans="1:8" ht="12.75">
      <c r="A977" s="747"/>
      <c r="B977" s="709"/>
      <c r="C977" s="743"/>
      <c r="D977" s="236" t="s">
        <v>260</v>
      </c>
      <c r="E977" s="226">
        <v>20</v>
      </c>
      <c r="F977" s="227">
        <v>1</v>
      </c>
      <c r="G977" s="228"/>
      <c r="H977" s="226"/>
    </row>
    <row r="978" spans="1:8" ht="12.75">
      <c r="A978" s="747"/>
      <c r="B978" s="709"/>
      <c r="C978" s="743"/>
      <c r="D978" s="236" t="s">
        <v>226</v>
      </c>
      <c r="E978" s="226">
        <v>4</v>
      </c>
      <c r="F978" s="227">
        <v>1</v>
      </c>
      <c r="G978" s="228"/>
      <c r="H978" s="226"/>
    </row>
    <row r="979" spans="1:8" ht="12.75">
      <c r="A979" s="747"/>
      <c r="B979" s="709"/>
      <c r="C979" s="743"/>
      <c r="D979" s="236" t="s">
        <v>265</v>
      </c>
      <c r="E979" s="226">
        <v>3</v>
      </c>
      <c r="F979" s="227"/>
      <c r="G979" s="228"/>
      <c r="H979" s="226"/>
    </row>
    <row r="980" spans="1:8" ht="12.75">
      <c r="A980" s="747"/>
      <c r="B980" s="709"/>
      <c r="C980" s="743"/>
      <c r="D980" s="236" t="s">
        <v>266</v>
      </c>
      <c r="E980" s="226">
        <v>2</v>
      </c>
      <c r="F980" s="227">
        <v>1</v>
      </c>
      <c r="G980" s="228"/>
      <c r="H980" s="226"/>
    </row>
    <row r="981" spans="1:8" ht="12.75">
      <c r="A981" s="747"/>
      <c r="B981" s="709"/>
      <c r="C981" s="241" t="s">
        <v>371</v>
      </c>
      <c r="D981" s="243" t="s">
        <v>554</v>
      </c>
      <c r="E981" s="221">
        <f>SUM(E982:E982)</f>
        <v>2</v>
      </c>
      <c r="F981" s="221">
        <f>SUM(F982:F982)</f>
        <v>1</v>
      </c>
      <c r="G981" s="221">
        <f>SUM(G982:G982)</f>
        <v>1</v>
      </c>
      <c r="H981" s="221">
        <f>SUM(H982:H982)</f>
        <v>2</v>
      </c>
    </row>
    <row r="982" spans="1:8" ht="12.75">
      <c r="A982" s="747"/>
      <c r="B982" s="709"/>
      <c r="C982" s="385"/>
      <c r="D982" s="236" t="s">
        <v>276</v>
      </c>
      <c r="E982" s="226">
        <v>2</v>
      </c>
      <c r="F982" s="227">
        <v>1</v>
      </c>
      <c r="G982" s="228">
        <v>1</v>
      </c>
      <c r="H982" s="226">
        <v>2</v>
      </c>
    </row>
    <row r="983" spans="1:8" ht="12.75">
      <c r="A983" s="747"/>
      <c r="B983" s="709"/>
      <c r="C983" s="376" t="s">
        <v>632</v>
      </c>
      <c r="D983" s="377"/>
      <c r="E983" s="378">
        <f>SUM(E984)</f>
        <v>468</v>
      </c>
      <c r="F983" s="378">
        <f>SUM(F984)</f>
        <v>504</v>
      </c>
      <c r="G983" s="378">
        <f>SUM(G984)</f>
        <v>600</v>
      </c>
      <c r="H983" s="378">
        <f>SUM(H984)</f>
        <v>638</v>
      </c>
    </row>
    <row r="984" spans="1:8" ht="12.75">
      <c r="A984" s="747"/>
      <c r="B984" s="709"/>
      <c r="C984" s="214" t="s">
        <v>151</v>
      </c>
      <c r="D984" s="215" t="s">
        <v>152</v>
      </c>
      <c r="E984" s="216">
        <f>SUM(E985+E989+E992)</f>
        <v>468</v>
      </c>
      <c r="F984" s="216">
        <f>SUM(F985+F989+F992)</f>
        <v>504</v>
      </c>
      <c r="G984" s="216">
        <f>SUM(G985+G989+G992)</f>
        <v>600</v>
      </c>
      <c r="H984" s="216">
        <f>SUM(H985+H989+H992)</f>
        <v>638</v>
      </c>
    </row>
    <row r="985" spans="1:8" ht="12.75">
      <c r="A985" s="747"/>
      <c r="B985" s="709"/>
      <c r="C985" s="219" t="s">
        <v>211</v>
      </c>
      <c r="D985" s="220" t="s">
        <v>323</v>
      </c>
      <c r="E985" s="221">
        <f>SUM(E986:E988)</f>
        <v>343</v>
      </c>
      <c r="F985" s="221">
        <f>SUM(F986:F988)</f>
        <v>369</v>
      </c>
      <c r="G985" s="221">
        <v>440</v>
      </c>
      <c r="H985" s="221">
        <v>468</v>
      </c>
    </row>
    <row r="986" spans="1:8" ht="12.75">
      <c r="A986" s="747"/>
      <c r="B986" s="709"/>
      <c r="C986" s="713"/>
      <c r="D986" s="225" t="s">
        <v>324</v>
      </c>
      <c r="E986" s="226">
        <v>301</v>
      </c>
      <c r="F986" s="227">
        <v>369</v>
      </c>
      <c r="G986" s="228"/>
      <c r="H986" s="226"/>
    </row>
    <row r="987" spans="1:8" ht="12.75">
      <c r="A987" s="747"/>
      <c r="B987" s="709"/>
      <c r="C987" s="713"/>
      <c r="D987" s="290" t="s">
        <v>537</v>
      </c>
      <c r="E987" s="226">
        <v>30</v>
      </c>
      <c r="F987" s="227"/>
      <c r="G987" s="228"/>
      <c r="H987" s="226"/>
    </row>
    <row r="988" spans="1:8" ht="12.75">
      <c r="A988" s="747"/>
      <c r="B988" s="709"/>
      <c r="C988" s="713"/>
      <c r="D988" s="290" t="s">
        <v>538</v>
      </c>
      <c r="E988" s="226">
        <v>12</v>
      </c>
      <c r="F988" s="227"/>
      <c r="G988" s="228"/>
      <c r="H988" s="226"/>
    </row>
    <row r="989" spans="1:8" ht="12.75">
      <c r="A989" s="747"/>
      <c r="B989" s="709"/>
      <c r="C989" s="219" t="s">
        <v>213</v>
      </c>
      <c r="D989" s="220" t="s">
        <v>327</v>
      </c>
      <c r="E989" s="229">
        <f>SUM(E990:E991)</f>
        <v>121</v>
      </c>
      <c r="F989" s="229">
        <f>SUM(F990:F991)</f>
        <v>130</v>
      </c>
      <c r="G989" s="229">
        <v>155</v>
      </c>
      <c r="H989" s="229">
        <v>165</v>
      </c>
    </row>
    <row r="990" spans="1:8" ht="12.75">
      <c r="A990" s="747"/>
      <c r="B990" s="709"/>
      <c r="C990" s="746"/>
      <c r="D990" s="225" t="s">
        <v>541</v>
      </c>
      <c r="E990" s="232">
        <v>34</v>
      </c>
      <c r="F990" s="233">
        <v>37</v>
      </c>
      <c r="G990" s="234"/>
      <c r="H990" s="232"/>
    </row>
    <row r="991" spans="1:8" ht="12.75">
      <c r="A991" s="747"/>
      <c r="B991" s="709"/>
      <c r="C991" s="746"/>
      <c r="D991" s="236" t="s">
        <v>542</v>
      </c>
      <c r="E991" s="233">
        <v>87</v>
      </c>
      <c r="F991" s="233">
        <v>93</v>
      </c>
      <c r="G991" s="237"/>
      <c r="H991" s="233"/>
    </row>
    <row r="992" spans="1:8" ht="12.75">
      <c r="A992" s="747"/>
      <c r="B992" s="709"/>
      <c r="C992" s="219" t="s">
        <v>153</v>
      </c>
      <c r="D992" s="220" t="s">
        <v>154</v>
      </c>
      <c r="E992" s="229">
        <f>SUM(E993:E993)</f>
        <v>4</v>
      </c>
      <c r="F992" s="229">
        <f>SUM(F993:F993)</f>
        <v>5</v>
      </c>
      <c r="G992" s="229">
        <f>SUM(G993:G993)</f>
        <v>5</v>
      </c>
      <c r="H992" s="229">
        <v>5</v>
      </c>
    </row>
    <row r="993" spans="1:8" ht="12.75">
      <c r="A993" s="747"/>
      <c r="B993" s="709"/>
      <c r="C993" s="385"/>
      <c r="D993" s="236" t="s">
        <v>266</v>
      </c>
      <c r="E993" s="226">
        <v>4</v>
      </c>
      <c r="F993" s="227">
        <v>5</v>
      </c>
      <c r="G993" s="228">
        <v>5</v>
      </c>
      <c r="H993" s="226">
        <v>5</v>
      </c>
    </row>
    <row r="994" spans="1:8" ht="12.75">
      <c r="A994" s="747"/>
      <c r="B994" s="709"/>
      <c r="C994" s="376" t="s">
        <v>633</v>
      </c>
      <c r="D994" s="377"/>
      <c r="E994" s="378">
        <f>SUM(E995)</f>
        <v>1292</v>
      </c>
      <c r="F994" s="378">
        <f>SUM(F995)</f>
        <v>1342</v>
      </c>
      <c r="G994" s="378">
        <f>SUM(G995)</f>
        <v>1435</v>
      </c>
      <c r="H994" s="378">
        <f>SUM(H995)</f>
        <v>1538</v>
      </c>
    </row>
    <row r="995" spans="1:8" ht="12.75">
      <c r="A995" s="747"/>
      <c r="B995" s="709"/>
      <c r="C995" s="214" t="s">
        <v>151</v>
      </c>
      <c r="D995" s="215" t="s">
        <v>152</v>
      </c>
      <c r="E995" s="216">
        <f>SUM(E996+E999+E1004+E1012)</f>
        <v>1292</v>
      </c>
      <c r="F995" s="216">
        <f>SUM(F996+F999+F1004+F1012)</f>
        <v>1342</v>
      </c>
      <c r="G995" s="216">
        <f>SUM(G996+G999+G1004+G1012)</f>
        <v>1435</v>
      </c>
      <c r="H995" s="216">
        <v>1538</v>
      </c>
    </row>
    <row r="996" spans="1:8" ht="12.75">
      <c r="A996" s="747"/>
      <c r="B996" s="709"/>
      <c r="C996" s="219" t="s">
        <v>211</v>
      </c>
      <c r="D996" s="220" t="s">
        <v>323</v>
      </c>
      <c r="E996" s="221">
        <f>SUM(E997:E998)</f>
        <v>878</v>
      </c>
      <c r="F996" s="221">
        <f>SUM(F997:F998)</f>
        <v>908</v>
      </c>
      <c r="G996" s="221">
        <v>972</v>
      </c>
      <c r="H996" s="221">
        <v>1041</v>
      </c>
    </row>
    <row r="997" spans="1:8" ht="12.75">
      <c r="A997" s="747"/>
      <c r="B997" s="709"/>
      <c r="C997" s="713"/>
      <c r="D997" s="225" t="s">
        <v>324</v>
      </c>
      <c r="E997" s="226">
        <v>850</v>
      </c>
      <c r="F997" s="227">
        <v>900</v>
      </c>
      <c r="G997" s="227"/>
      <c r="H997" s="226"/>
    </row>
    <row r="998" spans="1:8" ht="12.75">
      <c r="A998" s="747"/>
      <c r="B998" s="709"/>
      <c r="C998" s="713"/>
      <c r="D998" s="290" t="s">
        <v>537</v>
      </c>
      <c r="E998" s="226">
        <v>28</v>
      </c>
      <c r="F998" s="227">
        <v>8</v>
      </c>
      <c r="G998" s="227"/>
      <c r="H998" s="226"/>
    </row>
    <row r="999" spans="1:8" ht="12.75">
      <c r="A999" s="747"/>
      <c r="B999" s="709"/>
      <c r="C999" s="219" t="s">
        <v>213</v>
      </c>
      <c r="D999" s="220" t="s">
        <v>327</v>
      </c>
      <c r="E999" s="229">
        <f>SUM(E1000:E1003)</f>
        <v>309</v>
      </c>
      <c r="F999" s="229">
        <f>SUM(F1000:F1003)</f>
        <v>320</v>
      </c>
      <c r="G999" s="229">
        <v>343</v>
      </c>
      <c r="H999" s="229">
        <v>367</v>
      </c>
    </row>
    <row r="1000" spans="1:8" ht="12.75">
      <c r="A1000" s="747"/>
      <c r="B1000" s="709"/>
      <c r="C1000" s="713"/>
      <c r="D1000" s="290" t="s">
        <v>539</v>
      </c>
      <c r="E1000" s="232">
        <v>26</v>
      </c>
      <c r="F1000" s="233">
        <v>28</v>
      </c>
      <c r="G1000" s="233"/>
      <c r="H1000" s="232"/>
    </row>
    <row r="1001" spans="1:8" ht="12.75">
      <c r="A1001" s="747"/>
      <c r="B1001" s="709"/>
      <c r="C1001" s="713"/>
      <c r="D1001" s="290" t="s">
        <v>540</v>
      </c>
      <c r="E1001" s="232">
        <v>25</v>
      </c>
      <c r="F1001" s="233">
        <v>26</v>
      </c>
      <c r="G1001" s="233"/>
      <c r="H1001" s="232"/>
    </row>
    <row r="1002" spans="1:8" ht="12.75">
      <c r="A1002" s="747"/>
      <c r="B1002" s="709"/>
      <c r="C1002" s="713"/>
      <c r="D1002" s="225" t="s">
        <v>541</v>
      </c>
      <c r="E1002" s="232">
        <v>37</v>
      </c>
      <c r="F1002" s="233">
        <v>37</v>
      </c>
      <c r="G1002" s="233"/>
      <c r="H1002" s="232"/>
    </row>
    <row r="1003" spans="1:8" ht="12.75">
      <c r="A1003" s="747"/>
      <c r="B1003" s="709"/>
      <c r="C1003" s="713"/>
      <c r="D1003" s="236" t="s">
        <v>542</v>
      </c>
      <c r="E1003" s="233">
        <v>221</v>
      </c>
      <c r="F1003" s="233">
        <v>229</v>
      </c>
      <c r="G1003" s="233"/>
      <c r="H1003" s="233"/>
    </row>
    <row r="1004" spans="1:8" ht="12.75">
      <c r="A1004" s="747"/>
      <c r="B1004" s="709"/>
      <c r="C1004" s="219" t="s">
        <v>153</v>
      </c>
      <c r="D1004" s="220" t="s">
        <v>154</v>
      </c>
      <c r="E1004" s="229">
        <f>SUM(E1005:E1011)</f>
        <v>23</v>
      </c>
      <c r="F1004" s="229">
        <f>SUM(F1005:F1011)</f>
        <v>114</v>
      </c>
      <c r="G1004" s="229">
        <v>120</v>
      </c>
      <c r="H1004" s="229">
        <v>130</v>
      </c>
    </row>
    <row r="1005" spans="1:8" ht="12.75">
      <c r="A1005" s="747"/>
      <c r="B1005" s="709"/>
      <c r="C1005" s="743"/>
      <c r="D1005" s="236" t="s">
        <v>231</v>
      </c>
      <c r="E1005" s="226">
        <v>0</v>
      </c>
      <c r="F1005" s="227">
        <v>20</v>
      </c>
      <c r="G1005" s="227"/>
      <c r="H1005" s="226"/>
    </row>
    <row r="1006" spans="1:8" ht="12.75">
      <c r="A1006" s="747"/>
      <c r="B1006" s="709"/>
      <c r="C1006" s="743"/>
      <c r="D1006" s="236" t="s">
        <v>543</v>
      </c>
      <c r="E1006" s="226">
        <v>0</v>
      </c>
      <c r="F1006" s="227">
        <v>10</v>
      </c>
      <c r="G1006" s="227"/>
      <c r="H1006" s="226"/>
    </row>
    <row r="1007" spans="1:8" ht="12.75">
      <c r="A1007" s="747"/>
      <c r="B1007" s="709"/>
      <c r="C1007" s="743"/>
      <c r="D1007" s="236" t="s">
        <v>235</v>
      </c>
      <c r="E1007" s="226">
        <v>0</v>
      </c>
      <c r="F1007" s="227">
        <v>30</v>
      </c>
      <c r="G1007" s="227"/>
      <c r="H1007" s="226"/>
    </row>
    <row r="1008" spans="1:8" ht="12.75">
      <c r="A1008" s="747"/>
      <c r="B1008" s="709"/>
      <c r="C1008" s="743"/>
      <c r="D1008" s="236" t="s">
        <v>238</v>
      </c>
      <c r="E1008" s="226">
        <v>0</v>
      </c>
      <c r="F1008" s="227">
        <v>20</v>
      </c>
      <c r="G1008" s="227"/>
      <c r="H1008" s="226"/>
    </row>
    <row r="1009" spans="1:8" ht="12.75">
      <c r="A1009" s="747"/>
      <c r="B1009" s="709"/>
      <c r="C1009" s="743"/>
      <c r="D1009" s="236" t="s">
        <v>545</v>
      </c>
      <c r="E1009" s="226">
        <v>0</v>
      </c>
      <c r="F1009" s="227">
        <v>15</v>
      </c>
      <c r="G1009" s="227"/>
      <c r="H1009" s="226"/>
    </row>
    <row r="1010" spans="1:8" ht="12.75">
      <c r="A1010" s="747"/>
      <c r="B1010" s="709"/>
      <c r="C1010" s="743"/>
      <c r="D1010" s="236" t="s">
        <v>226</v>
      </c>
      <c r="E1010" s="226">
        <v>17</v>
      </c>
      <c r="F1010" s="227">
        <v>12</v>
      </c>
      <c r="G1010" s="227"/>
      <c r="H1010" s="226"/>
    </row>
    <row r="1011" spans="1:8" ht="12.75">
      <c r="A1011" s="747"/>
      <c r="B1011" s="709"/>
      <c r="C1011" s="743"/>
      <c r="D1011" s="236" t="s">
        <v>266</v>
      </c>
      <c r="E1011" s="226">
        <v>6</v>
      </c>
      <c r="F1011" s="227">
        <v>7</v>
      </c>
      <c r="G1011" s="227"/>
      <c r="H1011" s="226"/>
    </row>
    <row r="1012" spans="1:8" ht="12.75">
      <c r="A1012" s="747"/>
      <c r="B1012" s="709"/>
      <c r="C1012" s="241" t="s">
        <v>371</v>
      </c>
      <c r="D1012" s="243" t="s">
        <v>554</v>
      </c>
      <c r="E1012" s="221">
        <f>SUM(E1013:E1014)</f>
        <v>82</v>
      </c>
      <c r="F1012" s="221">
        <v>0</v>
      </c>
      <c r="G1012" s="221"/>
      <c r="H1012" s="221"/>
    </row>
    <row r="1013" spans="1:8" ht="12.75">
      <c r="A1013" s="747"/>
      <c r="B1013" s="709"/>
      <c r="C1013" s="743"/>
      <c r="D1013" s="236" t="s">
        <v>555</v>
      </c>
      <c r="E1013" s="226">
        <v>80</v>
      </c>
      <c r="F1013" s="227">
        <v>0</v>
      </c>
      <c r="G1013" s="227"/>
      <c r="H1013" s="226"/>
    </row>
    <row r="1014" spans="1:8" ht="12.75">
      <c r="A1014" s="747"/>
      <c r="B1014" s="709"/>
      <c r="C1014" s="743"/>
      <c r="D1014" s="236" t="s">
        <v>276</v>
      </c>
      <c r="E1014" s="226">
        <v>2</v>
      </c>
      <c r="F1014" s="227">
        <v>0</v>
      </c>
      <c r="G1014" s="227"/>
      <c r="H1014" s="226"/>
    </row>
    <row r="1015" spans="1:8" ht="12.75">
      <c r="A1015" s="747"/>
      <c r="B1015" s="709"/>
      <c r="C1015" s="376" t="s">
        <v>634</v>
      </c>
      <c r="D1015" s="377"/>
      <c r="E1015" s="378">
        <f>SUM(E1016)</f>
        <v>2088</v>
      </c>
      <c r="F1015" s="378">
        <f>SUM(F1016)</f>
        <v>2093</v>
      </c>
      <c r="G1015" s="378">
        <f>SUM(G1016)</f>
        <v>2234</v>
      </c>
      <c r="H1015" s="378">
        <f>SUM(H1016)</f>
        <v>2385</v>
      </c>
    </row>
    <row r="1016" spans="1:8" ht="12.75">
      <c r="A1016" s="747"/>
      <c r="B1016" s="709"/>
      <c r="C1016" s="214" t="s">
        <v>151</v>
      </c>
      <c r="D1016" s="215" t="s">
        <v>152</v>
      </c>
      <c r="E1016" s="216">
        <f>SUM(E1017+E1021+E1026+E1033)</f>
        <v>2088</v>
      </c>
      <c r="F1016" s="216">
        <v>2093</v>
      </c>
      <c r="G1016" s="216">
        <v>2234</v>
      </c>
      <c r="H1016" s="216">
        <v>2385</v>
      </c>
    </row>
    <row r="1017" spans="1:8" ht="12.75">
      <c r="A1017" s="747"/>
      <c r="B1017" s="709"/>
      <c r="C1017" s="219" t="s">
        <v>211</v>
      </c>
      <c r="D1017" s="220" t="s">
        <v>323</v>
      </c>
      <c r="E1017" s="221">
        <f>SUM(E1018:E1020)</f>
        <v>1254</v>
      </c>
      <c r="F1017" s="221">
        <f>SUM(F1018:F1020)</f>
        <v>1437</v>
      </c>
      <c r="G1017" s="221">
        <v>1538</v>
      </c>
      <c r="H1017" s="221">
        <v>1646</v>
      </c>
    </row>
    <row r="1018" spans="1:8" ht="12.75">
      <c r="A1018" s="747"/>
      <c r="B1018" s="709"/>
      <c r="C1018" s="713"/>
      <c r="D1018" s="225" t="s">
        <v>324</v>
      </c>
      <c r="E1018" s="226">
        <v>1160</v>
      </c>
      <c r="F1018" s="227">
        <v>1298</v>
      </c>
      <c r="G1018" s="228"/>
      <c r="H1018" s="226"/>
    </row>
    <row r="1019" spans="1:8" ht="12.75">
      <c r="A1019" s="747"/>
      <c r="B1019" s="709"/>
      <c r="C1019" s="713"/>
      <c r="D1019" s="290" t="s">
        <v>537</v>
      </c>
      <c r="E1019" s="226">
        <v>64</v>
      </c>
      <c r="F1019" s="227">
        <v>119</v>
      </c>
      <c r="G1019" s="228"/>
      <c r="H1019" s="226"/>
    </row>
    <row r="1020" spans="1:8" ht="12.75">
      <c r="A1020" s="747"/>
      <c r="B1020" s="709"/>
      <c r="C1020" s="713"/>
      <c r="D1020" s="290" t="s">
        <v>538</v>
      </c>
      <c r="E1020" s="226">
        <v>30</v>
      </c>
      <c r="F1020" s="227">
        <v>20</v>
      </c>
      <c r="G1020" s="228"/>
      <c r="H1020" s="226"/>
    </row>
    <row r="1021" spans="1:8" ht="12.75">
      <c r="A1021" s="747"/>
      <c r="B1021" s="709"/>
      <c r="C1021" s="219" t="s">
        <v>213</v>
      </c>
      <c r="D1021" s="220" t="s">
        <v>327</v>
      </c>
      <c r="E1021" s="229">
        <f>SUM(E1022:E1025)</f>
        <v>442</v>
      </c>
      <c r="F1021" s="229">
        <f>SUM(F1022:F1025)</f>
        <v>506</v>
      </c>
      <c r="G1021" s="229">
        <v>541</v>
      </c>
      <c r="H1021" s="229">
        <v>579</v>
      </c>
    </row>
    <row r="1022" spans="1:8" ht="12.75">
      <c r="A1022" s="747"/>
      <c r="B1022" s="709"/>
      <c r="C1022" s="713"/>
      <c r="D1022" s="290" t="s">
        <v>539</v>
      </c>
      <c r="E1022" s="232">
        <v>58</v>
      </c>
      <c r="F1022" s="233">
        <v>60</v>
      </c>
      <c r="G1022" s="234"/>
      <c r="H1022" s="232"/>
    </row>
    <row r="1023" spans="1:8" ht="12.75">
      <c r="A1023" s="747"/>
      <c r="B1023" s="709"/>
      <c r="C1023" s="713"/>
      <c r="D1023" s="290" t="s">
        <v>540</v>
      </c>
      <c r="E1023" s="232">
        <v>11</v>
      </c>
      <c r="F1023" s="233">
        <v>40</v>
      </c>
      <c r="G1023" s="234"/>
      <c r="H1023" s="232"/>
    </row>
    <row r="1024" spans="1:8" ht="12.75">
      <c r="A1024" s="747"/>
      <c r="B1024" s="709"/>
      <c r="C1024" s="713"/>
      <c r="D1024" s="225" t="s">
        <v>541</v>
      </c>
      <c r="E1024" s="232">
        <v>57</v>
      </c>
      <c r="F1024" s="233">
        <v>44</v>
      </c>
      <c r="G1024" s="234"/>
      <c r="H1024" s="232"/>
    </row>
    <row r="1025" spans="1:8" ht="12.75">
      <c r="A1025" s="747"/>
      <c r="B1025" s="709"/>
      <c r="C1025" s="713"/>
      <c r="D1025" s="236" t="s">
        <v>542</v>
      </c>
      <c r="E1025" s="233">
        <v>316</v>
      </c>
      <c r="F1025" s="233">
        <v>362</v>
      </c>
      <c r="G1025" s="237"/>
      <c r="H1025" s="233"/>
    </row>
    <row r="1026" spans="1:8" ht="12.75">
      <c r="A1026" s="747"/>
      <c r="B1026" s="709"/>
      <c r="C1026" s="219" t="s">
        <v>153</v>
      </c>
      <c r="D1026" s="220" t="s">
        <v>154</v>
      </c>
      <c r="E1026" s="229">
        <f>SUM(E1027:E1032)</f>
        <v>327</v>
      </c>
      <c r="F1026" s="229">
        <f>SUM(F1028:F1032)</f>
        <v>150</v>
      </c>
      <c r="G1026" s="229">
        <v>155</v>
      </c>
      <c r="H1026" s="229">
        <v>160</v>
      </c>
    </row>
    <row r="1027" spans="1:8" ht="12.75">
      <c r="A1027" s="747"/>
      <c r="B1027" s="709"/>
      <c r="C1027" s="713"/>
      <c r="D1027" s="290" t="s">
        <v>231</v>
      </c>
      <c r="E1027" s="232">
        <v>0</v>
      </c>
      <c r="F1027" s="229"/>
      <c r="G1027" s="229"/>
      <c r="H1027" s="229"/>
    </row>
    <row r="1028" spans="1:8" ht="12.75">
      <c r="A1028" s="747"/>
      <c r="B1028" s="709"/>
      <c r="C1028" s="713"/>
      <c r="D1028" s="236" t="s">
        <v>543</v>
      </c>
      <c r="E1028" s="226">
        <v>40</v>
      </c>
      <c r="F1028" s="227"/>
      <c r="G1028" s="228"/>
      <c r="H1028" s="226"/>
    </row>
    <row r="1029" spans="1:8" ht="12.75">
      <c r="A1029" s="747"/>
      <c r="B1029" s="709"/>
      <c r="C1029" s="713"/>
      <c r="D1029" s="236" t="s">
        <v>238</v>
      </c>
      <c r="E1029" s="226">
        <v>12</v>
      </c>
      <c r="F1029" s="227">
        <v>50</v>
      </c>
      <c r="G1029" s="228"/>
      <c r="H1029" s="226"/>
    </row>
    <row r="1030" spans="1:8" ht="12.75">
      <c r="A1030" s="747"/>
      <c r="B1030" s="709"/>
      <c r="C1030" s="713"/>
      <c r="D1030" s="236" t="s">
        <v>551</v>
      </c>
      <c r="E1030" s="226">
        <v>250</v>
      </c>
      <c r="F1030" s="227">
        <v>100</v>
      </c>
      <c r="G1030" s="228"/>
      <c r="H1030" s="226"/>
    </row>
    <row r="1031" spans="1:8" ht="12.75">
      <c r="A1031" s="747"/>
      <c r="B1031" s="709"/>
      <c r="C1031" s="713"/>
      <c r="D1031" s="236" t="s">
        <v>226</v>
      </c>
      <c r="E1031" s="226">
        <v>15</v>
      </c>
      <c r="F1031" s="227"/>
      <c r="G1031" s="228"/>
      <c r="H1031" s="226"/>
    </row>
    <row r="1032" spans="1:8" ht="12.75">
      <c r="A1032" s="747"/>
      <c r="B1032" s="709"/>
      <c r="C1032" s="713"/>
      <c r="D1032" s="236" t="s">
        <v>266</v>
      </c>
      <c r="E1032" s="226">
        <v>10</v>
      </c>
      <c r="F1032" s="227"/>
      <c r="G1032" s="228"/>
      <c r="H1032" s="226"/>
    </row>
    <row r="1033" spans="1:8" ht="12.75">
      <c r="A1033" s="747"/>
      <c r="B1033" s="709"/>
      <c r="C1033" s="241" t="s">
        <v>371</v>
      </c>
      <c r="D1033" s="243" t="s">
        <v>554</v>
      </c>
      <c r="E1033" s="221">
        <f>SUM(E1034:E1035)</f>
        <v>65</v>
      </c>
      <c r="F1033" s="221">
        <f>SUM(F1034:F1035)</f>
        <v>0</v>
      </c>
      <c r="G1033" s="221">
        <f>SUM(G1034:G1035)</f>
        <v>0</v>
      </c>
      <c r="H1033" s="221">
        <f>SUM(H1034:H1035)</f>
        <v>0</v>
      </c>
    </row>
    <row r="1034" spans="1:8" ht="12.75">
      <c r="A1034" s="747"/>
      <c r="B1034" s="709"/>
      <c r="C1034" s="743"/>
      <c r="D1034" s="236" t="s">
        <v>635</v>
      </c>
      <c r="E1034" s="226">
        <v>60</v>
      </c>
      <c r="F1034" s="227"/>
      <c r="G1034" s="228"/>
      <c r="H1034" s="226"/>
    </row>
    <row r="1035" spans="1:8" ht="12.75">
      <c r="A1035" s="747"/>
      <c r="B1035" s="709"/>
      <c r="C1035" s="743"/>
      <c r="D1035" s="236" t="s">
        <v>276</v>
      </c>
      <c r="E1035" s="226">
        <v>5</v>
      </c>
      <c r="F1035" s="227"/>
      <c r="G1035" s="228"/>
      <c r="H1035" s="226"/>
    </row>
    <row r="1036" spans="1:8" ht="12.75">
      <c r="A1036" s="747"/>
      <c r="B1036" s="709"/>
      <c r="C1036" s="376" t="s">
        <v>636</v>
      </c>
      <c r="D1036" s="377"/>
      <c r="E1036" s="378">
        <v>607</v>
      </c>
      <c r="F1036" s="388">
        <v>714</v>
      </c>
      <c r="G1036" s="384">
        <v>720</v>
      </c>
      <c r="H1036" s="384">
        <v>730</v>
      </c>
    </row>
    <row r="1037" spans="1:8" ht="12.75">
      <c r="A1037" s="747"/>
      <c r="B1037" s="709"/>
      <c r="C1037" s="285" t="s">
        <v>513</v>
      </c>
      <c r="D1037" s="286" t="s">
        <v>554</v>
      </c>
      <c r="E1037" s="319">
        <f>SUM(E1038)</f>
        <v>607</v>
      </c>
      <c r="F1037" s="319">
        <f>SUM(F1038)</f>
        <v>714</v>
      </c>
      <c r="G1037" s="319">
        <f>SUM(G1038)</f>
        <v>720</v>
      </c>
      <c r="H1037" s="319">
        <f>SUM(H1038)</f>
        <v>730</v>
      </c>
    </row>
    <row r="1038" spans="1:8" ht="12.75">
      <c r="A1038" s="747"/>
      <c r="B1038" s="709"/>
      <c r="C1038" s="385"/>
      <c r="D1038" s="236" t="s">
        <v>637</v>
      </c>
      <c r="E1038" s="226">
        <v>607</v>
      </c>
      <c r="F1038" s="227">
        <v>714</v>
      </c>
      <c r="G1038" s="228">
        <v>720</v>
      </c>
      <c r="H1038" s="226">
        <v>730</v>
      </c>
    </row>
    <row r="1039" spans="1:8" ht="12.75">
      <c r="A1039" s="747"/>
      <c r="B1039" s="389" t="s">
        <v>638</v>
      </c>
      <c r="C1039" s="276" t="s">
        <v>639</v>
      </c>
      <c r="D1039" s="293"/>
      <c r="E1039" s="278">
        <f>SUM(E1084)</f>
        <v>17911</v>
      </c>
      <c r="F1039" s="278">
        <f>SUM(F1084)</f>
        <v>18156</v>
      </c>
      <c r="G1039" s="278">
        <f>SUM(G1084)</f>
        <v>19000</v>
      </c>
      <c r="H1039" s="278">
        <f>SUM(H1084)</f>
        <v>20280</v>
      </c>
    </row>
    <row r="1040" spans="1:8" ht="12.75">
      <c r="A1040" s="747"/>
      <c r="B1040" s="709"/>
      <c r="C1040" s="390" t="s">
        <v>640</v>
      </c>
      <c r="D1040" s="377"/>
      <c r="E1040" s="378">
        <f>SUM(E1041)</f>
        <v>15254</v>
      </c>
      <c r="F1040" s="378">
        <f>SUM(F1041)</f>
        <v>15202</v>
      </c>
      <c r="G1040" s="378">
        <f>SUM(G1041)</f>
        <v>16210</v>
      </c>
      <c r="H1040" s="378">
        <f>SUM(H1041)</f>
        <v>17290</v>
      </c>
    </row>
    <row r="1041" spans="1:8" ht="12.75">
      <c r="A1041" s="747"/>
      <c r="B1041" s="709"/>
      <c r="C1041" s="391" t="s">
        <v>151</v>
      </c>
      <c r="D1041" s="215" t="s">
        <v>152</v>
      </c>
      <c r="E1041" s="216">
        <f>SUM(E1042+E1046+E1051+E1078)</f>
        <v>15254</v>
      </c>
      <c r="F1041" s="216">
        <f>SUM(F1042+F1046+F1051+F1078)</f>
        <v>15202</v>
      </c>
      <c r="G1041" s="216">
        <f>SUM(G1042+G1046+G1051+G1078)</f>
        <v>16210</v>
      </c>
      <c r="H1041" s="216">
        <f>SUM(H1042+H1046+H1051+H1078)</f>
        <v>17290</v>
      </c>
    </row>
    <row r="1042" spans="1:8" ht="12.75">
      <c r="A1042" s="747"/>
      <c r="B1042" s="709"/>
      <c r="C1042" s="392" t="s">
        <v>211</v>
      </c>
      <c r="D1042" s="220" t="s">
        <v>323</v>
      </c>
      <c r="E1042" s="221">
        <f>SUM(E1043:E1045)</f>
        <v>9520</v>
      </c>
      <c r="F1042" s="221">
        <f>SUM(F1043:F1045)</f>
        <v>10134</v>
      </c>
      <c r="G1042" s="221">
        <v>10843</v>
      </c>
      <c r="H1042" s="221">
        <v>11602</v>
      </c>
    </row>
    <row r="1043" spans="1:8" ht="12.75">
      <c r="A1043" s="747"/>
      <c r="B1043" s="709"/>
      <c r="C1043" s="744"/>
      <c r="D1043" s="225" t="s">
        <v>324</v>
      </c>
      <c r="E1043" s="226">
        <v>8650</v>
      </c>
      <c r="F1043" s="226">
        <v>9254</v>
      </c>
      <c r="G1043" s="228"/>
      <c r="H1043" s="226"/>
    </row>
    <row r="1044" spans="1:8" ht="12.75">
      <c r="A1044" s="747"/>
      <c r="B1044" s="709"/>
      <c r="C1044" s="744"/>
      <c r="D1044" s="290" t="s">
        <v>537</v>
      </c>
      <c r="E1044" s="226">
        <v>715</v>
      </c>
      <c r="F1044" s="226">
        <v>780</v>
      </c>
      <c r="G1044" s="228"/>
      <c r="H1044" s="226"/>
    </row>
    <row r="1045" spans="1:8" ht="12.75">
      <c r="A1045" s="747"/>
      <c r="B1045" s="709"/>
      <c r="C1045" s="744"/>
      <c r="D1045" s="290" t="s">
        <v>538</v>
      </c>
      <c r="E1045" s="226">
        <v>155</v>
      </c>
      <c r="F1045" s="226">
        <v>100</v>
      </c>
      <c r="G1045" s="228"/>
      <c r="H1045" s="226"/>
    </row>
    <row r="1046" spans="1:8" ht="12.75">
      <c r="A1046" s="747"/>
      <c r="B1046" s="709"/>
      <c r="C1046" s="392" t="s">
        <v>213</v>
      </c>
      <c r="D1046" s="220" t="s">
        <v>327</v>
      </c>
      <c r="E1046" s="229">
        <f>SUM(E1047:E1050)</f>
        <v>3351</v>
      </c>
      <c r="F1046" s="229">
        <f>SUM(F1047:F1050)</f>
        <v>3567</v>
      </c>
      <c r="G1046" s="229">
        <v>3817</v>
      </c>
      <c r="H1046" s="229">
        <v>4084</v>
      </c>
    </row>
    <row r="1047" spans="1:8" ht="12.75">
      <c r="A1047" s="747"/>
      <c r="B1047" s="709"/>
      <c r="C1047" s="744"/>
      <c r="D1047" s="290" t="s">
        <v>539</v>
      </c>
      <c r="E1047" s="232">
        <v>358</v>
      </c>
      <c r="F1047" s="232">
        <v>598</v>
      </c>
      <c r="G1047" s="234"/>
      <c r="H1047" s="232"/>
    </row>
    <row r="1048" spans="1:8" ht="12.75">
      <c r="A1048" s="747"/>
      <c r="B1048" s="709"/>
      <c r="C1048" s="744"/>
      <c r="D1048" s="290" t="s">
        <v>540</v>
      </c>
      <c r="E1048" s="232">
        <v>60</v>
      </c>
      <c r="F1048" s="232">
        <v>65</v>
      </c>
      <c r="G1048" s="234"/>
      <c r="H1048" s="232"/>
    </row>
    <row r="1049" spans="1:8" ht="12.75">
      <c r="A1049" s="747"/>
      <c r="B1049" s="709"/>
      <c r="C1049" s="744"/>
      <c r="D1049" s="225" t="s">
        <v>541</v>
      </c>
      <c r="E1049" s="232">
        <v>535</v>
      </c>
      <c r="F1049" s="232">
        <v>350</v>
      </c>
      <c r="G1049" s="234"/>
      <c r="H1049" s="232"/>
    </row>
    <row r="1050" spans="1:8" ht="12.75">
      <c r="A1050" s="747"/>
      <c r="B1050" s="709"/>
      <c r="C1050" s="744"/>
      <c r="D1050" s="236" t="s">
        <v>542</v>
      </c>
      <c r="E1050" s="233">
        <v>2398</v>
      </c>
      <c r="F1050" s="233">
        <v>2554</v>
      </c>
      <c r="G1050" s="237"/>
      <c r="H1050" s="233"/>
    </row>
    <row r="1051" spans="1:8" ht="12.75">
      <c r="A1051" s="747"/>
      <c r="B1051" s="709"/>
      <c r="C1051" s="392" t="s">
        <v>153</v>
      </c>
      <c r="D1051" s="220" t="s">
        <v>154</v>
      </c>
      <c r="E1051" s="229">
        <f>SUM(E1052:E1077)</f>
        <v>2238</v>
      </c>
      <c r="F1051" s="229">
        <f>SUM(F1052:F1077)</f>
        <v>1351</v>
      </c>
      <c r="G1051" s="229">
        <v>1395</v>
      </c>
      <c r="H1051" s="229">
        <v>1444</v>
      </c>
    </row>
    <row r="1052" spans="1:8" ht="12.75">
      <c r="A1052" s="747"/>
      <c r="B1052" s="709"/>
      <c r="C1052" s="745"/>
      <c r="D1052" s="382" t="s">
        <v>641</v>
      </c>
      <c r="E1052" s="226">
        <v>11</v>
      </c>
      <c r="F1052" s="226">
        <v>5</v>
      </c>
      <c r="G1052" s="221"/>
      <c r="H1052" s="221"/>
    </row>
    <row r="1053" spans="1:8" ht="12.75">
      <c r="A1053" s="747"/>
      <c r="B1053" s="709"/>
      <c r="C1053" s="745"/>
      <c r="D1053" s="236" t="s">
        <v>231</v>
      </c>
      <c r="E1053" s="226">
        <v>680</v>
      </c>
      <c r="F1053" s="228">
        <v>750</v>
      </c>
      <c r="G1053" s="228"/>
      <c r="H1053" s="226"/>
    </row>
    <row r="1054" spans="1:8" ht="12.75">
      <c r="A1054" s="747"/>
      <c r="B1054" s="709"/>
      <c r="C1054" s="745"/>
      <c r="D1054" s="236" t="s">
        <v>543</v>
      </c>
      <c r="E1054" s="226">
        <v>30</v>
      </c>
      <c r="F1054" s="228">
        <v>30</v>
      </c>
      <c r="G1054" s="228"/>
      <c r="H1054" s="226"/>
    </row>
    <row r="1055" spans="1:8" ht="12.75">
      <c r="A1055" s="747"/>
      <c r="B1055" s="709"/>
      <c r="C1055" s="745"/>
      <c r="D1055" s="236" t="s">
        <v>233</v>
      </c>
      <c r="E1055" s="226">
        <v>60</v>
      </c>
      <c r="F1055" s="228">
        <v>50</v>
      </c>
      <c r="G1055" s="228"/>
      <c r="H1055" s="226"/>
    </row>
    <row r="1056" spans="1:8" ht="12.75">
      <c r="A1056" s="747"/>
      <c r="B1056" s="709"/>
      <c r="C1056" s="745"/>
      <c r="D1056" s="236" t="s">
        <v>235</v>
      </c>
      <c r="E1056" s="226">
        <v>40</v>
      </c>
      <c r="F1056" s="228"/>
      <c r="G1056" s="228"/>
      <c r="H1056" s="226"/>
    </row>
    <row r="1057" spans="1:8" ht="12.75">
      <c r="A1057" s="747"/>
      <c r="B1057" s="709"/>
      <c r="C1057" s="745"/>
      <c r="D1057" s="236" t="s">
        <v>236</v>
      </c>
      <c r="E1057" s="226">
        <v>35</v>
      </c>
      <c r="F1057" s="228">
        <v>40</v>
      </c>
      <c r="G1057" s="228"/>
      <c r="H1057" s="226"/>
    </row>
    <row r="1058" spans="1:8" ht="12.75">
      <c r="A1058" s="747"/>
      <c r="B1058" s="709"/>
      <c r="C1058" s="745"/>
      <c r="D1058" s="236" t="s">
        <v>564</v>
      </c>
      <c r="E1058" s="226">
        <v>1</v>
      </c>
      <c r="F1058" s="228"/>
      <c r="G1058" s="228"/>
      <c r="H1058" s="226"/>
    </row>
    <row r="1059" spans="1:8" ht="12.75">
      <c r="A1059" s="747"/>
      <c r="B1059" s="709"/>
      <c r="C1059" s="745"/>
      <c r="D1059" s="236" t="s">
        <v>544</v>
      </c>
      <c r="E1059" s="226">
        <v>2</v>
      </c>
      <c r="F1059" s="228"/>
      <c r="G1059" s="228"/>
      <c r="H1059" s="226"/>
    </row>
    <row r="1060" spans="1:8" ht="12.75">
      <c r="A1060" s="747"/>
      <c r="B1060" s="709"/>
      <c r="C1060" s="745"/>
      <c r="D1060" s="236" t="s">
        <v>238</v>
      </c>
      <c r="E1060" s="226">
        <v>40</v>
      </c>
      <c r="F1060" s="228">
        <v>40</v>
      </c>
      <c r="G1060" s="228"/>
      <c r="H1060" s="226"/>
    </row>
    <row r="1061" spans="1:8" ht="12.75">
      <c r="A1061" s="747"/>
      <c r="B1061" s="709"/>
      <c r="C1061" s="745"/>
      <c r="D1061" s="236" t="s">
        <v>545</v>
      </c>
      <c r="E1061" s="226">
        <v>15</v>
      </c>
      <c r="F1061" s="228">
        <v>25</v>
      </c>
      <c r="G1061" s="228"/>
      <c r="H1061" s="226"/>
    </row>
    <row r="1062" spans="1:8" ht="12.75">
      <c r="A1062" s="747"/>
      <c r="B1062" s="709"/>
      <c r="C1062" s="745"/>
      <c r="D1062" s="236" t="s">
        <v>546</v>
      </c>
      <c r="E1062" s="226">
        <v>3</v>
      </c>
      <c r="F1062" s="226">
        <v>3</v>
      </c>
      <c r="G1062" s="228"/>
      <c r="H1062" s="226"/>
    </row>
    <row r="1063" spans="1:8" ht="12.75">
      <c r="A1063" s="747"/>
      <c r="B1063" s="709"/>
      <c r="C1063" s="745"/>
      <c r="D1063" s="236" t="s">
        <v>565</v>
      </c>
      <c r="E1063" s="226">
        <v>10</v>
      </c>
      <c r="F1063" s="226">
        <v>10</v>
      </c>
      <c r="G1063" s="228"/>
      <c r="H1063" s="226"/>
    </row>
    <row r="1064" spans="1:8" ht="12.75">
      <c r="A1064" s="747"/>
      <c r="B1064" s="709"/>
      <c r="C1064" s="745"/>
      <c r="D1064" s="236" t="s">
        <v>549</v>
      </c>
      <c r="E1064" s="226">
        <v>12</v>
      </c>
      <c r="F1064" s="226">
        <v>10</v>
      </c>
      <c r="G1064" s="228"/>
      <c r="H1064" s="226"/>
    </row>
    <row r="1065" spans="1:8" ht="12.75">
      <c r="A1065" s="747"/>
      <c r="B1065" s="709"/>
      <c r="C1065" s="745"/>
      <c r="D1065" s="236" t="s">
        <v>566</v>
      </c>
      <c r="E1065" s="226">
        <v>2</v>
      </c>
      <c r="F1065" s="226"/>
      <c r="G1065" s="228"/>
      <c r="H1065" s="226"/>
    </row>
    <row r="1066" spans="1:8" ht="12.75">
      <c r="A1066" s="747"/>
      <c r="B1066" s="709"/>
      <c r="C1066" s="745"/>
      <c r="D1066" s="236" t="s">
        <v>550</v>
      </c>
      <c r="E1066" s="226">
        <v>2</v>
      </c>
      <c r="F1066" s="226"/>
      <c r="G1066" s="228"/>
      <c r="H1066" s="226"/>
    </row>
    <row r="1067" spans="1:8" ht="12.75">
      <c r="A1067" s="747"/>
      <c r="B1067" s="709"/>
      <c r="C1067" s="745"/>
      <c r="D1067" s="236" t="s">
        <v>551</v>
      </c>
      <c r="E1067" s="226">
        <v>828</v>
      </c>
      <c r="F1067" s="226"/>
      <c r="G1067" s="228"/>
      <c r="H1067" s="226"/>
    </row>
    <row r="1068" spans="1:8" ht="12.75">
      <c r="A1068" s="747"/>
      <c r="B1068" s="709"/>
      <c r="C1068" s="745"/>
      <c r="D1068" s="236" t="s">
        <v>567</v>
      </c>
      <c r="E1068" s="226">
        <v>40</v>
      </c>
      <c r="F1068" s="226">
        <v>20</v>
      </c>
      <c r="G1068" s="228"/>
      <c r="H1068" s="226"/>
    </row>
    <row r="1069" spans="1:8" ht="12.75">
      <c r="A1069" s="747"/>
      <c r="B1069" s="709"/>
      <c r="C1069" s="745"/>
      <c r="D1069" s="236" t="s">
        <v>577</v>
      </c>
      <c r="E1069" s="226">
        <v>20</v>
      </c>
      <c r="F1069" s="226"/>
      <c r="G1069" s="228"/>
      <c r="H1069" s="226"/>
    </row>
    <row r="1070" spans="1:8" ht="12.75">
      <c r="A1070" s="747"/>
      <c r="B1070" s="709"/>
      <c r="C1070" s="745"/>
      <c r="D1070" s="236" t="s">
        <v>552</v>
      </c>
      <c r="E1070" s="226">
        <v>10</v>
      </c>
      <c r="F1070" s="226">
        <v>10</v>
      </c>
      <c r="G1070" s="228"/>
      <c r="H1070" s="226"/>
    </row>
    <row r="1071" spans="1:8" ht="12.75">
      <c r="A1071" s="747"/>
      <c r="B1071" s="709"/>
      <c r="C1071" s="745"/>
      <c r="D1071" s="236" t="s">
        <v>259</v>
      </c>
      <c r="E1071" s="226">
        <v>5</v>
      </c>
      <c r="F1071" s="226">
        <v>4</v>
      </c>
      <c r="G1071" s="228"/>
      <c r="H1071" s="226"/>
    </row>
    <row r="1072" spans="1:8" ht="12.75">
      <c r="A1072" s="747"/>
      <c r="B1072" s="709"/>
      <c r="C1072" s="745"/>
      <c r="D1072" s="236" t="s">
        <v>260</v>
      </c>
      <c r="E1072" s="226">
        <v>40</v>
      </c>
      <c r="F1072" s="226">
        <v>40</v>
      </c>
      <c r="G1072" s="228"/>
      <c r="H1072" s="226"/>
    </row>
    <row r="1073" spans="1:8" ht="12.75">
      <c r="A1073" s="747"/>
      <c r="B1073" s="709"/>
      <c r="C1073" s="745"/>
      <c r="D1073" s="236" t="s">
        <v>553</v>
      </c>
      <c r="E1073" s="226">
        <v>1</v>
      </c>
      <c r="F1073" s="226">
        <v>1</v>
      </c>
      <c r="G1073" s="228"/>
      <c r="H1073" s="226"/>
    </row>
    <row r="1074" spans="1:8" ht="12.75">
      <c r="A1074" s="747"/>
      <c r="B1074" s="709"/>
      <c r="C1074" s="745"/>
      <c r="D1074" s="236" t="s">
        <v>226</v>
      </c>
      <c r="E1074" s="226">
        <v>200</v>
      </c>
      <c r="F1074" s="226">
        <v>150</v>
      </c>
      <c r="G1074" s="228"/>
      <c r="H1074" s="226"/>
    </row>
    <row r="1075" spans="1:8" ht="12.75">
      <c r="A1075" s="747"/>
      <c r="B1075" s="709"/>
      <c r="C1075" s="745"/>
      <c r="D1075" s="236" t="s">
        <v>265</v>
      </c>
      <c r="E1075" s="226">
        <v>26</v>
      </c>
      <c r="F1075" s="226">
        <v>28</v>
      </c>
      <c r="G1075" s="228"/>
      <c r="H1075" s="226"/>
    </row>
    <row r="1076" spans="1:8" ht="12.75">
      <c r="A1076" s="747"/>
      <c r="B1076" s="709"/>
      <c r="C1076" s="745"/>
      <c r="D1076" s="236" t="s">
        <v>266</v>
      </c>
      <c r="E1076" s="226">
        <v>120</v>
      </c>
      <c r="F1076" s="226">
        <v>130</v>
      </c>
      <c r="G1076" s="228"/>
      <c r="H1076" s="226"/>
    </row>
    <row r="1077" spans="1:8" ht="12.75">
      <c r="A1077" s="747"/>
      <c r="B1077" s="709"/>
      <c r="C1077" s="745"/>
      <c r="D1077" s="236" t="s">
        <v>568</v>
      </c>
      <c r="E1077" s="226">
        <v>5</v>
      </c>
      <c r="F1077" s="226">
        <v>5</v>
      </c>
      <c r="G1077" s="228"/>
      <c r="H1077" s="226"/>
    </row>
    <row r="1078" spans="1:8" ht="12.75">
      <c r="A1078" s="747"/>
      <c r="B1078" s="709"/>
      <c r="C1078" s="323" t="s">
        <v>371</v>
      </c>
      <c r="D1078" s="243" t="s">
        <v>554</v>
      </c>
      <c r="E1078" s="221">
        <f>SUM(E1079:E1080)</f>
        <v>145</v>
      </c>
      <c r="F1078" s="221">
        <f>SUM(F1079:F1080)</f>
        <v>150</v>
      </c>
      <c r="G1078" s="221">
        <v>155</v>
      </c>
      <c r="H1078" s="221">
        <v>160</v>
      </c>
    </row>
    <row r="1079" spans="1:8" ht="12.75">
      <c r="A1079" s="747"/>
      <c r="B1079" s="709"/>
      <c r="C1079" s="745"/>
      <c r="D1079" s="236" t="s">
        <v>556</v>
      </c>
      <c r="E1079" s="226">
        <v>100</v>
      </c>
      <c r="F1079" s="227">
        <v>100</v>
      </c>
      <c r="G1079" s="228"/>
      <c r="H1079" s="226"/>
    </row>
    <row r="1080" spans="1:8" ht="12.75">
      <c r="A1080" s="747"/>
      <c r="B1080" s="709"/>
      <c r="C1080" s="745"/>
      <c r="D1080" s="236" t="s">
        <v>276</v>
      </c>
      <c r="E1080" s="226">
        <v>45</v>
      </c>
      <c r="F1080" s="227">
        <v>50</v>
      </c>
      <c r="G1080" s="228"/>
      <c r="H1080" s="226"/>
    </row>
    <row r="1081" spans="1:8" ht="12.75">
      <c r="A1081" s="747"/>
      <c r="B1081" s="709"/>
      <c r="C1081" s="390" t="s">
        <v>642</v>
      </c>
      <c r="D1081" s="377"/>
      <c r="E1081" s="378">
        <f aca="true" t="shared" si="1" ref="E1081:H1082">SUM(E1082)</f>
        <v>2657</v>
      </c>
      <c r="F1081" s="378">
        <f t="shared" si="1"/>
        <v>2954</v>
      </c>
      <c r="G1081" s="378">
        <f t="shared" si="1"/>
        <v>2790</v>
      </c>
      <c r="H1081" s="378">
        <f t="shared" si="1"/>
        <v>2990</v>
      </c>
    </row>
    <row r="1082" spans="1:8" ht="12.75">
      <c r="A1082" s="747"/>
      <c r="B1082" s="709"/>
      <c r="C1082" s="394" t="s">
        <v>513</v>
      </c>
      <c r="D1082" s="286" t="s">
        <v>554</v>
      </c>
      <c r="E1082" s="319">
        <f t="shared" si="1"/>
        <v>2657</v>
      </c>
      <c r="F1082" s="319">
        <f t="shared" si="1"/>
        <v>2954</v>
      </c>
      <c r="G1082" s="319">
        <f t="shared" si="1"/>
        <v>2790</v>
      </c>
      <c r="H1082" s="319">
        <f t="shared" si="1"/>
        <v>2990</v>
      </c>
    </row>
    <row r="1083" spans="1:8" ht="12.75">
      <c r="A1083" s="747"/>
      <c r="B1083" s="709"/>
      <c r="C1083" s="745"/>
      <c r="D1083" s="236" t="s">
        <v>643</v>
      </c>
      <c r="E1083" s="226">
        <v>2657</v>
      </c>
      <c r="F1083" s="227">
        <v>2954</v>
      </c>
      <c r="G1083" s="228">
        <v>2790</v>
      </c>
      <c r="H1083" s="226">
        <v>2990</v>
      </c>
    </row>
    <row r="1084" spans="1:8" ht="12.75">
      <c r="A1084" s="747"/>
      <c r="B1084" s="709"/>
      <c r="C1084" s="745"/>
      <c r="D1084" s="395" t="s">
        <v>644</v>
      </c>
      <c r="E1084" s="396">
        <f>SUM(E1040+E1081)</f>
        <v>17911</v>
      </c>
      <c r="F1084" s="396">
        <f>SUM(F1040+F1081)</f>
        <v>18156</v>
      </c>
      <c r="G1084" s="396">
        <f>SUM(G1040+G1081)</f>
        <v>19000</v>
      </c>
      <c r="H1084" s="397">
        <f>SUM(H1040+H1081)</f>
        <v>20280</v>
      </c>
    </row>
    <row r="1085" spans="1:8" ht="12.75">
      <c r="A1085" s="747"/>
      <c r="B1085" s="389" t="s">
        <v>645</v>
      </c>
      <c r="C1085" s="276" t="s">
        <v>646</v>
      </c>
      <c r="D1085" s="293"/>
      <c r="E1085" s="278">
        <f>SUM(E1086+E1130)</f>
        <v>8009</v>
      </c>
      <c r="F1085" s="278">
        <f>SUM(F1086+F1130)</f>
        <v>8946</v>
      </c>
      <c r="G1085" s="278">
        <f>SUM(G1086+G1130)</f>
        <v>9392</v>
      </c>
      <c r="H1085" s="278">
        <f>SUM(H1086+H1130)</f>
        <v>9881</v>
      </c>
    </row>
    <row r="1086" spans="1:8" ht="12.75">
      <c r="A1086" s="747"/>
      <c r="B1086" s="709"/>
      <c r="C1086" s="390" t="s">
        <v>647</v>
      </c>
      <c r="D1086" s="377"/>
      <c r="E1086" s="378">
        <f>SUM(E1087)</f>
        <v>7473</v>
      </c>
      <c r="F1086" s="378">
        <f>SUM(F1087)</f>
        <v>8371</v>
      </c>
      <c r="G1086" s="378">
        <f>SUM(G1087)</f>
        <v>8812</v>
      </c>
      <c r="H1086" s="378">
        <f>SUM(H1087)</f>
        <v>9291</v>
      </c>
    </row>
    <row r="1087" spans="1:8" ht="12.75">
      <c r="A1087" s="747"/>
      <c r="B1087" s="709"/>
      <c r="C1087" s="391" t="s">
        <v>151</v>
      </c>
      <c r="D1087" s="215" t="s">
        <v>152</v>
      </c>
      <c r="E1087" s="216">
        <f>SUM(E1088+E1092+E1097+E1128)</f>
        <v>7473</v>
      </c>
      <c r="F1087" s="216">
        <f>SUM(F1088+F1092+F1097+F1128)</f>
        <v>8371</v>
      </c>
      <c r="G1087" s="216">
        <v>8812</v>
      </c>
      <c r="H1087" s="216">
        <v>9291</v>
      </c>
    </row>
    <row r="1088" spans="1:8" ht="12.75">
      <c r="A1088" s="747"/>
      <c r="B1088" s="709"/>
      <c r="C1088" s="392" t="s">
        <v>211</v>
      </c>
      <c r="D1088" s="220" t="s">
        <v>323</v>
      </c>
      <c r="E1088" s="221">
        <f>SUM(E1089:E1091)</f>
        <v>3128</v>
      </c>
      <c r="F1088" s="221">
        <f>SUM(F1089:F1091)</f>
        <v>3347</v>
      </c>
      <c r="G1088" s="221">
        <v>3582</v>
      </c>
      <c r="H1088" s="221">
        <v>3833</v>
      </c>
    </row>
    <row r="1089" spans="1:8" ht="12.75">
      <c r="A1089" s="747"/>
      <c r="B1089" s="709"/>
      <c r="C1089" s="744"/>
      <c r="D1089" s="225" t="s">
        <v>324</v>
      </c>
      <c r="E1089" s="226">
        <v>2869</v>
      </c>
      <c r="F1089" s="227">
        <v>3177</v>
      </c>
      <c r="G1089" s="228"/>
      <c r="H1089" s="226"/>
    </row>
    <row r="1090" spans="1:8" ht="12.75">
      <c r="A1090" s="747"/>
      <c r="B1090" s="709"/>
      <c r="C1090" s="744"/>
      <c r="D1090" s="290" t="s">
        <v>537</v>
      </c>
      <c r="E1090" s="226">
        <v>220</v>
      </c>
      <c r="F1090" s="227">
        <v>125</v>
      </c>
      <c r="G1090" s="228"/>
      <c r="H1090" s="226"/>
    </row>
    <row r="1091" spans="1:8" ht="12.75">
      <c r="A1091" s="747"/>
      <c r="B1091" s="709"/>
      <c r="C1091" s="744"/>
      <c r="D1091" s="290" t="s">
        <v>538</v>
      </c>
      <c r="E1091" s="226">
        <v>39</v>
      </c>
      <c r="F1091" s="227">
        <v>45</v>
      </c>
      <c r="G1091" s="228"/>
      <c r="H1091" s="226"/>
    </row>
    <row r="1092" spans="1:8" ht="12.75">
      <c r="A1092" s="747"/>
      <c r="B1092" s="709"/>
      <c r="C1092" s="392" t="s">
        <v>213</v>
      </c>
      <c r="D1092" s="220" t="s">
        <v>327</v>
      </c>
      <c r="E1092" s="229">
        <f>SUM(E1093:E1096)</f>
        <v>1061</v>
      </c>
      <c r="F1092" s="229">
        <v>1178</v>
      </c>
      <c r="G1092" s="229">
        <v>1260</v>
      </c>
      <c r="H1092" s="229">
        <v>1349</v>
      </c>
    </row>
    <row r="1093" spans="1:8" ht="12.75">
      <c r="A1093" s="747"/>
      <c r="B1093" s="709"/>
      <c r="C1093" s="744"/>
      <c r="D1093" s="290" t="s">
        <v>539</v>
      </c>
      <c r="E1093" s="232">
        <v>135</v>
      </c>
      <c r="F1093" s="233">
        <v>140</v>
      </c>
      <c r="G1093" s="234"/>
      <c r="H1093" s="232"/>
    </row>
    <row r="1094" spans="1:8" ht="12.75">
      <c r="A1094" s="747"/>
      <c r="B1094" s="709"/>
      <c r="C1094" s="744"/>
      <c r="D1094" s="290" t="s">
        <v>540</v>
      </c>
      <c r="E1094" s="232">
        <v>95</v>
      </c>
      <c r="F1094" s="233">
        <v>100</v>
      </c>
      <c r="G1094" s="234"/>
      <c r="H1094" s="232"/>
    </row>
    <row r="1095" spans="1:8" ht="12.75">
      <c r="A1095" s="747"/>
      <c r="B1095" s="709"/>
      <c r="C1095" s="744"/>
      <c r="D1095" s="225" t="s">
        <v>541</v>
      </c>
      <c r="E1095" s="232">
        <v>70</v>
      </c>
      <c r="F1095" s="233">
        <v>95</v>
      </c>
      <c r="G1095" s="234"/>
      <c r="H1095" s="232"/>
    </row>
    <row r="1096" spans="1:8" ht="12.75">
      <c r="A1096" s="747"/>
      <c r="B1096" s="709"/>
      <c r="C1096" s="744"/>
      <c r="D1096" s="236" t="s">
        <v>542</v>
      </c>
      <c r="E1096" s="233">
        <v>761</v>
      </c>
      <c r="F1096" s="233">
        <v>843</v>
      </c>
      <c r="G1096" s="237"/>
      <c r="H1096" s="233"/>
    </row>
    <row r="1097" spans="1:8" ht="12.75">
      <c r="A1097" s="747"/>
      <c r="B1097" s="709"/>
      <c r="C1097" s="392" t="s">
        <v>153</v>
      </c>
      <c r="D1097" s="220" t="s">
        <v>154</v>
      </c>
      <c r="E1097" s="229">
        <f>SUM(E1098:E1127)</f>
        <v>3274</v>
      </c>
      <c r="F1097" s="229">
        <f>SUM(F1098:F1127)</f>
        <v>3835</v>
      </c>
      <c r="G1097" s="229">
        <v>3958</v>
      </c>
      <c r="H1097" s="229">
        <v>4097</v>
      </c>
    </row>
    <row r="1098" spans="1:8" ht="12.75">
      <c r="A1098" s="747"/>
      <c r="B1098" s="709"/>
      <c r="C1098" s="745"/>
      <c r="D1098" s="382" t="s">
        <v>648</v>
      </c>
      <c r="E1098" s="226">
        <v>15</v>
      </c>
      <c r="F1098" s="226">
        <v>19</v>
      </c>
      <c r="G1098" s="221"/>
      <c r="H1098" s="221"/>
    </row>
    <row r="1099" spans="1:8" ht="12.75">
      <c r="A1099" s="747"/>
      <c r="B1099" s="709"/>
      <c r="C1099" s="745"/>
      <c r="D1099" s="236" t="s">
        <v>231</v>
      </c>
      <c r="E1099" s="226">
        <v>850</v>
      </c>
      <c r="F1099" s="227">
        <v>890</v>
      </c>
      <c r="G1099" s="228"/>
      <c r="H1099" s="226"/>
    </row>
    <row r="1100" spans="1:8" ht="12.75">
      <c r="A1100" s="747"/>
      <c r="B1100" s="709"/>
      <c r="C1100" s="745"/>
      <c r="D1100" s="236" t="s">
        <v>543</v>
      </c>
      <c r="E1100" s="226">
        <v>70</v>
      </c>
      <c r="F1100" s="227">
        <v>80</v>
      </c>
      <c r="G1100" s="228"/>
      <c r="H1100" s="226"/>
    </row>
    <row r="1101" spans="1:8" ht="12.75">
      <c r="A1101" s="747"/>
      <c r="B1101" s="709"/>
      <c r="C1101" s="745"/>
      <c r="D1101" s="236" t="s">
        <v>233</v>
      </c>
      <c r="E1101" s="226">
        <v>55</v>
      </c>
      <c r="F1101" s="227">
        <v>64</v>
      </c>
      <c r="G1101" s="228"/>
      <c r="H1101" s="226"/>
    </row>
    <row r="1102" spans="1:8" ht="12.75">
      <c r="A1102" s="747"/>
      <c r="B1102" s="709"/>
      <c r="C1102" s="745"/>
      <c r="D1102" s="236" t="s">
        <v>235</v>
      </c>
      <c r="E1102" s="226"/>
      <c r="F1102" s="227">
        <v>20</v>
      </c>
      <c r="G1102" s="228"/>
      <c r="H1102" s="226"/>
    </row>
    <row r="1103" spans="1:8" ht="12.75">
      <c r="A1103" s="747"/>
      <c r="B1103" s="709"/>
      <c r="C1103" s="745"/>
      <c r="D1103" s="236" t="s">
        <v>236</v>
      </c>
      <c r="E1103" s="226">
        <v>10</v>
      </c>
      <c r="F1103" s="227">
        <v>18</v>
      </c>
      <c r="G1103" s="228"/>
      <c r="H1103" s="226"/>
    </row>
    <row r="1104" spans="1:8" ht="12.75">
      <c r="A1104" s="747"/>
      <c r="B1104" s="709"/>
      <c r="C1104" s="745"/>
      <c r="D1104" s="236" t="s">
        <v>564</v>
      </c>
      <c r="E1104" s="226"/>
      <c r="F1104" s="227">
        <v>10</v>
      </c>
      <c r="G1104" s="228"/>
      <c r="H1104" s="226"/>
    </row>
    <row r="1105" spans="1:8" ht="12.75">
      <c r="A1105" s="747"/>
      <c r="B1105" s="709"/>
      <c r="C1105" s="745"/>
      <c r="D1105" s="236" t="s">
        <v>544</v>
      </c>
      <c r="E1105" s="226">
        <v>6</v>
      </c>
      <c r="F1105" s="227">
        <v>10</v>
      </c>
      <c r="G1105" s="228"/>
      <c r="H1105" s="226"/>
    </row>
    <row r="1106" spans="1:8" ht="12.75">
      <c r="A1106" s="747"/>
      <c r="B1106" s="709"/>
      <c r="C1106" s="745"/>
      <c r="D1106" s="236" t="s">
        <v>238</v>
      </c>
      <c r="E1106" s="226">
        <v>222</v>
      </c>
      <c r="F1106" s="227">
        <v>256</v>
      </c>
      <c r="G1106" s="228"/>
      <c r="H1106" s="226"/>
    </row>
    <row r="1107" spans="1:8" ht="12.75">
      <c r="A1107" s="747"/>
      <c r="B1107" s="709"/>
      <c r="C1107" s="745"/>
      <c r="D1107" s="236" t="s">
        <v>545</v>
      </c>
      <c r="E1107" s="226">
        <v>20</v>
      </c>
      <c r="F1107" s="227">
        <v>28</v>
      </c>
      <c r="G1107" s="228"/>
      <c r="H1107" s="226"/>
    </row>
    <row r="1108" spans="1:8" ht="12.75">
      <c r="A1108" s="747"/>
      <c r="B1108" s="709"/>
      <c r="C1108" s="745"/>
      <c r="D1108" s="236" t="s">
        <v>546</v>
      </c>
      <c r="E1108" s="226">
        <v>5</v>
      </c>
      <c r="F1108" s="227">
        <v>9</v>
      </c>
      <c r="G1108" s="228"/>
      <c r="H1108" s="226"/>
    </row>
    <row r="1109" spans="1:8" ht="12.75">
      <c r="A1109" s="747"/>
      <c r="B1109" s="709"/>
      <c r="C1109" s="745"/>
      <c r="D1109" s="236" t="s">
        <v>565</v>
      </c>
      <c r="E1109" s="226"/>
      <c r="F1109" s="227">
        <v>10</v>
      </c>
      <c r="G1109" s="228"/>
      <c r="H1109" s="226"/>
    </row>
    <row r="1110" spans="1:8" ht="12.75">
      <c r="A1110" s="747"/>
      <c r="B1110" s="709"/>
      <c r="C1110" s="745"/>
      <c r="D1110" s="236" t="s">
        <v>649</v>
      </c>
      <c r="E1110" s="226">
        <v>1</v>
      </c>
      <c r="F1110" s="227"/>
      <c r="G1110" s="228"/>
      <c r="H1110" s="226"/>
    </row>
    <row r="1111" spans="1:8" ht="12.75">
      <c r="A1111" s="747"/>
      <c r="B1111" s="709"/>
      <c r="C1111" s="745"/>
      <c r="D1111" s="236" t="s">
        <v>650</v>
      </c>
      <c r="E1111" s="226">
        <v>2</v>
      </c>
      <c r="F1111" s="227"/>
      <c r="G1111" s="228"/>
      <c r="H1111" s="226"/>
    </row>
    <row r="1112" spans="1:8" ht="12.75">
      <c r="A1112" s="747"/>
      <c r="B1112" s="709"/>
      <c r="C1112" s="745"/>
      <c r="D1112" s="236" t="s">
        <v>651</v>
      </c>
      <c r="E1112" s="226">
        <v>3</v>
      </c>
      <c r="F1112" s="227"/>
      <c r="G1112" s="228"/>
      <c r="H1112" s="226"/>
    </row>
    <row r="1113" spans="1:8" ht="12.75">
      <c r="A1113" s="747"/>
      <c r="B1113" s="709"/>
      <c r="C1113" s="745"/>
      <c r="D1113" s="236" t="s">
        <v>549</v>
      </c>
      <c r="E1113" s="226">
        <v>4</v>
      </c>
      <c r="F1113" s="227">
        <v>8</v>
      </c>
      <c r="G1113" s="228"/>
      <c r="H1113" s="226"/>
    </row>
    <row r="1114" spans="1:8" ht="12.75">
      <c r="A1114" s="747"/>
      <c r="B1114" s="709"/>
      <c r="C1114" s="745"/>
      <c r="D1114" s="236" t="s">
        <v>550</v>
      </c>
      <c r="E1114" s="226"/>
      <c r="F1114" s="227">
        <v>5</v>
      </c>
      <c r="G1114" s="228"/>
      <c r="H1114" s="226"/>
    </row>
    <row r="1115" spans="1:8" ht="12.75">
      <c r="A1115" s="747"/>
      <c r="B1115" s="709"/>
      <c r="C1115" s="745"/>
      <c r="D1115" s="236" t="s">
        <v>551</v>
      </c>
      <c r="E1115" s="226">
        <v>1160</v>
      </c>
      <c r="F1115" s="227">
        <v>746</v>
      </c>
      <c r="G1115" s="228"/>
      <c r="H1115" s="226"/>
    </row>
    <row r="1116" spans="1:8" ht="12.75">
      <c r="A1116" s="747"/>
      <c r="B1116" s="709"/>
      <c r="C1116" s="745"/>
      <c r="D1116" s="236" t="s">
        <v>567</v>
      </c>
      <c r="E1116" s="226"/>
      <c r="F1116" s="227">
        <v>10</v>
      </c>
      <c r="G1116" s="228"/>
      <c r="H1116" s="226"/>
    </row>
    <row r="1117" spans="1:8" ht="12.75">
      <c r="A1117" s="747"/>
      <c r="B1117" s="709"/>
      <c r="C1117" s="745"/>
      <c r="D1117" s="236" t="s">
        <v>652</v>
      </c>
      <c r="E1117" s="226">
        <v>17</v>
      </c>
      <c r="F1117" s="227">
        <v>20</v>
      </c>
      <c r="G1117" s="228"/>
      <c r="H1117" s="226"/>
    </row>
    <row r="1118" spans="1:8" ht="12.75">
      <c r="A1118" s="747"/>
      <c r="B1118" s="709"/>
      <c r="C1118" s="745"/>
      <c r="D1118" s="236" t="s">
        <v>653</v>
      </c>
      <c r="E1118" s="226">
        <v>12</v>
      </c>
      <c r="F1118" s="227">
        <v>15</v>
      </c>
      <c r="G1118" s="228"/>
      <c r="H1118" s="226"/>
    </row>
    <row r="1119" spans="1:8" ht="12.75">
      <c r="A1119" s="747"/>
      <c r="B1119" s="709"/>
      <c r="C1119" s="745"/>
      <c r="D1119" s="236" t="s">
        <v>552</v>
      </c>
      <c r="E1119" s="226">
        <v>50</v>
      </c>
      <c r="F1119" s="227">
        <v>55</v>
      </c>
      <c r="G1119" s="228"/>
      <c r="H1119" s="226"/>
    </row>
    <row r="1120" spans="1:8" ht="12.75">
      <c r="A1120" s="747"/>
      <c r="B1120" s="709"/>
      <c r="C1120" s="745"/>
      <c r="D1120" s="236" t="s">
        <v>259</v>
      </c>
      <c r="E1120" s="226">
        <v>15</v>
      </c>
      <c r="F1120" s="227">
        <v>21</v>
      </c>
      <c r="G1120" s="228"/>
      <c r="H1120" s="226"/>
    </row>
    <row r="1121" spans="1:8" ht="12.75">
      <c r="A1121" s="747"/>
      <c r="B1121" s="709"/>
      <c r="C1121" s="745"/>
      <c r="D1121" s="236" t="s">
        <v>260</v>
      </c>
      <c r="E1121" s="226">
        <v>30</v>
      </c>
      <c r="F1121" s="227">
        <v>34</v>
      </c>
      <c r="G1121" s="228"/>
      <c r="H1121" s="226"/>
    </row>
    <row r="1122" spans="1:8" ht="12.75">
      <c r="A1122" s="747"/>
      <c r="B1122" s="709"/>
      <c r="C1122" s="745"/>
      <c r="D1122" s="236" t="s">
        <v>654</v>
      </c>
      <c r="E1122" s="226">
        <v>150</v>
      </c>
      <c r="F1122" s="227">
        <v>505</v>
      </c>
      <c r="G1122" s="228"/>
      <c r="H1122" s="226"/>
    </row>
    <row r="1123" spans="1:8" ht="12.75">
      <c r="A1123" s="747"/>
      <c r="B1123" s="709"/>
      <c r="C1123" s="745"/>
      <c r="D1123" s="236" t="s">
        <v>553</v>
      </c>
      <c r="E1123" s="226">
        <v>4</v>
      </c>
      <c r="F1123" s="227">
        <v>7</v>
      </c>
      <c r="G1123" s="228"/>
      <c r="H1123" s="226"/>
    </row>
    <row r="1124" spans="1:8" ht="12.75">
      <c r="A1124" s="747"/>
      <c r="B1124" s="709"/>
      <c r="C1124" s="745"/>
      <c r="D1124" s="236" t="s">
        <v>226</v>
      </c>
      <c r="E1124" s="226">
        <v>120</v>
      </c>
      <c r="F1124" s="227">
        <v>130</v>
      </c>
      <c r="G1124" s="228"/>
      <c r="H1124" s="226"/>
    </row>
    <row r="1125" spans="1:8" ht="12.75">
      <c r="A1125" s="747"/>
      <c r="B1125" s="709"/>
      <c r="C1125" s="745"/>
      <c r="D1125" s="236" t="s">
        <v>265</v>
      </c>
      <c r="E1125" s="226">
        <v>25</v>
      </c>
      <c r="F1125" s="227">
        <v>32</v>
      </c>
      <c r="G1125" s="228"/>
      <c r="H1125" s="226"/>
    </row>
    <row r="1126" spans="1:8" ht="12.75">
      <c r="A1126" s="747"/>
      <c r="B1126" s="709"/>
      <c r="C1126" s="745"/>
      <c r="D1126" s="236" t="s">
        <v>266</v>
      </c>
      <c r="E1126" s="226">
        <v>28</v>
      </c>
      <c r="F1126" s="227">
        <v>33</v>
      </c>
      <c r="G1126" s="228"/>
      <c r="H1126" s="226"/>
    </row>
    <row r="1127" spans="1:8" ht="12.75">
      <c r="A1127" s="747"/>
      <c r="B1127" s="709"/>
      <c r="C1127" s="745"/>
      <c r="D1127" s="236" t="s">
        <v>568</v>
      </c>
      <c r="E1127" s="226">
        <v>400</v>
      </c>
      <c r="F1127" s="227">
        <v>800</v>
      </c>
      <c r="G1127" s="228"/>
      <c r="H1127" s="226"/>
    </row>
    <row r="1128" spans="1:8" ht="12.75">
      <c r="A1128" s="747"/>
      <c r="B1128" s="709"/>
      <c r="C1128" s="323" t="s">
        <v>371</v>
      </c>
      <c r="D1128" s="243" t="s">
        <v>554</v>
      </c>
      <c r="E1128" s="221">
        <f>SUM(E1129)</f>
        <v>10</v>
      </c>
      <c r="F1128" s="221">
        <f>SUM(F1129)</f>
        <v>11</v>
      </c>
      <c r="G1128" s="221">
        <v>12</v>
      </c>
      <c r="H1128" s="221">
        <v>12</v>
      </c>
    </row>
    <row r="1129" spans="1:8" ht="12.75">
      <c r="A1129" s="747"/>
      <c r="B1129" s="709"/>
      <c r="C1129" s="393"/>
      <c r="D1129" s="236" t="s">
        <v>276</v>
      </c>
      <c r="E1129" s="226">
        <v>10</v>
      </c>
      <c r="F1129" s="227">
        <v>11</v>
      </c>
      <c r="G1129" s="228">
        <v>12</v>
      </c>
      <c r="H1129" s="226">
        <v>12</v>
      </c>
    </row>
    <row r="1130" spans="1:8" ht="12.75">
      <c r="A1130" s="747"/>
      <c r="B1130" s="709"/>
      <c r="C1130" s="390" t="s">
        <v>655</v>
      </c>
      <c r="D1130" s="377"/>
      <c r="E1130" s="378">
        <f aca="true" t="shared" si="2" ref="E1130:H1131">SUM(E1131)</f>
        <v>536</v>
      </c>
      <c r="F1130" s="378">
        <f t="shared" si="2"/>
        <v>575</v>
      </c>
      <c r="G1130" s="378">
        <f t="shared" si="2"/>
        <v>580</v>
      </c>
      <c r="H1130" s="378">
        <f t="shared" si="2"/>
        <v>590</v>
      </c>
    </row>
    <row r="1131" spans="1:8" ht="12.75">
      <c r="A1131" s="747"/>
      <c r="B1131" s="709"/>
      <c r="C1131" s="394" t="s">
        <v>513</v>
      </c>
      <c r="D1131" s="286" t="s">
        <v>554</v>
      </c>
      <c r="E1131" s="319">
        <f t="shared" si="2"/>
        <v>536</v>
      </c>
      <c r="F1131" s="319">
        <f t="shared" si="2"/>
        <v>575</v>
      </c>
      <c r="G1131" s="319">
        <f t="shared" si="2"/>
        <v>580</v>
      </c>
      <c r="H1131" s="319">
        <f t="shared" si="2"/>
        <v>590</v>
      </c>
    </row>
    <row r="1132" spans="1:8" ht="12.75">
      <c r="A1132" s="747"/>
      <c r="B1132" s="709"/>
      <c r="C1132" s="393"/>
      <c r="D1132" s="236" t="s">
        <v>656</v>
      </c>
      <c r="E1132" s="226">
        <v>536</v>
      </c>
      <c r="F1132" s="227">
        <v>575</v>
      </c>
      <c r="G1132" s="228">
        <v>580</v>
      </c>
      <c r="H1132" s="226">
        <v>590</v>
      </c>
    </row>
    <row r="1133" spans="1:8" ht="12.75">
      <c r="A1133" s="747"/>
      <c r="B1133" s="398" t="s">
        <v>573</v>
      </c>
      <c r="C1133" s="399" t="s">
        <v>657</v>
      </c>
      <c r="D1133" s="375"/>
      <c r="E1133" s="277">
        <f>SUM(E1134+E1154)</f>
        <v>381</v>
      </c>
      <c r="F1133" s="277">
        <f>SUM(F1134+F1154)</f>
        <v>12400</v>
      </c>
      <c r="G1133" s="277">
        <f>SUM(G1134+G1154)</f>
        <v>420</v>
      </c>
      <c r="H1133" s="277">
        <f>SUM(H1134+H1154)</f>
        <v>441</v>
      </c>
    </row>
    <row r="1134" spans="1:8" ht="12.75">
      <c r="A1134" s="747"/>
      <c r="B1134" s="709"/>
      <c r="C1134" s="214" t="s">
        <v>151</v>
      </c>
      <c r="D1134" s="215" t="s">
        <v>152</v>
      </c>
      <c r="E1134" s="216">
        <f>SUM(E1135+E1138+E1141+E1152)</f>
        <v>381</v>
      </c>
      <c r="F1134" s="216">
        <f>SUM(F1135+F1138+F1141+F1152)</f>
        <v>400</v>
      </c>
      <c r="G1134" s="216">
        <f>SUM(G1135+G1138+G1141+G1152)</f>
        <v>420</v>
      </c>
      <c r="H1134" s="216">
        <f>SUM(H1135+H1138+H1141+H1152)</f>
        <v>441</v>
      </c>
    </row>
    <row r="1135" spans="1:8" ht="12.75">
      <c r="A1135" s="747"/>
      <c r="B1135" s="709"/>
      <c r="C1135" s="219" t="s">
        <v>211</v>
      </c>
      <c r="D1135" s="220" t="s">
        <v>323</v>
      </c>
      <c r="E1135" s="221">
        <f>SUM(E1136:E1137)</f>
        <v>130</v>
      </c>
      <c r="F1135" s="221">
        <f>SUM(F1136:F1137)</f>
        <v>139</v>
      </c>
      <c r="G1135" s="221">
        <v>149</v>
      </c>
      <c r="H1135" s="221">
        <v>159</v>
      </c>
    </row>
    <row r="1136" spans="1:8" ht="12.75">
      <c r="A1136" s="747"/>
      <c r="B1136" s="709"/>
      <c r="C1136" s="713"/>
      <c r="D1136" s="225" t="s">
        <v>324</v>
      </c>
      <c r="E1136" s="226">
        <v>124</v>
      </c>
      <c r="F1136" s="227">
        <v>131</v>
      </c>
      <c r="G1136" s="228"/>
      <c r="H1136" s="226"/>
    </row>
    <row r="1137" spans="1:8" ht="12.75">
      <c r="A1137" s="747"/>
      <c r="B1137" s="709"/>
      <c r="C1137" s="713"/>
      <c r="D1137" s="290" t="s">
        <v>537</v>
      </c>
      <c r="E1137" s="226">
        <v>6</v>
      </c>
      <c r="F1137" s="227">
        <v>8</v>
      </c>
      <c r="G1137" s="228"/>
      <c r="H1137" s="226"/>
    </row>
    <row r="1138" spans="1:8" ht="12.75">
      <c r="A1138" s="747"/>
      <c r="B1138" s="709"/>
      <c r="C1138" s="219" t="s">
        <v>213</v>
      </c>
      <c r="D1138" s="220" t="s">
        <v>327</v>
      </c>
      <c r="E1138" s="229">
        <f>SUM(E1139:E1140)</f>
        <v>40</v>
      </c>
      <c r="F1138" s="229">
        <f>SUM(F1139:F1140)</f>
        <v>42</v>
      </c>
      <c r="G1138" s="229">
        <v>45</v>
      </c>
      <c r="H1138" s="229">
        <v>48</v>
      </c>
    </row>
    <row r="1139" spans="1:8" ht="12.75">
      <c r="A1139" s="747"/>
      <c r="B1139" s="709"/>
      <c r="C1139" s="713"/>
      <c r="D1139" s="290" t="s">
        <v>539</v>
      </c>
      <c r="E1139" s="232">
        <v>8</v>
      </c>
      <c r="F1139" s="233">
        <v>7</v>
      </c>
      <c r="G1139" s="234"/>
      <c r="H1139" s="232"/>
    </row>
    <row r="1140" spans="1:8" ht="12.75">
      <c r="A1140" s="747"/>
      <c r="B1140" s="709"/>
      <c r="C1140" s="713"/>
      <c r="D1140" s="236" t="s">
        <v>542</v>
      </c>
      <c r="E1140" s="233">
        <v>32</v>
      </c>
      <c r="F1140" s="233">
        <v>35</v>
      </c>
      <c r="G1140" s="237"/>
      <c r="H1140" s="233"/>
    </row>
    <row r="1141" spans="1:8" ht="12.75">
      <c r="A1141" s="747"/>
      <c r="B1141" s="709"/>
      <c r="C1141" s="219" t="s">
        <v>153</v>
      </c>
      <c r="D1141" s="220" t="s">
        <v>154</v>
      </c>
      <c r="E1141" s="229">
        <f>SUM(E1142:E1151)</f>
        <v>210</v>
      </c>
      <c r="F1141" s="229">
        <f>SUM(F1142:F1151)</f>
        <v>218</v>
      </c>
      <c r="G1141" s="231">
        <v>225</v>
      </c>
      <c r="H1141" s="229">
        <v>233</v>
      </c>
    </row>
    <row r="1142" spans="1:8" ht="12.75">
      <c r="A1142" s="747"/>
      <c r="B1142" s="709"/>
      <c r="C1142" s="743"/>
      <c r="D1142" s="236" t="s">
        <v>231</v>
      </c>
      <c r="E1142" s="226">
        <v>70</v>
      </c>
      <c r="F1142" s="227">
        <v>78</v>
      </c>
      <c r="G1142" s="228"/>
      <c r="H1142" s="226"/>
    </row>
    <row r="1143" spans="1:8" ht="12.75">
      <c r="A1143" s="747"/>
      <c r="B1143" s="709"/>
      <c r="C1143" s="743"/>
      <c r="D1143" s="236" t="s">
        <v>543</v>
      </c>
      <c r="E1143" s="226">
        <v>30</v>
      </c>
      <c r="F1143" s="227">
        <v>30</v>
      </c>
      <c r="G1143" s="228"/>
      <c r="H1143" s="226"/>
    </row>
    <row r="1144" spans="1:8" ht="12.75">
      <c r="A1144" s="747"/>
      <c r="B1144" s="709"/>
      <c r="C1144" s="743"/>
      <c r="D1144" s="236" t="s">
        <v>544</v>
      </c>
      <c r="E1144" s="226">
        <v>10</v>
      </c>
      <c r="F1144" s="227">
        <v>10</v>
      </c>
      <c r="G1144" s="228"/>
      <c r="H1144" s="226"/>
    </row>
    <row r="1145" spans="1:8" ht="12.75">
      <c r="A1145" s="747"/>
      <c r="B1145" s="709"/>
      <c r="C1145" s="743"/>
      <c r="D1145" s="236" t="s">
        <v>238</v>
      </c>
      <c r="E1145" s="226">
        <v>10</v>
      </c>
      <c r="F1145" s="227">
        <v>10</v>
      </c>
      <c r="G1145" s="228"/>
      <c r="H1145" s="226"/>
    </row>
    <row r="1146" spans="1:8" ht="12.75">
      <c r="A1146" s="747"/>
      <c r="B1146" s="709"/>
      <c r="C1146" s="743"/>
      <c r="D1146" s="236" t="s">
        <v>546</v>
      </c>
      <c r="E1146" s="226">
        <v>2</v>
      </c>
      <c r="F1146" s="227">
        <v>2</v>
      </c>
      <c r="G1146" s="228"/>
      <c r="H1146" s="226"/>
    </row>
    <row r="1147" spans="1:8" ht="12.75">
      <c r="A1147" s="747"/>
      <c r="B1147" s="709"/>
      <c r="C1147" s="743"/>
      <c r="D1147" s="236" t="s">
        <v>547</v>
      </c>
      <c r="E1147" s="226">
        <v>10</v>
      </c>
      <c r="F1147" s="227">
        <v>10</v>
      </c>
      <c r="G1147" s="228"/>
      <c r="H1147" s="226"/>
    </row>
    <row r="1148" spans="1:8" ht="12.75">
      <c r="A1148" s="747"/>
      <c r="B1148" s="709"/>
      <c r="C1148" s="743"/>
      <c r="D1148" s="236" t="s">
        <v>550</v>
      </c>
      <c r="E1148" s="226">
        <v>20</v>
      </c>
      <c r="F1148" s="227">
        <v>20</v>
      </c>
      <c r="G1148" s="228"/>
      <c r="H1148" s="226"/>
    </row>
    <row r="1149" spans="1:8" ht="12.75">
      <c r="A1149" s="747"/>
      <c r="B1149" s="709"/>
      <c r="C1149" s="743"/>
      <c r="D1149" s="236" t="s">
        <v>551</v>
      </c>
      <c r="E1149" s="226">
        <v>50</v>
      </c>
      <c r="F1149" s="227">
        <v>50</v>
      </c>
      <c r="G1149" s="228"/>
      <c r="H1149" s="226"/>
    </row>
    <row r="1150" spans="1:8" ht="12.75">
      <c r="A1150" s="747"/>
      <c r="B1150" s="709"/>
      <c r="C1150" s="743"/>
      <c r="D1150" s="236" t="s">
        <v>226</v>
      </c>
      <c r="E1150" s="226">
        <v>7</v>
      </c>
      <c r="F1150" s="227">
        <v>7</v>
      </c>
      <c r="G1150" s="228"/>
      <c r="H1150" s="226"/>
    </row>
    <row r="1151" spans="1:8" ht="12.75">
      <c r="A1151" s="747"/>
      <c r="B1151" s="709"/>
      <c r="C1151" s="743"/>
      <c r="D1151" s="236" t="s">
        <v>266</v>
      </c>
      <c r="E1151" s="226">
        <v>1</v>
      </c>
      <c r="F1151" s="227">
        <v>1</v>
      </c>
      <c r="G1151" s="228"/>
      <c r="H1151" s="226"/>
    </row>
    <row r="1152" spans="1:8" ht="12.75">
      <c r="A1152" s="747"/>
      <c r="B1152" s="709"/>
      <c r="C1152" s="241" t="s">
        <v>513</v>
      </c>
      <c r="D1152" s="243" t="s">
        <v>428</v>
      </c>
      <c r="E1152" s="221">
        <f>SUM(E1153:E1153)</f>
        <v>1</v>
      </c>
      <c r="F1152" s="221">
        <f>SUM(F1153:F1153)</f>
        <v>1</v>
      </c>
      <c r="G1152" s="223">
        <v>1</v>
      </c>
      <c r="H1152" s="221">
        <v>1</v>
      </c>
    </row>
    <row r="1153" spans="1:8" ht="12.75">
      <c r="A1153" s="747"/>
      <c r="B1153" s="709"/>
      <c r="C1153" s="385"/>
      <c r="D1153" s="236" t="s">
        <v>276</v>
      </c>
      <c r="E1153" s="226">
        <v>1</v>
      </c>
      <c r="F1153" s="227">
        <v>1</v>
      </c>
      <c r="G1153" s="228"/>
      <c r="H1153" s="226"/>
    </row>
    <row r="1154" spans="1:8" ht="12.75">
      <c r="A1154" s="747"/>
      <c r="B1154" s="709"/>
      <c r="C1154" s="285" t="s">
        <v>191</v>
      </c>
      <c r="D1154" s="286" t="s">
        <v>159</v>
      </c>
      <c r="E1154" s="287">
        <f>SUM(E1155:E1155)</f>
        <v>0</v>
      </c>
      <c r="F1154" s="287">
        <f>SUM(F1155:F1155)</f>
        <v>12000</v>
      </c>
      <c r="G1154" s="287">
        <f>SUM(G1155:G1155)</f>
        <v>0</v>
      </c>
      <c r="H1154" s="287">
        <f>SUM(H1155:H1155)</f>
        <v>0</v>
      </c>
    </row>
    <row r="1155" spans="1:8" ht="12.75">
      <c r="A1155" s="747"/>
      <c r="B1155" s="709"/>
      <c r="C1155" s="385"/>
      <c r="D1155" s="236" t="s">
        <v>658</v>
      </c>
      <c r="E1155" s="226"/>
      <c r="F1155" s="227">
        <v>12000</v>
      </c>
      <c r="G1155" s="228"/>
      <c r="H1155" s="226"/>
    </row>
    <row r="1156" spans="1:8" ht="12.75">
      <c r="A1156" s="274" t="s">
        <v>659</v>
      </c>
      <c r="B1156" s="276" t="s">
        <v>660</v>
      </c>
      <c r="C1156" s="386"/>
      <c r="D1156" s="375"/>
      <c r="E1156" s="277">
        <f aca="true" t="shared" si="3" ref="E1156:H1157">SUM(E1157)</f>
        <v>3050</v>
      </c>
      <c r="F1156" s="277">
        <f t="shared" si="3"/>
        <v>2200</v>
      </c>
      <c r="G1156" s="277">
        <f t="shared" si="3"/>
        <v>1400</v>
      </c>
      <c r="H1156" s="277">
        <f t="shared" si="3"/>
        <v>1300</v>
      </c>
    </row>
    <row r="1157" spans="1:8" ht="12.75">
      <c r="A1157" s="708"/>
      <c r="B1157" s="374" t="s">
        <v>426</v>
      </c>
      <c r="C1157" s="276" t="s">
        <v>661</v>
      </c>
      <c r="D1157" s="375"/>
      <c r="E1157" s="277">
        <f t="shared" si="3"/>
        <v>3050</v>
      </c>
      <c r="F1157" s="277">
        <f t="shared" si="3"/>
        <v>2200</v>
      </c>
      <c r="G1157" s="277">
        <f t="shared" si="3"/>
        <v>1400</v>
      </c>
      <c r="H1157" s="277">
        <f t="shared" si="3"/>
        <v>1300</v>
      </c>
    </row>
    <row r="1158" spans="1:8" ht="12.75">
      <c r="A1158" s="708"/>
      <c r="B1158" s="742"/>
      <c r="C1158" s="214" t="s">
        <v>151</v>
      </c>
      <c r="D1158" s="215" t="s">
        <v>152</v>
      </c>
      <c r="E1158" s="216">
        <f>SUM(E1159:E1160)</f>
        <v>3050</v>
      </c>
      <c r="F1158" s="216">
        <f>SUM(F1159:F1160)</f>
        <v>2200</v>
      </c>
      <c r="G1158" s="216">
        <f>SUM(G1159:G1160)</f>
        <v>1400</v>
      </c>
      <c r="H1158" s="216">
        <f>SUM(H1159:H1160)</f>
        <v>1300</v>
      </c>
    </row>
    <row r="1159" spans="1:8" ht="12.75">
      <c r="A1159" s="708"/>
      <c r="B1159" s="742"/>
      <c r="C1159" s="731"/>
      <c r="D1159" s="400" t="s">
        <v>662</v>
      </c>
      <c r="E1159" s="356">
        <v>532</v>
      </c>
      <c r="F1159" s="356">
        <v>390</v>
      </c>
      <c r="G1159" s="356">
        <v>300</v>
      </c>
      <c r="H1159" s="356">
        <v>250</v>
      </c>
    </row>
    <row r="1160" spans="1:8" ht="12.75">
      <c r="A1160" s="708"/>
      <c r="B1160" s="742"/>
      <c r="C1160" s="731"/>
      <c r="D1160" s="290" t="s">
        <v>663</v>
      </c>
      <c r="E1160" s="226">
        <v>2518</v>
      </c>
      <c r="F1160" s="227">
        <v>1810</v>
      </c>
      <c r="G1160" s="228">
        <v>1100</v>
      </c>
      <c r="H1160" s="226">
        <v>1050</v>
      </c>
    </row>
    <row r="1161" spans="1:8" ht="12.75">
      <c r="A1161" s="401" t="s">
        <v>664</v>
      </c>
      <c r="B1161" s="402"/>
      <c r="C1161" s="403"/>
      <c r="D1161" s="304" t="s">
        <v>152</v>
      </c>
      <c r="E1161" s="259">
        <v>247935</v>
      </c>
      <c r="F1161" s="259">
        <v>241955</v>
      </c>
      <c r="G1161" s="259">
        <v>254451</v>
      </c>
      <c r="H1161" s="259">
        <v>268065</v>
      </c>
    </row>
    <row r="1162" spans="1:8" ht="12.75">
      <c r="A1162" s="404"/>
      <c r="B1162" s="405"/>
      <c r="C1162" s="406"/>
      <c r="D1162" s="407" t="s">
        <v>159</v>
      </c>
      <c r="E1162" s="408">
        <v>1073</v>
      </c>
      <c r="F1162" s="408">
        <v>12250</v>
      </c>
      <c r="G1162" s="408">
        <v>0</v>
      </c>
      <c r="H1162" s="409">
        <v>0</v>
      </c>
    </row>
  </sheetData>
  <mergeCells count="151">
    <mergeCell ref="E4:E5"/>
    <mergeCell ref="F4:F5"/>
    <mergeCell ref="G4:G5"/>
    <mergeCell ref="H4:H5"/>
    <mergeCell ref="A8:A139"/>
    <mergeCell ref="B8:B139"/>
    <mergeCell ref="C11:C13"/>
    <mergeCell ref="C15:C18"/>
    <mergeCell ref="C20:C39"/>
    <mergeCell ref="C41:C44"/>
    <mergeCell ref="C47:C49"/>
    <mergeCell ref="C53:C55"/>
    <mergeCell ref="C57:C60"/>
    <mergeCell ref="C62:C88"/>
    <mergeCell ref="C90:C92"/>
    <mergeCell ref="C96:C97"/>
    <mergeCell ref="C99:C101"/>
    <mergeCell ref="C103:C113"/>
    <mergeCell ref="C119:C121"/>
    <mergeCell ref="C123:C124"/>
    <mergeCell ref="C126:C137"/>
    <mergeCell ref="A141:A510"/>
    <mergeCell ref="B141:B510"/>
    <mergeCell ref="C144:C146"/>
    <mergeCell ref="C148:C151"/>
    <mergeCell ref="C153:C178"/>
    <mergeCell ref="C180:C182"/>
    <mergeCell ref="C186:C188"/>
    <mergeCell ref="C190:C193"/>
    <mergeCell ref="C195:C221"/>
    <mergeCell ref="C223:C226"/>
    <mergeCell ref="C230:C232"/>
    <mergeCell ref="C234:C237"/>
    <mergeCell ref="C239:C263"/>
    <mergeCell ref="C265:C267"/>
    <mergeCell ref="C271:C273"/>
    <mergeCell ref="C275:C278"/>
    <mergeCell ref="C280:C304"/>
    <mergeCell ref="C306:C308"/>
    <mergeCell ref="C314:C316"/>
    <mergeCell ref="C318:C321"/>
    <mergeCell ref="C323:C341"/>
    <mergeCell ref="C343:C346"/>
    <mergeCell ref="C350:C352"/>
    <mergeCell ref="C354:C357"/>
    <mergeCell ref="C359:C384"/>
    <mergeCell ref="C386:C389"/>
    <mergeCell ref="C393:C395"/>
    <mergeCell ref="C397:C398"/>
    <mergeCell ref="C400:C419"/>
    <mergeCell ref="C425:C427"/>
    <mergeCell ref="C429:C432"/>
    <mergeCell ref="C434:C460"/>
    <mergeCell ref="C462:C466"/>
    <mergeCell ref="C470:C472"/>
    <mergeCell ref="C474:C477"/>
    <mergeCell ref="C479:C504"/>
    <mergeCell ref="C506:C510"/>
    <mergeCell ref="A512:A822"/>
    <mergeCell ref="B512:B822"/>
    <mergeCell ref="C515:C517"/>
    <mergeCell ref="C519:C522"/>
    <mergeCell ref="C524:C544"/>
    <mergeCell ref="C546:C548"/>
    <mergeCell ref="C555:C557"/>
    <mergeCell ref="C559:C562"/>
    <mergeCell ref="C564:C579"/>
    <mergeCell ref="C581:C582"/>
    <mergeCell ref="C588:C590"/>
    <mergeCell ref="C592:C595"/>
    <mergeCell ref="C597:C610"/>
    <mergeCell ref="C612:C613"/>
    <mergeCell ref="C619:C621"/>
    <mergeCell ref="C623:C626"/>
    <mergeCell ref="C628:C639"/>
    <mergeCell ref="C646:C648"/>
    <mergeCell ref="C650:C653"/>
    <mergeCell ref="C655:C667"/>
    <mergeCell ref="C669:C670"/>
    <mergeCell ref="C674:C676"/>
    <mergeCell ref="C678:C681"/>
    <mergeCell ref="C683:C696"/>
    <mergeCell ref="C698:C699"/>
    <mergeCell ref="C703:C705"/>
    <mergeCell ref="C707:C710"/>
    <mergeCell ref="C712:C723"/>
    <mergeCell ref="C729:C731"/>
    <mergeCell ref="C733:C735"/>
    <mergeCell ref="C737:C757"/>
    <mergeCell ref="C765:C767"/>
    <mergeCell ref="C769:C771"/>
    <mergeCell ref="C773:C789"/>
    <mergeCell ref="C791:C792"/>
    <mergeCell ref="C796:C798"/>
    <mergeCell ref="A824:A850"/>
    <mergeCell ref="B824:B850"/>
    <mergeCell ref="C827:C829"/>
    <mergeCell ref="C831:C834"/>
    <mergeCell ref="C836:C848"/>
    <mergeCell ref="C894:C896"/>
    <mergeCell ref="C800:C803"/>
    <mergeCell ref="C805:C819"/>
    <mergeCell ref="C821:C822"/>
    <mergeCell ref="C871:C872"/>
    <mergeCell ref="C876:C878"/>
    <mergeCell ref="C880:C883"/>
    <mergeCell ref="C885:C888"/>
    <mergeCell ref="C898:C900"/>
    <mergeCell ref="C902:C907"/>
    <mergeCell ref="C909:C910"/>
    <mergeCell ref="C914:C916"/>
    <mergeCell ref="C918:C921"/>
    <mergeCell ref="C923:C927"/>
    <mergeCell ref="C933:C935"/>
    <mergeCell ref="C937:C939"/>
    <mergeCell ref="C941:C952"/>
    <mergeCell ref="C958:C959"/>
    <mergeCell ref="C961:C963"/>
    <mergeCell ref="C965:C980"/>
    <mergeCell ref="C986:C988"/>
    <mergeCell ref="C990:C991"/>
    <mergeCell ref="C997:C998"/>
    <mergeCell ref="C1000:C1003"/>
    <mergeCell ref="C1005:C1011"/>
    <mergeCell ref="C1013:C1014"/>
    <mergeCell ref="C1018:C1020"/>
    <mergeCell ref="C1022:C1025"/>
    <mergeCell ref="C1027:C1032"/>
    <mergeCell ref="C1034:C1035"/>
    <mergeCell ref="B1040:B1084"/>
    <mergeCell ref="C1043:C1045"/>
    <mergeCell ref="C1047:C1050"/>
    <mergeCell ref="C1052:C1077"/>
    <mergeCell ref="C1079:C1080"/>
    <mergeCell ref="C1083:C1084"/>
    <mergeCell ref="B853:B1038"/>
    <mergeCell ref="C856:C858"/>
    <mergeCell ref="B1086:B1132"/>
    <mergeCell ref="C1089:C1091"/>
    <mergeCell ref="C1093:C1096"/>
    <mergeCell ref="C1098:C1127"/>
    <mergeCell ref="A1157:A1160"/>
    <mergeCell ref="B1158:B1160"/>
    <mergeCell ref="C1159:C1160"/>
    <mergeCell ref="B1134:B1155"/>
    <mergeCell ref="C1136:C1137"/>
    <mergeCell ref="C1139:C1140"/>
    <mergeCell ref="C1142:C1151"/>
    <mergeCell ref="A852:A1155"/>
    <mergeCell ref="C860:C863"/>
    <mergeCell ref="C865:C869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10.57421875" style="0" customWidth="1"/>
    <col min="3" max="3" width="9.57421875" style="0" customWidth="1"/>
    <col min="4" max="4" width="10.28125" style="0" customWidth="1"/>
    <col min="5" max="5" width="10.140625" style="0" customWidth="1"/>
    <col min="6" max="6" width="10.57421875" style="0" customWidth="1"/>
    <col min="7" max="16384" width="11.57421875" style="0" customWidth="1"/>
  </cols>
  <sheetData>
    <row r="1" ht="12.75">
      <c r="F1" t="s">
        <v>0</v>
      </c>
    </row>
    <row r="2" spans="1:7" ht="12.75">
      <c r="A2" s="753" t="s">
        <v>665</v>
      </c>
      <c r="B2" s="754" t="s">
        <v>2</v>
      </c>
      <c r="C2" s="754"/>
      <c r="D2" s="754">
        <v>2009</v>
      </c>
      <c r="E2" s="754">
        <v>2010</v>
      </c>
      <c r="F2" s="751">
        <v>2011</v>
      </c>
      <c r="G2" s="752"/>
    </row>
    <row r="3" spans="1:7" ht="12.75">
      <c r="A3" s="753"/>
      <c r="B3" s="410" t="s">
        <v>3</v>
      </c>
      <c r="C3" s="410" t="s">
        <v>4</v>
      </c>
      <c r="D3" s="754"/>
      <c r="E3" s="754"/>
      <c r="F3" s="751"/>
      <c r="G3" s="752"/>
    </row>
    <row r="4" spans="1:7" ht="12.75">
      <c r="A4" s="411" t="s">
        <v>666</v>
      </c>
      <c r="B4" s="412">
        <f>B6+B7+B8</f>
        <v>9986</v>
      </c>
      <c r="C4" s="412">
        <f>C6+C7+C8</f>
        <v>10312</v>
      </c>
      <c r="D4" s="412">
        <f>D6+D7+D8</f>
        <v>11268</v>
      </c>
      <c r="E4" s="412">
        <f>E6+E7+E8</f>
        <v>11248</v>
      </c>
      <c r="F4" s="413">
        <f>F6+F7+F8</f>
        <v>11208</v>
      </c>
      <c r="G4" s="414"/>
    </row>
    <row r="5" spans="1:7" ht="12.75">
      <c r="A5" s="415" t="s">
        <v>11</v>
      </c>
      <c r="B5" s="416"/>
      <c r="C5" s="416"/>
      <c r="D5" s="416"/>
      <c r="E5" s="416"/>
      <c r="F5" s="417"/>
      <c r="G5" s="414"/>
    </row>
    <row r="6" spans="1:7" ht="12.75">
      <c r="A6" s="418" t="s">
        <v>667</v>
      </c>
      <c r="B6" s="416">
        <v>4463</v>
      </c>
      <c r="C6" s="416">
        <v>4789</v>
      </c>
      <c r="D6" s="416">
        <v>5768</v>
      </c>
      <c r="E6" s="416">
        <v>5768</v>
      </c>
      <c r="F6" s="417">
        <v>5768</v>
      </c>
      <c r="G6" s="414"/>
    </row>
    <row r="7" spans="1:7" ht="12.75">
      <c r="A7" s="418" t="s">
        <v>668</v>
      </c>
      <c r="B7" s="416">
        <v>5023</v>
      </c>
      <c r="C7" s="416">
        <v>5023</v>
      </c>
      <c r="D7" s="416">
        <v>5000</v>
      </c>
      <c r="E7" s="416">
        <v>4970</v>
      </c>
      <c r="F7" s="417">
        <v>4920</v>
      </c>
      <c r="G7" s="414"/>
    </row>
    <row r="8" spans="1:7" ht="12.75">
      <c r="A8" s="418" t="s">
        <v>669</v>
      </c>
      <c r="B8" s="416">
        <v>500</v>
      </c>
      <c r="C8" s="416">
        <v>500</v>
      </c>
      <c r="D8" s="416">
        <v>500</v>
      </c>
      <c r="E8" s="416">
        <v>510</v>
      </c>
      <c r="F8" s="417">
        <v>520</v>
      </c>
      <c r="G8" s="419"/>
    </row>
    <row r="9" spans="1:7" ht="12.75">
      <c r="A9" s="411" t="s">
        <v>670</v>
      </c>
      <c r="B9" s="412">
        <f>B10+B16+B17+B18</f>
        <v>88952</v>
      </c>
      <c r="C9" s="412">
        <f>C10+C16+C17+C18</f>
        <v>102405</v>
      </c>
      <c r="D9" s="412">
        <f>D10+D16+D17+D18</f>
        <v>104289</v>
      </c>
      <c r="E9" s="412">
        <f>E10+E16+E17+E18</f>
        <v>100542</v>
      </c>
      <c r="F9" s="413">
        <f>F10+F16+F17+F18</f>
        <v>104955</v>
      </c>
      <c r="G9" s="414"/>
    </row>
    <row r="10" spans="1:7" ht="12.75">
      <c r="A10" s="411" t="s">
        <v>671</v>
      </c>
      <c r="B10" s="420">
        <f>B12+B14+B15</f>
        <v>80182</v>
      </c>
      <c r="C10" s="420">
        <f>C12+C14+C15</f>
        <v>90235</v>
      </c>
      <c r="D10" s="420">
        <f>D12+D14+D15</f>
        <v>89945</v>
      </c>
      <c r="E10" s="420">
        <f>E12+E14+E15</f>
        <v>89699</v>
      </c>
      <c r="F10" s="421">
        <f>F12+F14+F15</f>
        <v>93800</v>
      </c>
      <c r="G10" s="422"/>
    </row>
    <row r="11" spans="1:7" ht="12.75">
      <c r="A11" s="415" t="s">
        <v>672</v>
      </c>
      <c r="B11" s="416"/>
      <c r="C11" s="416"/>
      <c r="D11" s="416"/>
      <c r="E11" s="416"/>
      <c r="F11" s="417"/>
      <c r="G11" s="414"/>
    </row>
    <row r="12" spans="1:7" ht="12.75">
      <c r="A12" s="418" t="s">
        <v>673</v>
      </c>
      <c r="B12" s="416">
        <v>53410</v>
      </c>
      <c r="C12" s="416">
        <v>59412</v>
      </c>
      <c r="D12" s="416">
        <v>62707</v>
      </c>
      <c r="E12" s="416">
        <v>60889</v>
      </c>
      <c r="F12" s="417">
        <v>63319</v>
      </c>
      <c r="G12" s="422"/>
    </row>
    <row r="13" spans="1:7" ht="12.75">
      <c r="A13" s="418" t="s">
        <v>674</v>
      </c>
      <c r="B13" s="416">
        <v>17550</v>
      </c>
      <c r="C13" s="416">
        <v>17678</v>
      </c>
      <c r="D13" s="416">
        <v>19475</v>
      </c>
      <c r="E13" s="423"/>
      <c r="F13" s="424"/>
      <c r="G13" s="414"/>
    </row>
    <row r="14" spans="1:7" ht="12.75">
      <c r="A14" s="418" t="s">
        <v>675</v>
      </c>
      <c r="B14" s="416">
        <v>20366</v>
      </c>
      <c r="C14" s="416">
        <v>24100</v>
      </c>
      <c r="D14" s="416">
        <v>21164</v>
      </c>
      <c r="E14" s="416">
        <v>22460</v>
      </c>
      <c r="F14" s="417">
        <v>23874</v>
      </c>
      <c r="G14" s="414"/>
    </row>
    <row r="15" spans="1:7" ht="12.75">
      <c r="A15" s="418" t="s">
        <v>676</v>
      </c>
      <c r="B15" s="416">
        <v>6406</v>
      </c>
      <c r="C15" s="416">
        <v>6723</v>
      </c>
      <c r="D15" s="416">
        <v>6074</v>
      </c>
      <c r="E15" s="416">
        <v>6350</v>
      </c>
      <c r="F15" s="417">
        <v>6607</v>
      </c>
      <c r="G15" s="414"/>
    </row>
    <row r="16" spans="1:7" ht="12.75">
      <c r="A16" s="418" t="s">
        <v>677</v>
      </c>
      <c r="B16" s="416">
        <v>3000</v>
      </c>
      <c r="C16" s="416">
        <v>4800</v>
      </c>
      <c r="D16" s="416">
        <v>3712</v>
      </c>
      <c r="E16" s="416">
        <v>3908</v>
      </c>
      <c r="F16" s="417">
        <v>4120</v>
      </c>
      <c r="G16" s="414"/>
    </row>
    <row r="17" spans="1:7" ht="12.75">
      <c r="A17" s="418" t="s">
        <v>678</v>
      </c>
      <c r="B17" s="416">
        <v>2770</v>
      </c>
      <c r="C17" s="416">
        <v>3770</v>
      </c>
      <c r="D17" s="416">
        <v>6882</v>
      </c>
      <c r="E17" s="416">
        <v>3035</v>
      </c>
      <c r="F17" s="417">
        <v>3035</v>
      </c>
      <c r="G17" s="419"/>
    </row>
    <row r="18" spans="1:7" ht="12.75">
      <c r="A18" s="418" t="s">
        <v>679</v>
      </c>
      <c r="B18" s="416">
        <v>3000</v>
      </c>
      <c r="C18" s="416">
        <v>3600</v>
      </c>
      <c r="D18" s="416">
        <v>3750</v>
      </c>
      <c r="E18" s="416">
        <v>3900</v>
      </c>
      <c r="F18" s="417">
        <v>4000</v>
      </c>
      <c r="G18" s="422"/>
    </row>
    <row r="19" spans="1:7" ht="12.75">
      <c r="A19" s="411" t="s">
        <v>680</v>
      </c>
      <c r="B19" s="412">
        <v>1940</v>
      </c>
      <c r="C19" s="412">
        <v>1940</v>
      </c>
      <c r="D19" s="412">
        <v>1940</v>
      </c>
      <c r="E19" s="412">
        <v>1940</v>
      </c>
      <c r="F19" s="413">
        <v>1940</v>
      </c>
      <c r="G19" s="419"/>
    </row>
    <row r="20" spans="1:7" ht="12.75">
      <c r="A20" s="411" t="s">
        <v>681</v>
      </c>
      <c r="B20" s="412">
        <v>3235</v>
      </c>
      <c r="C20" s="412">
        <v>3436</v>
      </c>
      <c r="D20" s="412">
        <v>1320</v>
      </c>
      <c r="E20" s="412">
        <v>2585</v>
      </c>
      <c r="F20" s="413">
        <v>2585</v>
      </c>
      <c r="G20" s="414"/>
    </row>
    <row r="21" spans="1:7" ht="12.75">
      <c r="A21" s="418" t="s">
        <v>682</v>
      </c>
      <c r="B21" s="416">
        <v>150</v>
      </c>
      <c r="C21" s="416">
        <v>110</v>
      </c>
      <c r="D21" s="416">
        <v>350</v>
      </c>
      <c r="E21" s="416">
        <v>350</v>
      </c>
      <c r="F21" s="417">
        <v>250</v>
      </c>
      <c r="G21" s="414"/>
    </row>
    <row r="22" spans="1:7" ht="12.75">
      <c r="A22" s="411" t="s">
        <v>683</v>
      </c>
      <c r="B22" s="412">
        <v>2193</v>
      </c>
      <c r="C22" s="412">
        <v>2193</v>
      </c>
      <c r="D22" s="412">
        <v>3828</v>
      </c>
      <c r="E22" s="420">
        <v>2362</v>
      </c>
      <c r="F22" s="421">
        <v>2449</v>
      </c>
      <c r="G22" s="414"/>
    </row>
    <row r="23" spans="1:7" ht="12.75">
      <c r="A23" s="418" t="s">
        <v>684</v>
      </c>
      <c r="B23" s="416">
        <v>7549</v>
      </c>
      <c r="C23" s="416">
        <v>7549</v>
      </c>
      <c r="D23" s="416">
        <v>8304</v>
      </c>
      <c r="E23" s="416">
        <v>8885</v>
      </c>
      <c r="F23" s="417">
        <v>9507</v>
      </c>
      <c r="G23" s="414"/>
    </row>
    <row r="24" spans="1:7" ht="12.75">
      <c r="A24" s="411" t="s">
        <v>446</v>
      </c>
      <c r="B24" s="412">
        <v>19845</v>
      </c>
      <c r="C24" s="412">
        <v>43600</v>
      </c>
      <c r="D24" s="412">
        <v>21700</v>
      </c>
      <c r="E24" s="412">
        <v>53700</v>
      </c>
      <c r="F24" s="413">
        <v>30000</v>
      </c>
      <c r="G24" s="414"/>
    </row>
    <row r="25" spans="1:7" ht="12.75">
      <c r="A25" s="411" t="s">
        <v>685</v>
      </c>
      <c r="B25" s="425"/>
      <c r="C25" s="420">
        <v>1680</v>
      </c>
      <c r="D25" s="420">
        <v>159923</v>
      </c>
      <c r="E25" s="420">
        <v>18440</v>
      </c>
      <c r="F25" s="421">
        <v>28170</v>
      </c>
      <c r="G25" s="422"/>
    </row>
    <row r="26" spans="1:7" ht="12.75">
      <c r="A26" s="418" t="s">
        <v>686</v>
      </c>
      <c r="B26" s="416">
        <v>4511</v>
      </c>
      <c r="C26" s="416">
        <v>4511</v>
      </c>
      <c r="D26" s="416">
        <v>1000</v>
      </c>
      <c r="E26" s="416">
        <v>6000</v>
      </c>
      <c r="F26" s="417">
        <v>3000</v>
      </c>
      <c r="G26" s="422"/>
    </row>
    <row r="27" spans="1:7" ht="12.75">
      <c r="A27" s="411" t="s">
        <v>183</v>
      </c>
      <c r="B27" s="425"/>
      <c r="C27" s="420">
        <v>36279</v>
      </c>
      <c r="D27" s="420">
        <v>29800</v>
      </c>
      <c r="E27" s="420">
        <v>10000</v>
      </c>
      <c r="F27" s="421">
        <v>30200</v>
      </c>
      <c r="G27" s="422"/>
    </row>
    <row r="28" spans="1:7" ht="12.75">
      <c r="A28" s="418" t="s">
        <v>687</v>
      </c>
      <c r="B28" s="426">
        <v>10570</v>
      </c>
      <c r="C28" s="426">
        <v>12650</v>
      </c>
      <c r="D28" s="426">
        <v>9475</v>
      </c>
      <c r="E28" s="426">
        <v>10065</v>
      </c>
      <c r="F28" s="427">
        <v>10765</v>
      </c>
      <c r="G28" s="422"/>
    </row>
    <row r="29" spans="1:7" ht="12.75">
      <c r="A29" s="418" t="s">
        <v>688</v>
      </c>
      <c r="B29" s="423"/>
      <c r="C29" s="416">
        <v>261</v>
      </c>
      <c r="D29" s="423"/>
      <c r="E29" s="423"/>
      <c r="F29" s="424"/>
      <c r="G29" s="422"/>
    </row>
    <row r="30" spans="1:7" ht="12.75">
      <c r="A30" s="411" t="s">
        <v>689</v>
      </c>
      <c r="B30" s="412">
        <v>9863</v>
      </c>
      <c r="C30" s="412">
        <v>9941</v>
      </c>
      <c r="D30" s="412">
        <v>10460</v>
      </c>
      <c r="E30" s="412">
        <v>11542</v>
      </c>
      <c r="F30" s="413">
        <v>12863</v>
      </c>
      <c r="G30" s="422"/>
    </row>
    <row r="31" spans="1:7" ht="12.75">
      <c r="A31" s="411" t="s">
        <v>690</v>
      </c>
      <c r="B31" s="412">
        <f>B33+B34+B35+B36+B37+B38</f>
        <v>47845</v>
      </c>
      <c r="C31" s="412">
        <f>C33+C34+C35+C36+C37+C38</f>
        <v>46747</v>
      </c>
      <c r="D31" s="412">
        <f>D33+D34+D35+D36+D37+D38</f>
        <v>47460</v>
      </c>
      <c r="E31" s="412">
        <f>E33+E34+E35+E36+E37+E38</f>
        <v>50059</v>
      </c>
      <c r="F31" s="413">
        <f>F33+F34+F35+F36+F37+F38</f>
        <v>52282</v>
      </c>
      <c r="G31" s="422"/>
    </row>
    <row r="32" spans="1:7" ht="12.75">
      <c r="A32" s="415" t="s">
        <v>11</v>
      </c>
      <c r="B32" s="416"/>
      <c r="C32" s="416"/>
      <c r="D32" s="416"/>
      <c r="E32" s="416"/>
      <c r="F32" s="417"/>
      <c r="G32" s="422"/>
    </row>
    <row r="33" spans="1:7" ht="12.75">
      <c r="A33" s="418" t="s">
        <v>691</v>
      </c>
      <c r="B33" s="416">
        <v>38092</v>
      </c>
      <c r="C33" s="416">
        <v>36547</v>
      </c>
      <c r="D33" s="416">
        <v>37597</v>
      </c>
      <c r="E33" s="416">
        <v>41979</v>
      </c>
      <c r="F33" s="417">
        <v>44661</v>
      </c>
      <c r="G33" s="422"/>
    </row>
    <row r="34" spans="1:7" ht="12.75">
      <c r="A34" s="418" t="s">
        <v>692</v>
      </c>
      <c r="B34" s="416">
        <v>3100</v>
      </c>
      <c r="C34" s="416">
        <v>3100</v>
      </c>
      <c r="D34" s="416">
        <v>2200</v>
      </c>
      <c r="E34" s="423"/>
      <c r="F34" s="424"/>
      <c r="G34" s="422"/>
    </row>
    <row r="35" spans="1:7" ht="12.75">
      <c r="A35" s="418" t="s">
        <v>693</v>
      </c>
      <c r="B35" s="416">
        <v>1100</v>
      </c>
      <c r="C35" s="416">
        <v>1121</v>
      </c>
      <c r="D35" s="416">
        <v>1150</v>
      </c>
      <c r="E35" s="416">
        <v>1245</v>
      </c>
      <c r="F35" s="417">
        <v>1339</v>
      </c>
      <c r="G35" s="422"/>
    </row>
    <row r="36" spans="1:7" ht="12.75">
      <c r="A36" s="418" t="s">
        <v>694</v>
      </c>
      <c r="B36" s="416">
        <v>244</v>
      </c>
      <c r="C36" s="416">
        <v>370</v>
      </c>
      <c r="D36" s="416">
        <v>782</v>
      </c>
      <c r="E36" s="416">
        <v>853</v>
      </c>
      <c r="F36" s="424"/>
      <c r="G36" s="422"/>
    </row>
    <row r="37" spans="1:7" ht="12.75">
      <c r="A37" s="418" t="s">
        <v>695</v>
      </c>
      <c r="B37" s="416">
        <v>4409</v>
      </c>
      <c r="C37" s="416">
        <v>4709</v>
      </c>
      <c r="D37" s="416">
        <v>4831</v>
      </c>
      <c r="E37" s="416">
        <v>5082</v>
      </c>
      <c r="F37" s="417">
        <v>5382</v>
      </c>
      <c r="G37" s="422"/>
    </row>
    <row r="38" spans="1:7" ht="12.75">
      <c r="A38" s="418" t="s">
        <v>696</v>
      </c>
      <c r="B38" s="416">
        <v>900</v>
      </c>
      <c r="C38" s="416">
        <v>900</v>
      </c>
      <c r="D38" s="416">
        <v>900</v>
      </c>
      <c r="E38" s="416">
        <v>900</v>
      </c>
      <c r="F38" s="417">
        <v>900</v>
      </c>
      <c r="G38" s="422"/>
    </row>
    <row r="39" spans="1:7" ht="12.75">
      <c r="A39" s="411" t="s">
        <v>697</v>
      </c>
      <c r="B39" s="412">
        <v>236585</v>
      </c>
      <c r="C39" s="412">
        <v>249008</v>
      </c>
      <c r="D39" s="412">
        <v>254205</v>
      </c>
      <c r="E39" s="412">
        <v>254451</v>
      </c>
      <c r="F39" s="413">
        <v>268065</v>
      </c>
      <c r="G39" s="422"/>
    </row>
    <row r="40" spans="1:7" ht="12.75">
      <c r="A40" s="428" t="s">
        <v>698</v>
      </c>
      <c r="B40" s="429">
        <f>B4+B9+B19+B20+B21+B22+B23+B24+B25+B26+B27+B28+B29+B30+B31+B39</f>
        <v>443224</v>
      </c>
      <c r="C40" s="429">
        <f>C4+C9+C19+C20+C21+C22+C23+C24+C25+C26+C27+C28+C29+C30+C31+C39</f>
        <v>532622</v>
      </c>
      <c r="D40" s="429">
        <f>D4+D9+D19+D20+D21+D22+D23+D24+D25+D26+D27+D28+D30+D31+D39</f>
        <v>665322</v>
      </c>
      <c r="E40" s="429">
        <f>E4+E9+E19+E20+E21+E22+E23+E24+E25+E26+E27+E28+E29+E30+E31+E39</f>
        <v>542169</v>
      </c>
      <c r="F40" s="430">
        <f>F4+F9+F19+F20+F21+F22+F23+F24+F25+F26+F27+F28+F29+F30+F31+F39</f>
        <v>568239</v>
      </c>
      <c r="G40" s="431"/>
    </row>
    <row r="44" ht="12.75">
      <c r="F44" t="s">
        <v>699</v>
      </c>
    </row>
    <row r="45" spans="1:6" ht="12.75">
      <c r="A45" s="753" t="s">
        <v>665</v>
      </c>
      <c r="B45" s="754" t="s">
        <v>2</v>
      </c>
      <c r="C45" s="754"/>
      <c r="D45" s="754">
        <v>2009</v>
      </c>
      <c r="E45" s="754">
        <v>2010</v>
      </c>
      <c r="F45" s="751">
        <v>2011</v>
      </c>
    </row>
    <row r="46" spans="1:6" ht="12.75">
      <c r="A46" s="753"/>
      <c r="B46" s="410" t="s">
        <v>3</v>
      </c>
      <c r="C46" s="410" t="s">
        <v>4</v>
      </c>
      <c r="D46" s="754"/>
      <c r="E46" s="754"/>
      <c r="F46" s="751"/>
    </row>
    <row r="47" spans="1:6" ht="12.75">
      <c r="A47" s="411" t="s">
        <v>666</v>
      </c>
      <c r="B47" s="432">
        <f>B49+B50+B51</f>
        <v>331.47</v>
      </c>
      <c r="C47" s="432">
        <f>C49+C50+C51</f>
        <v>342.3</v>
      </c>
      <c r="D47" s="432">
        <f>D49+D50+D51</f>
        <v>374.03000000000003</v>
      </c>
      <c r="E47" s="432">
        <f>E49+E50+E51</f>
        <v>373.37</v>
      </c>
      <c r="F47" s="433">
        <f>F49+F50+F51</f>
        <v>372.03999999999996</v>
      </c>
    </row>
    <row r="48" spans="1:6" ht="12.75">
      <c r="A48" s="415" t="s">
        <v>11</v>
      </c>
      <c r="B48" s="434"/>
      <c r="C48" s="434"/>
      <c r="D48" s="434"/>
      <c r="E48" s="434"/>
      <c r="F48" s="435"/>
    </row>
    <row r="49" spans="1:6" ht="12.75">
      <c r="A49" s="418" t="s">
        <v>667</v>
      </c>
      <c r="B49" s="434">
        <v>148.14</v>
      </c>
      <c r="C49" s="434">
        <v>158.97</v>
      </c>
      <c r="D49" s="434">
        <v>191.46</v>
      </c>
      <c r="E49" s="434">
        <v>191.46</v>
      </c>
      <c r="F49" s="435">
        <v>191.46</v>
      </c>
    </row>
    <row r="50" spans="1:6" ht="12.75">
      <c r="A50" s="418" t="s">
        <v>668</v>
      </c>
      <c r="B50" s="434">
        <v>166.73</v>
      </c>
      <c r="C50" s="434">
        <v>166.73</v>
      </c>
      <c r="D50" s="434">
        <v>165.97</v>
      </c>
      <c r="E50" s="434">
        <v>164.97</v>
      </c>
      <c r="F50" s="435">
        <v>163.32</v>
      </c>
    </row>
    <row r="51" spans="1:6" ht="12.75">
      <c r="A51" s="418" t="s">
        <v>669</v>
      </c>
      <c r="B51" s="434">
        <v>16.6</v>
      </c>
      <c r="C51" s="434">
        <v>16.6</v>
      </c>
      <c r="D51" s="434">
        <v>16.6</v>
      </c>
      <c r="E51" s="434">
        <v>16.94</v>
      </c>
      <c r="F51" s="435">
        <v>17.26</v>
      </c>
    </row>
    <row r="52" spans="1:6" ht="12.75">
      <c r="A52" s="411" t="s">
        <v>670</v>
      </c>
      <c r="B52" s="432">
        <f>B53+B59+B60+B61</f>
        <v>2952.6699999999996</v>
      </c>
      <c r="C52" s="432">
        <f>C53+C59+C60+C61</f>
        <v>3399.22</v>
      </c>
      <c r="D52" s="432">
        <f>D53+D59+D60+D61</f>
        <v>3461.7599999999993</v>
      </c>
      <c r="E52" s="432">
        <f>E53+E59+E60+E61</f>
        <v>3337.38</v>
      </c>
      <c r="F52" s="433">
        <f>F53+F59+F60+F61</f>
        <v>3483.8699999999994</v>
      </c>
    </row>
    <row r="53" spans="1:6" ht="12.75">
      <c r="A53" s="411" t="s">
        <v>671</v>
      </c>
      <c r="B53" s="436">
        <f>B55+B57+B58</f>
        <v>2661.5499999999997</v>
      </c>
      <c r="C53" s="436">
        <f>C55+C57+C58</f>
        <v>2995.25</v>
      </c>
      <c r="D53" s="436">
        <f>D55+D57+D58</f>
        <v>2985.6299999999997</v>
      </c>
      <c r="E53" s="436">
        <f>E55+E57+E58</f>
        <v>2977.4600000000005</v>
      </c>
      <c r="F53" s="437">
        <f>F55+F57+F58</f>
        <v>3113.5899999999997</v>
      </c>
    </row>
    <row r="54" spans="1:6" ht="12.75">
      <c r="A54" s="415" t="s">
        <v>672</v>
      </c>
      <c r="B54" s="434"/>
      <c r="C54" s="434"/>
      <c r="D54" s="434"/>
      <c r="E54" s="434"/>
      <c r="F54" s="435"/>
    </row>
    <row r="55" spans="1:6" ht="12.75">
      <c r="A55" s="418" t="s">
        <v>673</v>
      </c>
      <c r="B55" s="434">
        <v>1772.89</v>
      </c>
      <c r="C55" s="434">
        <v>1972.12</v>
      </c>
      <c r="D55" s="434">
        <v>2081.49</v>
      </c>
      <c r="E55" s="434">
        <v>2021.14</v>
      </c>
      <c r="F55" s="435">
        <v>2101.81</v>
      </c>
    </row>
    <row r="56" spans="1:6" ht="12.75">
      <c r="A56" s="418" t="s">
        <v>674</v>
      </c>
      <c r="B56" s="434">
        <v>582.55</v>
      </c>
      <c r="C56" s="434">
        <v>586.8</v>
      </c>
      <c r="D56" s="434">
        <v>646.45</v>
      </c>
      <c r="E56" s="438"/>
      <c r="F56" s="439"/>
    </row>
    <row r="57" spans="1:6" ht="12.75">
      <c r="A57" s="418" t="s">
        <v>675</v>
      </c>
      <c r="B57" s="434">
        <v>676.02</v>
      </c>
      <c r="C57" s="434">
        <v>799.97</v>
      </c>
      <c r="D57" s="434">
        <v>702.52</v>
      </c>
      <c r="E57" s="434">
        <v>745.54</v>
      </c>
      <c r="F57" s="435">
        <v>792.47</v>
      </c>
    </row>
    <row r="58" spans="1:6" ht="12.75">
      <c r="A58" s="418" t="s">
        <v>676</v>
      </c>
      <c r="B58" s="434">
        <v>212.64</v>
      </c>
      <c r="C58" s="434">
        <v>223.16</v>
      </c>
      <c r="D58" s="434">
        <v>201.62</v>
      </c>
      <c r="E58" s="434">
        <v>210.78</v>
      </c>
      <c r="F58" s="435">
        <v>219.31</v>
      </c>
    </row>
    <row r="59" spans="1:6" ht="12.75">
      <c r="A59" s="418" t="s">
        <v>677</v>
      </c>
      <c r="B59" s="434">
        <v>99.58</v>
      </c>
      <c r="C59" s="434">
        <v>159.33</v>
      </c>
      <c r="D59" s="434">
        <v>123.22</v>
      </c>
      <c r="E59" s="434">
        <v>129.72</v>
      </c>
      <c r="F59" s="435">
        <v>136.76</v>
      </c>
    </row>
    <row r="60" spans="1:6" ht="12.75">
      <c r="A60" s="418" t="s">
        <v>678</v>
      </c>
      <c r="B60" s="434">
        <v>91.95</v>
      </c>
      <c r="C60" s="434">
        <v>125.14</v>
      </c>
      <c r="D60" s="434">
        <v>228.44</v>
      </c>
      <c r="E60" s="434">
        <v>100.74</v>
      </c>
      <c r="F60" s="435">
        <v>100.74</v>
      </c>
    </row>
    <row r="61" spans="1:6" ht="12.75">
      <c r="A61" s="418" t="s">
        <v>679</v>
      </c>
      <c r="B61" s="434">
        <v>99.59</v>
      </c>
      <c r="C61" s="434">
        <v>119.5</v>
      </c>
      <c r="D61" s="434">
        <v>124.47</v>
      </c>
      <c r="E61" s="434">
        <v>129.46</v>
      </c>
      <c r="F61" s="435">
        <v>132.78</v>
      </c>
    </row>
    <row r="62" spans="1:6" ht="12.75">
      <c r="A62" s="411" t="s">
        <v>680</v>
      </c>
      <c r="B62" s="432">
        <v>64.4</v>
      </c>
      <c r="C62" s="432">
        <v>64.4</v>
      </c>
      <c r="D62" s="432">
        <v>64.4</v>
      </c>
      <c r="E62" s="432">
        <v>64.4</v>
      </c>
      <c r="F62" s="433">
        <v>64.4</v>
      </c>
    </row>
    <row r="63" spans="1:6" ht="12.75">
      <c r="A63" s="411" t="s">
        <v>681</v>
      </c>
      <c r="B63" s="432">
        <v>107.38</v>
      </c>
      <c r="C63" s="432">
        <v>114.05</v>
      </c>
      <c r="D63" s="432">
        <v>43.82</v>
      </c>
      <c r="E63" s="432">
        <v>85.81</v>
      </c>
      <c r="F63" s="433">
        <v>85.81</v>
      </c>
    </row>
    <row r="64" spans="1:6" ht="12.75">
      <c r="A64" s="418" t="s">
        <v>682</v>
      </c>
      <c r="B64" s="434">
        <v>4.98</v>
      </c>
      <c r="C64" s="434">
        <v>3.65</v>
      </c>
      <c r="D64" s="434">
        <v>11.62</v>
      </c>
      <c r="E64" s="434">
        <v>11.62</v>
      </c>
      <c r="F64" s="435">
        <v>8.3</v>
      </c>
    </row>
    <row r="65" spans="1:6" ht="12.75">
      <c r="A65" s="411" t="s">
        <v>683</v>
      </c>
      <c r="B65" s="432">
        <v>72.79</v>
      </c>
      <c r="C65" s="432">
        <v>72.79</v>
      </c>
      <c r="D65" s="432">
        <v>127.07</v>
      </c>
      <c r="E65" s="436">
        <v>78.4</v>
      </c>
      <c r="F65" s="437">
        <v>81.29</v>
      </c>
    </row>
    <row r="66" spans="1:6" ht="12.75">
      <c r="A66" s="418" t="s">
        <v>684</v>
      </c>
      <c r="B66" s="434">
        <v>250.58</v>
      </c>
      <c r="C66" s="434">
        <v>250.58</v>
      </c>
      <c r="D66" s="434">
        <v>275.64</v>
      </c>
      <c r="E66" s="434">
        <v>294.93</v>
      </c>
      <c r="F66" s="435">
        <v>315.57</v>
      </c>
    </row>
    <row r="67" spans="1:6" ht="12.75">
      <c r="A67" s="411" t="s">
        <v>446</v>
      </c>
      <c r="B67" s="432">
        <v>658.74</v>
      </c>
      <c r="C67" s="432">
        <v>1447.25</v>
      </c>
      <c r="D67" s="432">
        <v>720.31</v>
      </c>
      <c r="E67" s="432">
        <v>1782.51</v>
      </c>
      <c r="F67" s="433">
        <v>995.82</v>
      </c>
    </row>
    <row r="68" spans="1:6" ht="12.75">
      <c r="A68" s="411" t="s">
        <v>685</v>
      </c>
      <c r="B68" s="440"/>
      <c r="C68" s="436">
        <v>55.77</v>
      </c>
      <c r="D68" s="436">
        <v>5308.47</v>
      </c>
      <c r="E68" s="436">
        <v>612.1</v>
      </c>
      <c r="F68" s="437">
        <v>935.07</v>
      </c>
    </row>
    <row r="69" spans="1:6" ht="12.75">
      <c r="A69" s="418" t="s">
        <v>686</v>
      </c>
      <c r="B69" s="434">
        <v>149.74</v>
      </c>
      <c r="C69" s="434">
        <v>149.74</v>
      </c>
      <c r="D69" s="434">
        <v>33.19</v>
      </c>
      <c r="E69" s="434">
        <v>199.16</v>
      </c>
      <c r="F69" s="435">
        <v>99.58</v>
      </c>
    </row>
    <row r="70" spans="1:6" ht="12.75">
      <c r="A70" s="411" t="s">
        <v>183</v>
      </c>
      <c r="B70" s="440"/>
      <c r="C70" s="436">
        <v>1204.24</v>
      </c>
      <c r="D70" s="436">
        <v>989.18</v>
      </c>
      <c r="E70" s="436">
        <v>331.94</v>
      </c>
      <c r="F70" s="437">
        <v>1002.46</v>
      </c>
    </row>
    <row r="71" spans="1:6" ht="12.75">
      <c r="A71" s="418" t="s">
        <v>687</v>
      </c>
      <c r="B71" s="441">
        <v>350.87</v>
      </c>
      <c r="C71" s="441">
        <v>419.9</v>
      </c>
      <c r="D71" s="441">
        <v>314.51</v>
      </c>
      <c r="E71" s="441">
        <v>334.1</v>
      </c>
      <c r="F71" s="442">
        <v>357.33</v>
      </c>
    </row>
    <row r="72" spans="1:6" ht="12.75">
      <c r="A72" s="418" t="s">
        <v>688</v>
      </c>
      <c r="B72" s="438"/>
      <c r="C72" s="434">
        <v>8.66</v>
      </c>
      <c r="D72" s="438"/>
      <c r="E72" s="438"/>
      <c r="F72" s="439"/>
    </row>
    <row r="73" spans="1:6" ht="12.75">
      <c r="A73" s="411" t="s">
        <v>689</v>
      </c>
      <c r="B73" s="432">
        <v>327.39</v>
      </c>
      <c r="C73" s="432">
        <v>329.98</v>
      </c>
      <c r="D73" s="432">
        <v>347.21</v>
      </c>
      <c r="E73" s="432">
        <v>383.12</v>
      </c>
      <c r="F73" s="433">
        <v>426.97</v>
      </c>
    </row>
    <row r="74" spans="1:6" ht="12.75">
      <c r="A74" s="411" t="s">
        <v>690</v>
      </c>
      <c r="B74" s="432">
        <f>B76+B77+B78+B79+B80+B81</f>
        <v>1588.1499999999999</v>
      </c>
      <c r="C74" s="432">
        <f>C76+C77+C78+C79+C80+C81</f>
        <v>1551.73</v>
      </c>
      <c r="D74" s="432">
        <f>D76+D77+D78+D79+D80+D81</f>
        <v>1575.38</v>
      </c>
      <c r="E74" s="432">
        <f>E76+E77+E78+E79+E80+E81</f>
        <v>1661.6499999999999</v>
      </c>
      <c r="F74" s="433">
        <f>F76+F77+F78+F79+F80+F81</f>
        <v>1735.45</v>
      </c>
    </row>
    <row r="75" spans="1:6" ht="12.75">
      <c r="A75" s="415" t="s">
        <v>11</v>
      </c>
      <c r="B75" s="434"/>
      <c r="C75" s="434"/>
      <c r="D75" s="434"/>
      <c r="E75" s="434"/>
      <c r="F75" s="435"/>
    </row>
    <row r="76" spans="1:6" ht="12.75">
      <c r="A76" s="418" t="s">
        <v>691</v>
      </c>
      <c r="B76" s="434">
        <v>1264.42</v>
      </c>
      <c r="C76" s="434">
        <v>1213.14</v>
      </c>
      <c r="D76" s="434">
        <v>1247.99</v>
      </c>
      <c r="E76" s="434">
        <v>1393.45</v>
      </c>
      <c r="F76" s="435">
        <v>1482.47</v>
      </c>
    </row>
    <row r="77" spans="1:6" ht="12.75">
      <c r="A77" s="418" t="s">
        <v>692</v>
      </c>
      <c r="B77" s="434">
        <v>102.9</v>
      </c>
      <c r="C77" s="434">
        <v>102.9</v>
      </c>
      <c r="D77" s="434">
        <v>73.03</v>
      </c>
      <c r="E77" s="438"/>
      <c r="F77" s="439"/>
    </row>
    <row r="78" spans="1:6" ht="12.75">
      <c r="A78" s="418" t="s">
        <v>693</v>
      </c>
      <c r="B78" s="434">
        <v>36.51</v>
      </c>
      <c r="C78" s="434">
        <v>37.22</v>
      </c>
      <c r="D78" s="434">
        <v>38.17</v>
      </c>
      <c r="E78" s="434">
        <v>41.33</v>
      </c>
      <c r="F78" s="435">
        <v>44.46</v>
      </c>
    </row>
    <row r="79" spans="1:6" ht="12.75">
      <c r="A79" s="418" t="s">
        <v>694</v>
      </c>
      <c r="B79" s="434">
        <v>8.1</v>
      </c>
      <c r="C79" s="434">
        <v>12.28</v>
      </c>
      <c r="D79" s="434">
        <v>25.96</v>
      </c>
      <c r="E79" s="434">
        <v>28.31</v>
      </c>
      <c r="F79" s="439"/>
    </row>
    <row r="80" spans="1:6" ht="12.75">
      <c r="A80" s="418" t="s">
        <v>695</v>
      </c>
      <c r="B80" s="434">
        <v>146.35</v>
      </c>
      <c r="C80" s="434">
        <v>156.32</v>
      </c>
      <c r="D80" s="434">
        <v>160.36</v>
      </c>
      <c r="E80" s="434">
        <v>168.69</v>
      </c>
      <c r="F80" s="435">
        <v>178.65</v>
      </c>
    </row>
    <row r="81" spans="1:6" ht="12.75">
      <c r="A81" s="418" t="s">
        <v>696</v>
      </c>
      <c r="B81" s="434">
        <v>29.87</v>
      </c>
      <c r="C81" s="434">
        <v>29.87</v>
      </c>
      <c r="D81" s="434">
        <v>29.87</v>
      </c>
      <c r="E81" s="434">
        <v>29.87</v>
      </c>
      <c r="F81" s="435">
        <v>29.87</v>
      </c>
    </row>
    <row r="82" spans="1:6" ht="12.75">
      <c r="A82" s="411" t="s">
        <v>697</v>
      </c>
      <c r="B82" s="432">
        <v>7853.18</v>
      </c>
      <c r="C82" s="432">
        <v>8265.55</v>
      </c>
      <c r="D82" s="432">
        <v>8438.05</v>
      </c>
      <c r="E82" s="432">
        <v>8446.22</v>
      </c>
      <c r="F82" s="433">
        <v>8898.12</v>
      </c>
    </row>
    <row r="83" spans="1:6" ht="12.75">
      <c r="A83" s="428" t="s">
        <v>698</v>
      </c>
      <c r="B83" s="443">
        <f>B47+B52+B62+B63+B64+B65+B66+B67+B68+B69+B70+B71+B72+B73+B74+B82</f>
        <v>14712.34</v>
      </c>
      <c r="C83" s="443">
        <f>C47+C52+C62+C63+C64+C65+C66+C67+C68+C69+C70+C71+C72+C73+C74+C82</f>
        <v>17679.809999999998</v>
      </c>
      <c r="D83" s="443">
        <f>D47+D52+D62+D63+D64+D65+D66+D67+D68+D69+D70+D71+D73+D74+D82</f>
        <v>22084.64</v>
      </c>
      <c r="E83" s="443">
        <f>E47+E52+E62+E63+E64+E65+E66+E67+E68+E69+E70+E71+E72+E73+E74+E82</f>
        <v>17996.71</v>
      </c>
      <c r="F83" s="444">
        <f>F47+F52+F62+F63+F64+F65+F66+F67+F68+F69+F70+F71+F72+F73+F74+F82</f>
        <v>18862.08</v>
      </c>
    </row>
  </sheetData>
  <mergeCells count="11">
    <mergeCell ref="E2:E3"/>
    <mergeCell ref="F2:F3"/>
    <mergeCell ref="G2:G3"/>
    <mergeCell ref="A45:A46"/>
    <mergeCell ref="B45:C45"/>
    <mergeCell ref="D45:D46"/>
    <mergeCell ref="E45:E46"/>
    <mergeCell ref="F45:F46"/>
    <mergeCell ref="A2:A3"/>
    <mergeCell ref="B2:C2"/>
    <mergeCell ref="D2:D3"/>
  </mergeCells>
  <printOptions/>
  <pageMargins left="0.7875" right="0.7875" top="0.47222222222222227" bottom="0.47222222222222227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7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1.7109375" style="0" customWidth="1"/>
    <col min="3" max="16384" width="11.57421875" style="0" customWidth="1"/>
  </cols>
  <sheetData>
    <row r="2" ht="12.75">
      <c r="E2" s="21" t="s">
        <v>0</v>
      </c>
    </row>
    <row r="3" spans="2:5" ht="12.75">
      <c r="B3" s="672" t="s">
        <v>122</v>
      </c>
      <c r="C3" s="661" t="s">
        <v>123</v>
      </c>
      <c r="D3" s="661" t="s">
        <v>124</v>
      </c>
      <c r="E3" s="661" t="s">
        <v>125</v>
      </c>
    </row>
    <row r="4" spans="2:5" ht="12.75">
      <c r="B4" s="672"/>
      <c r="C4" s="672"/>
      <c r="D4" s="672"/>
      <c r="E4" s="672"/>
    </row>
    <row r="5" spans="2:5" ht="12.75">
      <c r="B5" s="56" t="s">
        <v>37</v>
      </c>
      <c r="C5" s="57">
        <v>465948</v>
      </c>
      <c r="D5" s="57">
        <v>476957</v>
      </c>
      <c r="E5" s="57">
        <v>495366</v>
      </c>
    </row>
    <row r="6" spans="2:5" ht="12.75">
      <c r="B6" s="445" t="s">
        <v>152</v>
      </c>
      <c r="C6" s="446">
        <f>C8+C9+C10+C11+C12+C13+C14+C15</f>
        <v>428860</v>
      </c>
      <c r="D6" s="446">
        <f>D8+D9+D10+D11+D12+D13+D14+D15</f>
        <v>440851</v>
      </c>
      <c r="E6" s="446">
        <f>E8+E9+E10+E11+E12+E13+E14+E15</f>
        <v>462041</v>
      </c>
    </row>
    <row r="7" spans="2:5" ht="12.75">
      <c r="B7" s="74" t="s">
        <v>700</v>
      </c>
      <c r="C7" s="74"/>
      <c r="D7" s="74"/>
      <c r="E7" s="74"/>
    </row>
    <row r="8" spans="2:5" ht="12.75">
      <c r="B8" s="74" t="s">
        <v>127</v>
      </c>
      <c r="C8" s="75">
        <v>5525</v>
      </c>
      <c r="D8" s="74">
        <v>4805</v>
      </c>
      <c r="E8" s="75">
        <v>4935</v>
      </c>
    </row>
    <row r="9" spans="2:5" ht="12.75">
      <c r="B9" s="74" t="s">
        <v>128</v>
      </c>
      <c r="C9" s="75">
        <v>50889</v>
      </c>
      <c r="D9" s="75">
        <v>53289</v>
      </c>
      <c r="E9" s="75">
        <v>55392</v>
      </c>
    </row>
    <row r="10" spans="2:5" ht="12.75">
      <c r="B10" s="74" t="s">
        <v>129</v>
      </c>
      <c r="C10" s="75">
        <v>10460</v>
      </c>
      <c r="D10" s="75">
        <v>11142</v>
      </c>
      <c r="E10" s="75">
        <v>11863</v>
      </c>
    </row>
    <row r="11" spans="2:5" ht="12.75">
      <c r="B11" s="74" t="s">
        <v>130</v>
      </c>
      <c r="C11" s="75">
        <v>12132</v>
      </c>
      <c r="D11" s="75">
        <v>11247</v>
      </c>
      <c r="E11" s="75">
        <v>11956</v>
      </c>
    </row>
    <row r="12" spans="2:5" ht="12.75">
      <c r="B12" s="74" t="s">
        <v>131</v>
      </c>
      <c r="C12" s="75">
        <v>66657</v>
      </c>
      <c r="D12" s="75">
        <v>65489</v>
      </c>
      <c r="E12" s="75">
        <v>67519</v>
      </c>
    </row>
    <row r="13" spans="2:5" ht="12.75">
      <c r="B13" s="74" t="s">
        <v>132</v>
      </c>
      <c r="C13" s="75">
        <v>16366</v>
      </c>
      <c r="D13" s="75">
        <v>14060</v>
      </c>
      <c r="E13" s="75">
        <v>14317</v>
      </c>
    </row>
    <row r="14" spans="2:5" ht="12.75">
      <c r="B14" s="74" t="s">
        <v>133</v>
      </c>
      <c r="C14" s="75">
        <v>24876</v>
      </c>
      <c r="D14" s="75">
        <v>26368</v>
      </c>
      <c r="E14" s="75">
        <v>27994</v>
      </c>
    </row>
    <row r="15" spans="2:5" ht="12.75">
      <c r="B15" s="74" t="s">
        <v>134</v>
      </c>
      <c r="C15" s="75">
        <v>241955</v>
      </c>
      <c r="D15" s="75">
        <v>254451</v>
      </c>
      <c r="E15" s="75">
        <v>268065</v>
      </c>
    </row>
    <row r="16" spans="2:5" ht="12.75">
      <c r="B16" s="38" t="s">
        <v>701</v>
      </c>
      <c r="C16" s="76">
        <f>C5-C6</f>
        <v>37088</v>
      </c>
      <c r="D16" s="76">
        <f>D5-D6</f>
        <v>36106</v>
      </c>
      <c r="E16" s="76">
        <f>E5-E6</f>
        <v>33325</v>
      </c>
    </row>
    <row r="17" spans="2:5" ht="12.75">
      <c r="B17" s="56" t="s">
        <v>88</v>
      </c>
      <c r="C17" s="447">
        <v>140576</v>
      </c>
      <c r="D17" s="447">
        <v>3150</v>
      </c>
      <c r="E17" s="447">
        <v>150</v>
      </c>
    </row>
    <row r="18" spans="2:5" ht="12.75">
      <c r="B18" s="445" t="s">
        <v>159</v>
      </c>
      <c r="C18" s="448">
        <f>C20+C21+C22+C23+C24+C25+C26+C27</f>
        <v>230262</v>
      </c>
      <c r="D18" s="448">
        <f>D20+D21+D22+D23+D24+D25+D26+D27</f>
        <v>95050</v>
      </c>
      <c r="E18" s="448">
        <f>E20+E21+E22+E23+E24+E25+E26+E27</f>
        <v>99930</v>
      </c>
    </row>
    <row r="19" spans="2:5" ht="12.75">
      <c r="B19" s="74" t="s">
        <v>11</v>
      </c>
      <c r="C19" s="75"/>
      <c r="D19" s="75"/>
      <c r="E19" s="75"/>
    </row>
    <row r="20" spans="2:5" ht="12.75">
      <c r="B20" s="74" t="s">
        <v>702</v>
      </c>
      <c r="C20" s="75">
        <v>195573</v>
      </c>
      <c r="D20" s="75">
        <v>40600</v>
      </c>
      <c r="E20" s="75">
        <v>67900</v>
      </c>
    </row>
    <row r="21" spans="2:5" ht="12.75">
      <c r="B21" s="74" t="s">
        <v>128</v>
      </c>
      <c r="C21" s="75">
        <v>739</v>
      </c>
      <c r="D21" s="75">
        <v>850</v>
      </c>
      <c r="E21" s="75">
        <v>930</v>
      </c>
    </row>
    <row r="22" spans="2:5" ht="12.75">
      <c r="B22" s="74" t="s">
        <v>129</v>
      </c>
      <c r="C22" s="449">
        <v>0</v>
      </c>
      <c r="D22" s="75">
        <v>400</v>
      </c>
      <c r="E22" s="75">
        <v>1000</v>
      </c>
    </row>
    <row r="23" spans="2:5" ht="12.75">
      <c r="B23" s="74" t="s">
        <v>130</v>
      </c>
      <c r="C23" s="449">
        <v>0</v>
      </c>
      <c r="D23" s="449">
        <v>0</v>
      </c>
      <c r="E23" s="75">
        <v>0</v>
      </c>
    </row>
    <row r="24" spans="2:5" ht="12.75">
      <c r="B24" s="74" t="s">
        <v>131</v>
      </c>
      <c r="C24" s="75">
        <v>21500</v>
      </c>
      <c r="D24" s="75">
        <v>53000</v>
      </c>
      <c r="E24" s="75">
        <v>30000</v>
      </c>
    </row>
    <row r="25" spans="2:5" ht="12.75">
      <c r="B25" s="74" t="s">
        <v>132</v>
      </c>
      <c r="C25" s="75">
        <v>200</v>
      </c>
      <c r="D25" s="75">
        <v>200</v>
      </c>
      <c r="E25" s="75">
        <v>100</v>
      </c>
    </row>
    <row r="26" spans="2:5" ht="12.75">
      <c r="B26" s="74" t="s">
        <v>133</v>
      </c>
      <c r="C26" s="449">
        <v>0</v>
      </c>
      <c r="D26" s="75">
        <v>0</v>
      </c>
      <c r="E26" s="75">
        <v>0</v>
      </c>
    </row>
    <row r="27" spans="2:5" ht="12.75">
      <c r="B27" s="74" t="s">
        <v>134</v>
      </c>
      <c r="C27" s="75">
        <v>12250</v>
      </c>
      <c r="D27" s="75">
        <v>0</v>
      </c>
      <c r="E27" s="75">
        <v>0</v>
      </c>
    </row>
    <row r="28" spans="1:5" ht="12.75">
      <c r="A28" s="450"/>
      <c r="B28" s="38" t="s">
        <v>703</v>
      </c>
      <c r="C28" s="76">
        <f>C17-C18</f>
        <v>-89686</v>
      </c>
      <c r="D28" s="76">
        <f>D17-D18</f>
        <v>-91900</v>
      </c>
      <c r="E28" s="76">
        <f>E17-E18</f>
        <v>-99780</v>
      </c>
    </row>
    <row r="29" spans="2:5" ht="12.75">
      <c r="B29" s="56" t="s">
        <v>704</v>
      </c>
      <c r="C29" s="447">
        <f>C30+C31+C32</f>
        <v>58798</v>
      </c>
      <c r="D29" s="447">
        <f>D30+D31+D32</f>
        <v>62062</v>
      </c>
      <c r="E29" s="447">
        <f>E30+E31+E32</f>
        <v>72723</v>
      </c>
    </row>
    <row r="30" spans="2:5" ht="12.75">
      <c r="B30" s="74" t="s">
        <v>705</v>
      </c>
      <c r="C30" s="75">
        <v>42700</v>
      </c>
      <c r="D30" s="75"/>
      <c r="E30" s="75"/>
    </row>
    <row r="31" spans="2:5" ht="12.75">
      <c r="B31" s="74" t="s">
        <v>706</v>
      </c>
      <c r="C31" s="75">
        <v>10430</v>
      </c>
      <c r="D31" s="75"/>
      <c r="E31" s="75"/>
    </row>
    <row r="32" spans="2:5" ht="12.75">
      <c r="B32" s="74" t="s">
        <v>707</v>
      </c>
      <c r="C32" s="75">
        <v>5668</v>
      </c>
      <c r="D32" s="75">
        <v>62062</v>
      </c>
      <c r="E32" s="75">
        <v>72723</v>
      </c>
    </row>
    <row r="33" spans="2:5" ht="12.75">
      <c r="B33" s="445" t="s">
        <v>708</v>
      </c>
      <c r="C33" s="448">
        <v>6200</v>
      </c>
      <c r="D33" s="448">
        <v>6268</v>
      </c>
      <c r="E33" s="448">
        <v>6268</v>
      </c>
    </row>
    <row r="34" spans="2:5" ht="12.75">
      <c r="B34" s="38" t="s">
        <v>709</v>
      </c>
      <c r="C34" s="76">
        <f>C29-C33</f>
        <v>52598</v>
      </c>
      <c r="D34" s="76">
        <f>D29-D33</f>
        <v>55794</v>
      </c>
      <c r="E34" s="76">
        <f>E29-E33</f>
        <v>66455</v>
      </c>
    </row>
    <row r="35" spans="2:5" ht="12.75">
      <c r="B35" s="74"/>
      <c r="C35" s="75"/>
      <c r="D35" s="75"/>
      <c r="E35" s="75"/>
    </row>
    <row r="36" spans="2:5" ht="12.75">
      <c r="B36" s="38" t="s">
        <v>710</v>
      </c>
      <c r="C36" s="76">
        <f>C16+C28+C34</f>
        <v>0</v>
      </c>
      <c r="D36" s="76">
        <f>D16+D28+D34</f>
        <v>0</v>
      </c>
      <c r="E36" s="76">
        <f>E16+E28+E34</f>
        <v>0</v>
      </c>
    </row>
    <row r="39" ht="12.75">
      <c r="E39" s="21" t="s">
        <v>136</v>
      </c>
    </row>
    <row r="40" spans="2:5" ht="12.75">
      <c r="B40" s="672" t="s">
        <v>122</v>
      </c>
      <c r="C40" s="661" t="s">
        <v>123</v>
      </c>
      <c r="D40" s="661" t="s">
        <v>124</v>
      </c>
      <c r="E40" s="661" t="s">
        <v>125</v>
      </c>
    </row>
    <row r="41" spans="2:5" ht="12.75">
      <c r="B41" s="672"/>
      <c r="C41" s="672"/>
      <c r="D41" s="672"/>
      <c r="E41" s="672"/>
    </row>
    <row r="42" spans="2:5" ht="12.75">
      <c r="B42" s="56" t="s">
        <v>37</v>
      </c>
      <c r="C42" s="73">
        <v>15466.64</v>
      </c>
      <c r="D42" s="73">
        <v>15832.07</v>
      </c>
      <c r="E42" s="73">
        <v>16443.14</v>
      </c>
    </row>
    <row r="43" spans="2:5" ht="12.75">
      <c r="B43" s="445" t="s">
        <v>152</v>
      </c>
      <c r="C43" s="451">
        <f>C45+C46+C47+C48+C49+C50+C51+C52</f>
        <v>14235.54</v>
      </c>
      <c r="D43" s="451">
        <f>D45+D46+D47+D48+D49+D50+D51+D52</f>
        <v>14633.57</v>
      </c>
      <c r="E43" s="451">
        <f>E45+E46+E47+E48+E49+E50+E51+E52</f>
        <v>15336.95</v>
      </c>
    </row>
    <row r="44" spans="2:5" ht="12.75">
      <c r="B44" s="74" t="s">
        <v>700</v>
      </c>
      <c r="C44" s="77"/>
      <c r="D44" s="77"/>
      <c r="E44" s="77"/>
    </row>
    <row r="45" spans="2:5" ht="12.75">
      <c r="B45" s="74" t="s">
        <v>127</v>
      </c>
      <c r="C45" s="77">
        <v>183.4</v>
      </c>
      <c r="D45" s="77">
        <v>159.5</v>
      </c>
      <c r="E45" s="77">
        <v>163.81</v>
      </c>
    </row>
    <row r="46" spans="2:5" ht="12.75">
      <c r="B46" s="74" t="s">
        <v>128</v>
      </c>
      <c r="C46" s="77">
        <v>1689.21</v>
      </c>
      <c r="D46" s="77">
        <v>1768.87</v>
      </c>
      <c r="E46" s="77">
        <v>1838.68</v>
      </c>
    </row>
    <row r="47" spans="2:5" ht="12.75">
      <c r="B47" s="74" t="s">
        <v>129</v>
      </c>
      <c r="C47" s="77">
        <v>347.21</v>
      </c>
      <c r="D47" s="77">
        <v>369.85</v>
      </c>
      <c r="E47" s="77">
        <v>393.78</v>
      </c>
    </row>
    <row r="48" spans="2:5" ht="12.75">
      <c r="B48" s="74" t="s">
        <v>130</v>
      </c>
      <c r="C48" s="77">
        <v>402.71</v>
      </c>
      <c r="D48" s="77">
        <v>373.33</v>
      </c>
      <c r="E48" s="77">
        <v>396.87</v>
      </c>
    </row>
    <row r="49" spans="2:5" ht="12.75">
      <c r="B49" s="74" t="s">
        <v>131</v>
      </c>
      <c r="C49" s="77">
        <v>2212.61</v>
      </c>
      <c r="D49" s="77">
        <v>2173.83</v>
      </c>
      <c r="E49" s="77">
        <v>2241.22</v>
      </c>
    </row>
    <row r="50" spans="2:5" ht="12.75">
      <c r="B50" s="74" t="s">
        <v>132</v>
      </c>
      <c r="C50" s="77">
        <v>543.25</v>
      </c>
      <c r="D50" s="77">
        <v>466.71</v>
      </c>
      <c r="E50" s="77">
        <v>475.24</v>
      </c>
    </row>
    <row r="51" spans="2:5" ht="12.75">
      <c r="B51" s="74" t="s">
        <v>133</v>
      </c>
      <c r="C51" s="77">
        <v>825.73</v>
      </c>
      <c r="D51" s="77">
        <v>875.26</v>
      </c>
      <c r="E51" s="77">
        <v>929.23</v>
      </c>
    </row>
    <row r="52" spans="2:5" ht="12.75">
      <c r="B52" s="74" t="s">
        <v>134</v>
      </c>
      <c r="C52" s="77">
        <v>8031.42</v>
      </c>
      <c r="D52" s="77">
        <v>8446.22</v>
      </c>
      <c r="E52" s="77">
        <v>8898.12</v>
      </c>
    </row>
    <row r="53" spans="2:5" ht="12.75">
      <c r="B53" s="38" t="s">
        <v>701</v>
      </c>
      <c r="C53" s="78">
        <f>C42-C43</f>
        <v>1231.0999999999985</v>
      </c>
      <c r="D53" s="78">
        <f>D42-D43</f>
        <v>1198.5</v>
      </c>
      <c r="E53" s="78">
        <f>E42-E43</f>
        <v>1106.1899999999987</v>
      </c>
    </row>
    <row r="54" spans="2:5" ht="12.75">
      <c r="B54" s="56" t="s">
        <v>88</v>
      </c>
      <c r="C54" s="452">
        <v>4666.27</v>
      </c>
      <c r="D54" s="452">
        <v>104.56</v>
      </c>
      <c r="E54" s="452">
        <v>4.98</v>
      </c>
    </row>
    <row r="55" spans="2:5" ht="12.75">
      <c r="B55" s="445" t="s">
        <v>159</v>
      </c>
      <c r="C55" s="453">
        <f>C57+C58+C59+C60+C61+C62+C63+C64</f>
        <v>7643.3</v>
      </c>
      <c r="D55" s="453">
        <f>D57+D58+D59+D60+D61+D62+D63+D64</f>
        <v>3155.08</v>
      </c>
      <c r="E55" s="453">
        <f>E57+E58+E59+E60+E61+E62+E63+E64</f>
        <v>3317.07</v>
      </c>
    </row>
    <row r="56" spans="2:5" ht="12.75">
      <c r="B56" s="74" t="s">
        <v>11</v>
      </c>
      <c r="C56" s="77"/>
      <c r="D56" s="77"/>
      <c r="E56" s="77"/>
    </row>
    <row r="57" spans="2:5" ht="12.75">
      <c r="B57" s="74" t="s">
        <v>702</v>
      </c>
      <c r="C57" s="77">
        <v>6491.83</v>
      </c>
      <c r="D57" s="77">
        <v>1347.67</v>
      </c>
      <c r="E57" s="77">
        <v>2253.87</v>
      </c>
    </row>
    <row r="58" spans="2:5" ht="12.75">
      <c r="B58" s="74" t="s">
        <v>128</v>
      </c>
      <c r="C58" s="77">
        <v>24.53</v>
      </c>
      <c r="D58" s="77">
        <v>28.22</v>
      </c>
      <c r="E58" s="77">
        <v>30.87</v>
      </c>
    </row>
    <row r="59" spans="2:5" ht="12.75">
      <c r="B59" s="74" t="s">
        <v>129</v>
      </c>
      <c r="C59" s="68"/>
      <c r="D59" s="77">
        <v>13.27</v>
      </c>
      <c r="E59" s="77">
        <v>33.19</v>
      </c>
    </row>
    <row r="60" spans="2:5" ht="12.75">
      <c r="B60" s="74" t="s">
        <v>130</v>
      </c>
      <c r="C60" s="68"/>
      <c r="D60" s="68"/>
      <c r="E60" s="77"/>
    </row>
    <row r="61" spans="2:5" ht="12.75">
      <c r="B61" s="74" t="s">
        <v>131</v>
      </c>
      <c r="C61" s="77">
        <v>713.67</v>
      </c>
      <c r="D61" s="77">
        <v>1759.28</v>
      </c>
      <c r="E61" s="77">
        <v>995.82</v>
      </c>
    </row>
    <row r="62" spans="2:5" ht="12.75">
      <c r="B62" s="74" t="s">
        <v>132</v>
      </c>
      <c r="C62" s="77">
        <v>6.64</v>
      </c>
      <c r="D62" s="77">
        <v>6.64</v>
      </c>
      <c r="E62" s="77">
        <v>3.32</v>
      </c>
    </row>
    <row r="63" spans="2:5" ht="12.75">
      <c r="B63" s="74" t="s">
        <v>133</v>
      </c>
      <c r="C63" s="68"/>
      <c r="D63" s="77"/>
      <c r="E63" s="77"/>
    </row>
    <row r="64" spans="2:5" ht="12.75">
      <c r="B64" s="74" t="s">
        <v>134</v>
      </c>
      <c r="C64" s="77">
        <v>406.63</v>
      </c>
      <c r="D64" s="77"/>
      <c r="E64" s="77"/>
    </row>
    <row r="65" spans="2:5" ht="12.75">
      <c r="B65" s="38" t="s">
        <v>703</v>
      </c>
      <c r="C65" s="78">
        <f>C54-C55</f>
        <v>-2977.0299999999997</v>
      </c>
      <c r="D65" s="78">
        <f>D54-D55</f>
        <v>-3050.52</v>
      </c>
      <c r="E65" s="78">
        <f>E54-E55</f>
        <v>-3312.09</v>
      </c>
    </row>
    <row r="66" spans="2:5" ht="12.75">
      <c r="B66" s="56" t="s">
        <v>704</v>
      </c>
      <c r="C66" s="452">
        <f>C67+C68+C69</f>
        <v>1951.73</v>
      </c>
      <c r="D66" s="452">
        <f>D67+D68+D69</f>
        <v>2060.08</v>
      </c>
      <c r="E66" s="452">
        <f>E67+E68+E69</f>
        <v>2413.96</v>
      </c>
    </row>
    <row r="67" spans="2:5" ht="12.75">
      <c r="B67" s="74" t="s">
        <v>705</v>
      </c>
      <c r="C67" s="77">
        <v>1417.38</v>
      </c>
      <c r="D67" s="77"/>
      <c r="E67" s="77"/>
    </row>
    <row r="68" spans="2:5" ht="12.75">
      <c r="B68" s="74" t="s">
        <v>706</v>
      </c>
      <c r="C68" s="77">
        <v>346.21</v>
      </c>
      <c r="D68" s="77"/>
      <c r="E68" s="77"/>
    </row>
    <row r="69" spans="2:5" ht="12.75">
      <c r="B69" s="74" t="s">
        <v>707</v>
      </c>
      <c r="C69" s="77">
        <v>188.14</v>
      </c>
      <c r="D69" s="77">
        <v>2060.08</v>
      </c>
      <c r="E69" s="77">
        <v>2413.96</v>
      </c>
    </row>
    <row r="70" spans="2:5" ht="12.75">
      <c r="B70" s="445" t="s">
        <v>708</v>
      </c>
      <c r="C70" s="453">
        <v>205.8</v>
      </c>
      <c r="D70" s="453">
        <v>208.06</v>
      </c>
      <c r="E70" s="453">
        <v>208.06</v>
      </c>
    </row>
    <row r="71" spans="2:5" ht="12.75">
      <c r="B71" s="38" t="s">
        <v>709</v>
      </c>
      <c r="C71" s="78">
        <f>C66-C70</f>
        <v>1745.93</v>
      </c>
      <c r="D71" s="78">
        <f>D66-D70</f>
        <v>1852.02</v>
      </c>
      <c r="E71" s="78">
        <f>E66-E70</f>
        <v>2205.9</v>
      </c>
    </row>
    <row r="72" spans="2:5" ht="12.75">
      <c r="B72" s="74"/>
      <c r="C72" s="77"/>
      <c r="D72" s="77"/>
      <c r="E72" s="77"/>
    </row>
    <row r="73" spans="2:5" ht="12.75">
      <c r="B73" s="38" t="s">
        <v>710</v>
      </c>
      <c r="C73" s="78">
        <f>C53+C65+C71</f>
        <v>0</v>
      </c>
      <c r="D73" s="78">
        <f>D53+D65+D71</f>
        <v>0</v>
      </c>
      <c r="E73" s="78">
        <f>E53+E65+E71</f>
        <v>0</v>
      </c>
    </row>
  </sheetData>
  <mergeCells count="8">
    <mergeCell ref="B3:B4"/>
    <mergeCell ref="C3:C4"/>
    <mergeCell ref="D3:D4"/>
    <mergeCell ref="E3:E4"/>
    <mergeCell ref="B40:B41"/>
    <mergeCell ref="C40:C41"/>
    <mergeCell ref="D40:D41"/>
    <mergeCell ref="E40:E41"/>
  </mergeCells>
  <printOptions/>
  <pageMargins left="0.7875" right="0.5902777777777778" top="0.7875" bottom="0.7875" header="0.5118055555555556" footer="0.5118055555555556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J3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4" width="11.57421875" style="0" customWidth="1"/>
    <col min="5" max="5" width="17.28125" style="0" customWidth="1"/>
    <col min="6" max="6" width="16.28125" style="0" customWidth="1"/>
    <col min="7" max="7" width="13.57421875" style="0" customWidth="1"/>
    <col min="8" max="16384" width="11.57421875" style="0" customWidth="1"/>
  </cols>
  <sheetData>
    <row r="4" spans="1:10" ht="12.75">
      <c r="A4" s="454"/>
      <c r="B4" s="455"/>
      <c r="C4" s="456"/>
      <c r="D4" s="456"/>
      <c r="E4" s="456"/>
      <c r="F4" s="457"/>
      <c r="G4" s="458" t="s">
        <v>138</v>
      </c>
      <c r="H4" s="456" t="s">
        <v>385</v>
      </c>
      <c r="I4" s="456"/>
      <c r="J4" s="459"/>
    </row>
    <row r="5" spans="1:10" ht="12.75">
      <c r="A5" s="759" t="s">
        <v>140</v>
      </c>
      <c r="B5" s="760" t="s">
        <v>711</v>
      </c>
      <c r="C5" s="460"/>
      <c r="D5" s="461"/>
      <c r="E5" s="462"/>
      <c r="F5" s="463" t="s">
        <v>712</v>
      </c>
      <c r="G5" s="464" t="s">
        <v>713</v>
      </c>
      <c r="H5" s="761" t="s">
        <v>123</v>
      </c>
      <c r="I5" s="757" t="s">
        <v>124</v>
      </c>
      <c r="J5" s="757" t="s">
        <v>125</v>
      </c>
    </row>
    <row r="6" spans="1:10" ht="12.75">
      <c r="A6" s="759"/>
      <c r="B6" s="760"/>
      <c r="C6" s="466"/>
      <c r="D6" s="467"/>
      <c r="E6" s="468"/>
      <c r="F6" s="469" t="s">
        <v>144</v>
      </c>
      <c r="G6" s="465" t="s">
        <v>144</v>
      </c>
      <c r="H6" s="761"/>
      <c r="I6" s="757"/>
      <c r="J6" s="757"/>
    </row>
    <row r="7" spans="1:10" ht="15">
      <c r="A7" s="470" t="s">
        <v>438</v>
      </c>
      <c r="B7" s="471"/>
      <c r="C7" s="472"/>
      <c r="D7" s="473"/>
      <c r="E7" s="474"/>
      <c r="F7" s="475"/>
      <c r="G7" s="475"/>
      <c r="H7" s="475"/>
      <c r="I7" s="475"/>
      <c r="J7" s="476"/>
    </row>
    <row r="8" spans="1:10" ht="12.75">
      <c r="A8" s="477"/>
      <c r="B8" s="478"/>
      <c r="C8" s="479" t="s">
        <v>714</v>
      </c>
      <c r="D8" s="480"/>
      <c r="E8" s="481"/>
      <c r="F8" s="482"/>
      <c r="G8" s="482"/>
      <c r="H8" s="482"/>
      <c r="I8" s="482"/>
      <c r="J8" s="483"/>
    </row>
    <row r="9" spans="1:10" ht="12.75">
      <c r="A9" s="484"/>
      <c r="B9" s="485">
        <v>501</v>
      </c>
      <c r="C9" s="758" t="s">
        <v>715</v>
      </c>
      <c r="D9" s="758"/>
      <c r="E9" s="758"/>
      <c r="F9" s="486">
        <v>9350</v>
      </c>
      <c r="G9" s="487">
        <v>10655</v>
      </c>
      <c r="H9" s="487">
        <v>9305</v>
      </c>
      <c r="I9" s="488">
        <v>9600</v>
      </c>
      <c r="J9" s="488">
        <v>9940</v>
      </c>
    </row>
    <row r="10" spans="1:10" ht="12.75">
      <c r="A10" s="484"/>
      <c r="B10" s="485">
        <v>502</v>
      </c>
      <c r="C10" s="755" t="s">
        <v>716</v>
      </c>
      <c r="D10" s="755"/>
      <c r="E10" s="755"/>
      <c r="F10" s="489">
        <v>7275</v>
      </c>
      <c r="G10" s="488">
        <v>7275</v>
      </c>
      <c r="H10" s="488">
        <v>8100</v>
      </c>
      <c r="I10" s="488">
        <v>8360</v>
      </c>
      <c r="J10" s="488">
        <v>8700</v>
      </c>
    </row>
    <row r="11" spans="1:10" ht="12.75">
      <c r="A11" s="484"/>
      <c r="B11" s="485">
        <v>511</v>
      </c>
      <c r="C11" s="755" t="s">
        <v>717</v>
      </c>
      <c r="D11" s="755"/>
      <c r="E11" s="755"/>
      <c r="F11" s="489">
        <v>3555</v>
      </c>
      <c r="G11" s="488">
        <v>3555</v>
      </c>
      <c r="H11" s="488">
        <v>3540</v>
      </c>
      <c r="I11" s="488">
        <v>3600</v>
      </c>
      <c r="J11" s="488">
        <v>3600</v>
      </c>
    </row>
    <row r="12" spans="1:10" ht="12.75">
      <c r="A12" s="484"/>
      <c r="B12" s="485">
        <v>512</v>
      </c>
      <c r="C12" s="755" t="s">
        <v>718</v>
      </c>
      <c r="D12" s="755"/>
      <c r="E12" s="755"/>
      <c r="F12" s="489">
        <v>12</v>
      </c>
      <c r="G12" s="488">
        <v>12</v>
      </c>
      <c r="H12" s="488">
        <v>12</v>
      </c>
      <c r="I12" s="488">
        <v>12</v>
      </c>
      <c r="J12" s="488">
        <v>12</v>
      </c>
    </row>
    <row r="13" spans="1:10" ht="12.75">
      <c r="A13" s="490"/>
      <c r="B13" s="485">
        <v>513</v>
      </c>
      <c r="C13" s="755" t="s">
        <v>719</v>
      </c>
      <c r="D13" s="755"/>
      <c r="E13" s="755"/>
      <c r="F13" s="489">
        <v>8</v>
      </c>
      <c r="G13" s="488">
        <v>8</v>
      </c>
      <c r="H13" s="488">
        <v>10</v>
      </c>
      <c r="I13" s="488">
        <v>10</v>
      </c>
      <c r="J13" s="488">
        <v>10</v>
      </c>
    </row>
    <row r="14" spans="1:10" ht="12.75">
      <c r="A14" s="484"/>
      <c r="B14" s="485">
        <v>518</v>
      </c>
      <c r="C14" s="755" t="s">
        <v>720</v>
      </c>
      <c r="D14" s="755"/>
      <c r="E14" s="755"/>
      <c r="F14" s="489">
        <v>12212</v>
      </c>
      <c r="G14" s="488">
        <v>14139</v>
      </c>
      <c r="H14" s="488">
        <v>19210</v>
      </c>
      <c r="I14" s="491">
        <v>14800</v>
      </c>
      <c r="J14" s="491">
        <v>15310</v>
      </c>
    </row>
    <row r="15" spans="1:10" ht="12.75">
      <c r="A15" s="492"/>
      <c r="B15" s="485">
        <v>521</v>
      </c>
      <c r="C15" s="755" t="s">
        <v>721</v>
      </c>
      <c r="D15" s="755"/>
      <c r="E15" s="755"/>
      <c r="F15" s="489">
        <v>17280</v>
      </c>
      <c r="G15" s="488">
        <v>17762</v>
      </c>
      <c r="H15" s="488">
        <v>17945</v>
      </c>
      <c r="I15" s="488">
        <v>18550</v>
      </c>
      <c r="J15" s="488">
        <v>19200</v>
      </c>
    </row>
    <row r="16" spans="1:10" ht="12.75">
      <c r="A16" s="484"/>
      <c r="B16" s="493" t="s">
        <v>722</v>
      </c>
      <c r="C16" s="755" t="s">
        <v>723</v>
      </c>
      <c r="D16" s="755"/>
      <c r="E16" s="755"/>
      <c r="F16" s="489">
        <v>10</v>
      </c>
      <c r="G16" s="488">
        <v>10</v>
      </c>
      <c r="H16" s="488">
        <v>10</v>
      </c>
      <c r="I16" s="491">
        <v>10</v>
      </c>
      <c r="J16" s="491">
        <v>10</v>
      </c>
    </row>
    <row r="17" spans="1:10" ht="12.75">
      <c r="A17" s="484"/>
      <c r="B17" s="485">
        <v>524</v>
      </c>
      <c r="C17" s="755" t="s">
        <v>724</v>
      </c>
      <c r="D17" s="755"/>
      <c r="E17" s="755"/>
      <c r="F17" s="489">
        <v>6058</v>
      </c>
      <c r="G17" s="488">
        <v>6228</v>
      </c>
      <c r="H17" s="488">
        <v>6325</v>
      </c>
      <c r="I17" s="488">
        <v>6530</v>
      </c>
      <c r="J17" s="488">
        <v>6760</v>
      </c>
    </row>
    <row r="18" spans="1:10" ht="12.75">
      <c r="A18" s="484"/>
      <c r="B18" s="485">
        <v>525</v>
      </c>
      <c r="C18" s="755" t="s">
        <v>725</v>
      </c>
      <c r="D18" s="755"/>
      <c r="E18" s="755"/>
      <c r="F18" s="489">
        <v>210</v>
      </c>
      <c r="G18" s="488">
        <v>210</v>
      </c>
      <c r="H18" s="488">
        <v>215</v>
      </c>
      <c r="I18" s="491">
        <v>220</v>
      </c>
      <c r="J18" s="491">
        <v>220</v>
      </c>
    </row>
    <row r="19" spans="1:10" ht="12.75">
      <c r="A19" s="484"/>
      <c r="B19" s="485">
        <v>527</v>
      </c>
      <c r="C19" s="755" t="s">
        <v>726</v>
      </c>
      <c r="D19" s="755"/>
      <c r="E19" s="755"/>
      <c r="F19" s="489">
        <v>1587</v>
      </c>
      <c r="G19" s="488">
        <v>1587</v>
      </c>
      <c r="H19" s="488">
        <v>1558</v>
      </c>
      <c r="I19" s="488">
        <v>1610</v>
      </c>
      <c r="J19" s="488">
        <v>1670</v>
      </c>
    </row>
    <row r="20" spans="1:10" ht="12.75">
      <c r="A20" s="484"/>
      <c r="B20" s="485">
        <v>568</v>
      </c>
      <c r="C20" s="755" t="s">
        <v>727</v>
      </c>
      <c r="D20" s="755"/>
      <c r="E20" s="755"/>
      <c r="F20" s="489">
        <v>638</v>
      </c>
      <c r="G20" s="488">
        <v>638</v>
      </c>
      <c r="H20" s="488">
        <v>517</v>
      </c>
      <c r="I20" s="488">
        <v>500</v>
      </c>
      <c r="J20" s="488">
        <v>500</v>
      </c>
    </row>
    <row r="21" spans="1:10" ht="12.75">
      <c r="A21" s="492"/>
      <c r="B21" s="493" t="s">
        <v>728</v>
      </c>
      <c r="C21" s="755" t="s">
        <v>729</v>
      </c>
      <c r="D21" s="755"/>
      <c r="E21" s="755"/>
      <c r="F21" s="489"/>
      <c r="G21" s="488"/>
      <c r="H21" s="488">
        <v>748</v>
      </c>
      <c r="I21" s="487">
        <v>500</v>
      </c>
      <c r="J21" s="487">
        <v>500</v>
      </c>
    </row>
    <row r="22" spans="1:10" ht="12.75">
      <c r="A22" s="492"/>
      <c r="B22" s="485">
        <v>551</v>
      </c>
      <c r="C22" s="755" t="s">
        <v>730</v>
      </c>
      <c r="D22" s="755"/>
      <c r="E22" s="755"/>
      <c r="F22" s="489">
        <v>12025</v>
      </c>
      <c r="G22" s="488">
        <v>12025</v>
      </c>
      <c r="H22" s="494">
        <v>10425</v>
      </c>
      <c r="I22" s="495">
        <v>10500</v>
      </c>
      <c r="J22" s="488">
        <v>10500</v>
      </c>
    </row>
    <row r="23" spans="1:10" ht="12.75">
      <c r="A23" s="496"/>
      <c r="B23" s="496"/>
      <c r="C23" s="756" t="s">
        <v>731</v>
      </c>
      <c r="D23" s="756"/>
      <c r="E23" s="756"/>
      <c r="F23" s="497">
        <v>70220</v>
      </c>
      <c r="G23" s="497">
        <v>74104</v>
      </c>
      <c r="H23" s="497">
        <v>77920</v>
      </c>
      <c r="I23" s="498">
        <v>74802</v>
      </c>
      <c r="J23" s="497">
        <v>76932</v>
      </c>
    </row>
    <row r="24" spans="1:10" ht="12.75">
      <c r="A24" s="477"/>
      <c r="B24" s="478"/>
      <c r="C24" s="479" t="s">
        <v>732</v>
      </c>
      <c r="D24" s="480"/>
      <c r="E24" s="481"/>
      <c r="F24" s="499"/>
      <c r="G24" s="499"/>
      <c r="H24" s="499"/>
      <c r="I24" s="499"/>
      <c r="J24" s="500"/>
    </row>
    <row r="25" spans="1:10" ht="12.75">
      <c r="A25" s="484"/>
      <c r="B25" s="485">
        <v>602001</v>
      </c>
      <c r="C25" s="755" t="s">
        <v>733</v>
      </c>
      <c r="D25" s="755"/>
      <c r="E25" s="755"/>
      <c r="F25" s="501">
        <v>4780</v>
      </c>
      <c r="G25" s="488">
        <v>4780</v>
      </c>
      <c r="H25" s="488">
        <v>3050</v>
      </c>
      <c r="I25" s="488">
        <v>3000</v>
      </c>
      <c r="J25" s="488">
        <v>2700</v>
      </c>
    </row>
    <row r="26" spans="1:10" ht="12.75">
      <c r="A26" s="484"/>
      <c r="B26" s="485">
        <v>648</v>
      </c>
      <c r="C26" s="502" t="s">
        <v>734</v>
      </c>
      <c r="D26" s="503"/>
      <c r="E26" s="504"/>
      <c r="F26" s="501"/>
      <c r="G26" s="488"/>
      <c r="H26" s="488">
        <v>980</v>
      </c>
      <c r="I26" s="488"/>
      <c r="J26" s="488"/>
    </row>
    <row r="27" spans="1:10" ht="12.75">
      <c r="A27" s="484"/>
      <c r="B27" s="485">
        <v>662</v>
      </c>
      <c r="C27" s="755" t="s">
        <v>735</v>
      </c>
      <c r="D27" s="755"/>
      <c r="E27" s="755"/>
      <c r="F27" s="488">
        <v>5</v>
      </c>
      <c r="G27" s="488">
        <v>5</v>
      </c>
      <c r="H27" s="488">
        <v>10</v>
      </c>
      <c r="I27" s="488">
        <v>10</v>
      </c>
      <c r="J27" s="488">
        <v>10</v>
      </c>
    </row>
    <row r="28" spans="1:10" ht="12.75">
      <c r="A28" s="484"/>
      <c r="B28" s="493" t="s">
        <v>736</v>
      </c>
      <c r="C28" s="755" t="s">
        <v>737</v>
      </c>
      <c r="D28" s="755"/>
      <c r="E28" s="755"/>
      <c r="F28" s="488"/>
      <c r="G28" s="488"/>
      <c r="H28" s="488">
        <v>748</v>
      </c>
      <c r="I28" s="488">
        <v>500</v>
      </c>
      <c r="J28" s="488">
        <v>500</v>
      </c>
    </row>
    <row r="29" spans="1:10" ht="12.75">
      <c r="A29" s="484"/>
      <c r="B29" s="493" t="s">
        <v>738</v>
      </c>
      <c r="C29" s="502" t="s">
        <v>739</v>
      </c>
      <c r="D29" s="505"/>
      <c r="E29" s="506"/>
      <c r="F29" s="488">
        <v>12025</v>
      </c>
      <c r="G29" s="488">
        <v>12025</v>
      </c>
      <c r="H29" s="488">
        <v>10425</v>
      </c>
      <c r="I29" s="488">
        <v>10500</v>
      </c>
      <c r="J29" s="488">
        <v>10500</v>
      </c>
    </row>
    <row r="30" spans="1:10" ht="12.75">
      <c r="A30" s="496"/>
      <c r="B30" s="496"/>
      <c r="C30" s="507" t="s">
        <v>740</v>
      </c>
      <c r="D30" s="508"/>
      <c r="E30" s="509"/>
      <c r="F30" s="498">
        <v>16810</v>
      </c>
      <c r="G30" s="498">
        <v>16810</v>
      </c>
      <c r="H30" s="498">
        <v>15213</v>
      </c>
      <c r="I30" s="498">
        <v>14010</v>
      </c>
      <c r="J30" s="498">
        <v>13710</v>
      </c>
    </row>
    <row r="31" spans="1:10" ht="12.75">
      <c r="A31" s="510"/>
      <c r="B31" s="511"/>
      <c r="C31" s="512" t="s">
        <v>741</v>
      </c>
      <c r="D31" s="513"/>
      <c r="E31" s="514"/>
      <c r="F31" s="515">
        <v>53410</v>
      </c>
      <c r="G31" s="515">
        <v>57294</v>
      </c>
      <c r="H31" s="515">
        <v>62707</v>
      </c>
      <c r="I31" s="515">
        <v>60792</v>
      </c>
      <c r="J31" s="515">
        <v>63222</v>
      </c>
    </row>
    <row r="32" spans="1:10" ht="12.75">
      <c r="A32" s="510"/>
      <c r="B32" s="511"/>
      <c r="C32" s="512" t="s">
        <v>742</v>
      </c>
      <c r="D32" s="513"/>
      <c r="E32" s="514"/>
      <c r="F32" s="515"/>
      <c r="G32" s="515">
        <v>2118</v>
      </c>
      <c r="H32" s="515">
        <v>5600</v>
      </c>
      <c r="I32" s="515"/>
      <c r="J32" s="515"/>
    </row>
  </sheetData>
  <mergeCells count="23">
    <mergeCell ref="A5:A6"/>
    <mergeCell ref="B5:B6"/>
    <mergeCell ref="H5:H6"/>
    <mergeCell ref="I5:I6"/>
    <mergeCell ref="J5:J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5:E25"/>
    <mergeCell ref="C27:E27"/>
    <mergeCell ref="C28:E28"/>
    <mergeCell ref="C20:E20"/>
    <mergeCell ref="C21:E21"/>
    <mergeCell ref="C22:E22"/>
    <mergeCell ref="C23:E23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7.8515625" style="0" customWidth="1"/>
    <col min="3" max="3" width="10.421875" style="0" customWidth="1"/>
    <col min="4" max="4" width="16.8515625" style="0" customWidth="1"/>
    <col min="5" max="6" width="15.00390625" style="0" customWidth="1"/>
    <col min="7" max="7" width="15.8515625" style="0" customWidth="1"/>
    <col min="8" max="8" width="13.140625" style="0" customWidth="1"/>
    <col min="9" max="9" width="13.00390625" style="0" customWidth="1"/>
    <col min="10" max="10" width="12.57421875" style="0" customWidth="1"/>
    <col min="11" max="16384" width="11.57421875" style="0" customWidth="1"/>
  </cols>
  <sheetData>
    <row r="1" spans="1:10" ht="12.75">
      <c r="A1" s="84"/>
      <c r="B1" s="516"/>
      <c r="C1" s="85"/>
      <c r="D1" s="85"/>
      <c r="E1" s="85"/>
      <c r="F1" s="86"/>
      <c r="G1" s="87" t="s">
        <v>138</v>
      </c>
      <c r="H1" s="85" t="s">
        <v>385</v>
      </c>
      <c r="I1" s="85"/>
      <c r="J1" s="517"/>
    </row>
    <row r="2" spans="1:10" ht="12.75">
      <c r="A2" s="768" t="s">
        <v>140</v>
      </c>
      <c r="B2" s="769" t="s">
        <v>711</v>
      </c>
      <c r="C2" s="518"/>
      <c r="D2" s="519"/>
      <c r="E2" s="47"/>
      <c r="F2" s="520" t="s">
        <v>712</v>
      </c>
      <c r="G2" s="521" t="s">
        <v>713</v>
      </c>
      <c r="H2" s="770" t="s">
        <v>123</v>
      </c>
      <c r="I2" s="765" t="s">
        <v>124</v>
      </c>
      <c r="J2" s="765" t="s">
        <v>125</v>
      </c>
    </row>
    <row r="3" spans="1:10" ht="12.75">
      <c r="A3" s="768"/>
      <c r="B3" s="769"/>
      <c r="C3" s="523"/>
      <c r="D3" s="524"/>
      <c r="E3" s="50"/>
      <c r="F3" s="525" t="s">
        <v>144</v>
      </c>
      <c r="G3" s="522" t="s">
        <v>144</v>
      </c>
      <c r="H3" s="770"/>
      <c r="I3" s="765"/>
      <c r="J3" s="765"/>
    </row>
    <row r="4" spans="1:10" ht="15">
      <c r="A4" s="766" t="s">
        <v>743</v>
      </c>
      <c r="B4" s="766"/>
      <c r="C4" s="766"/>
      <c r="D4" s="526"/>
      <c r="E4" s="527"/>
      <c r="F4" s="528"/>
      <c r="G4" s="528"/>
      <c r="H4" s="528"/>
      <c r="I4" s="528"/>
      <c r="J4" s="529"/>
    </row>
    <row r="5" spans="1:10" ht="12.75">
      <c r="A5" s="530"/>
      <c r="B5" s="531"/>
      <c r="C5" s="532" t="s">
        <v>714</v>
      </c>
      <c r="D5" s="533"/>
      <c r="E5" s="534"/>
      <c r="F5" s="535"/>
      <c r="G5" s="535"/>
      <c r="H5" s="535"/>
      <c r="I5" s="535"/>
      <c r="J5" s="536"/>
    </row>
    <row r="6" spans="1:10" ht="12.75">
      <c r="A6" s="22"/>
      <c r="B6" s="537">
        <v>501</v>
      </c>
      <c r="C6" s="767" t="s">
        <v>715</v>
      </c>
      <c r="D6" s="767"/>
      <c r="E6" s="767"/>
      <c r="F6" s="538">
        <v>1369</v>
      </c>
      <c r="G6" s="539">
        <v>1369</v>
      </c>
      <c r="H6" s="539">
        <v>1417</v>
      </c>
      <c r="I6" s="540">
        <v>1806</v>
      </c>
      <c r="J6" s="540">
        <v>1870</v>
      </c>
    </row>
    <row r="7" spans="1:10" ht="12.75">
      <c r="A7" s="22"/>
      <c r="B7" s="537">
        <v>502</v>
      </c>
      <c r="C7" s="762" t="s">
        <v>716</v>
      </c>
      <c r="D7" s="762"/>
      <c r="E7" s="762"/>
      <c r="F7" s="542">
        <v>11584</v>
      </c>
      <c r="G7" s="540">
        <v>11584</v>
      </c>
      <c r="H7" s="540">
        <v>11989</v>
      </c>
      <c r="I7" s="540">
        <v>14524</v>
      </c>
      <c r="J7" s="540">
        <v>15032</v>
      </c>
    </row>
    <row r="8" spans="1:10" ht="12.75">
      <c r="A8" s="22"/>
      <c r="B8" s="543">
        <v>504</v>
      </c>
      <c r="C8" s="762" t="s">
        <v>744</v>
      </c>
      <c r="D8" s="762"/>
      <c r="E8" s="762"/>
      <c r="F8" s="542">
        <v>35</v>
      </c>
      <c r="G8" s="540">
        <v>35</v>
      </c>
      <c r="H8" s="540">
        <v>30</v>
      </c>
      <c r="I8" s="540">
        <v>30</v>
      </c>
      <c r="J8" s="540">
        <v>30</v>
      </c>
    </row>
    <row r="9" spans="1:10" ht="12.75">
      <c r="A9" s="22"/>
      <c r="B9" s="537">
        <v>511</v>
      </c>
      <c r="C9" s="762" t="s">
        <v>717</v>
      </c>
      <c r="D9" s="762"/>
      <c r="E9" s="762"/>
      <c r="F9" s="542">
        <v>778</v>
      </c>
      <c r="G9" s="540">
        <v>778</v>
      </c>
      <c r="H9" s="540">
        <v>805</v>
      </c>
      <c r="I9" s="540">
        <v>1228</v>
      </c>
      <c r="J9" s="540">
        <v>1276</v>
      </c>
    </row>
    <row r="10" spans="1:10" ht="12.75">
      <c r="A10" s="22"/>
      <c r="B10" s="541" t="s">
        <v>745</v>
      </c>
      <c r="C10" s="544" t="s">
        <v>746</v>
      </c>
      <c r="D10" s="764" t="s">
        <v>747</v>
      </c>
      <c r="E10" s="764"/>
      <c r="F10" s="542"/>
      <c r="G10" s="546">
        <v>3486</v>
      </c>
      <c r="H10" s="546">
        <v>0</v>
      </c>
      <c r="I10" s="540">
        <v>0</v>
      </c>
      <c r="J10" s="540">
        <v>0</v>
      </c>
    </row>
    <row r="11" spans="1:10" ht="12.75">
      <c r="A11" s="22"/>
      <c r="B11" s="537">
        <v>512</v>
      </c>
      <c r="C11" s="762" t="s">
        <v>718</v>
      </c>
      <c r="D11" s="762"/>
      <c r="E11" s="762"/>
      <c r="F11" s="542">
        <v>7</v>
      </c>
      <c r="G11" s="540">
        <v>7</v>
      </c>
      <c r="H11" s="540">
        <v>5</v>
      </c>
      <c r="I11" s="540">
        <v>5</v>
      </c>
      <c r="J11" s="540">
        <v>5</v>
      </c>
    </row>
    <row r="12" spans="1:10" ht="12.75">
      <c r="A12" s="547"/>
      <c r="B12" s="537">
        <v>513</v>
      </c>
      <c r="C12" s="762" t="s">
        <v>719</v>
      </c>
      <c r="D12" s="762"/>
      <c r="E12" s="762"/>
      <c r="F12" s="542">
        <v>5</v>
      </c>
      <c r="G12" s="540">
        <v>5</v>
      </c>
      <c r="H12" s="540">
        <v>5</v>
      </c>
      <c r="I12" s="540">
        <v>5</v>
      </c>
      <c r="J12" s="540">
        <v>5</v>
      </c>
    </row>
    <row r="13" spans="1:10" ht="12.75">
      <c r="A13" s="22"/>
      <c r="B13" s="537">
        <v>518</v>
      </c>
      <c r="C13" s="762" t="s">
        <v>720</v>
      </c>
      <c r="D13" s="762"/>
      <c r="E13" s="762"/>
      <c r="F13" s="542">
        <v>739</v>
      </c>
      <c r="G13" s="540">
        <v>739</v>
      </c>
      <c r="H13" s="540">
        <v>765</v>
      </c>
      <c r="I13" s="548">
        <v>914</v>
      </c>
      <c r="J13" s="548">
        <v>946</v>
      </c>
    </row>
    <row r="14" spans="1:10" ht="12.75">
      <c r="A14" s="549"/>
      <c r="B14" s="537">
        <v>521001</v>
      </c>
      <c r="C14" s="762" t="s">
        <v>721</v>
      </c>
      <c r="D14" s="762"/>
      <c r="E14" s="762"/>
      <c r="F14" s="542">
        <v>7760</v>
      </c>
      <c r="G14" s="540">
        <v>7921</v>
      </c>
      <c r="H14" s="540">
        <v>8303</v>
      </c>
      <c r="I14" s="540">
        <v>9868</v>
      </c>
      <c r="J14" s="540">
        <v>10559</v>
      </c>
    </row>
    <row r="15" spans="1:10" ht="12.75">
      <c r="A15" s="22"/>
      <c r="B15" s="537">
        <v>521002</v>
      </c>
      <c r="C15" s="762" t="s">
        <v>723</v>
      </c>
      <c r="D15" s="762"/>
      <c r="E15" s="762"/>
      <c r="F15" s="542">
        <v>37</v>
      </c>
      <c r="G15" s="540">
        <v>37</v>
      </c>
      <c r="H15" s="540">
        <v>37</v>
      </c>
      <c r="I15" s="548">
        <v>37</v>
      </c>
      <c r="J15" s="548">
        <v>37</v>
      </c>
    </row>
    <row r="16" spans="1:10" ht="12.75">
      <c r="A16" s="22"/>
      <c r="B16" s="537">
        <v>524</v>
      </c>
      <c r="C16" s="762" t="s">
        <v>724</v>
      </c>
      <c r="D16" s="762"/>
      <c r="E16" s="762"/>
      <c r="F16" s="542">
        <v>2712</v>
      </c>
      <c r="G16" s="540">
        <v>2799</v>
      </c>
      <c r="H16" s="540">
        <v>2923</v>
      </c>
      <c r="I16" s="540">
        <v>3473</v>
      </c>
      <c r="J16" s="540">
        <v>3717</v>
      </c>
    </row>
    <row r="17" spans="1:10" ht="12.75">
      <c r="A17" s="22"/>
      <c r="B17" s="537">
        <v>525</v>
      </c>
      <c r="C17" s="762" t="s">
        <v>725</v>
      </c>
      <c r="D17" s="762"/>
      <c r="E17" s="762"/>
      <c r="F17" s="542">
        <v>155</v>
      </c>
      <c r="G17" s="540">
        <v>155</v>
      </c>
      <c r="H17" s="540">
        <v>160</v>
      </c>
      <c r="I17" s="548">
        <v>166</v>
      </c>
      <c r="J17" s="548">
        <v>166</v>
      </c>
    </row>
    <row r="18" spans="1:10" ht="12.75">
      <c r="A18" s="22"/>
      <c r="B18" s="537">
        <v>527</v>
      </c>
      <c r="C18" s="762" t="s">
        <v>726</v>
      </c>
      <c r="D18" s="762"/>
      <c r="E18" s="762"/>
      <c r="F18" s="542">
        <v>601</v>
      </c>
      <c r="G18" s="540">
        <v>601</v>
      </c>
      <c r="H18" s="540">
        <v>665</v>
      </c>
      <c r="I18" s="540">
        <v>762</v>
      </c>
      <c r="J18" s="540">
        <v>797</v>
      </c>
    </row>
    <row r="19" spans="1:10" ht="12.75">
      <c r="A19" s="22"/>
      <c r="B19" s="537">
        <v>538</v>
      </c>
      <c r="C19" s="762" t="s">
        <v>748</v>
      </c>
      <c r="D19" s="762"/>
      <c r="E19" s="762"/>
      <c r="F19" s="542">
        <v>1</v>
      </c>
      <c r="G19" s="540">
        <v>1</v>
      </c>
      <c r="H19" s="540">
        <v>1</v>
      </c>
      <c r="I19" s="548">
        <v>1</v>
      </c>
      <c r="J19" s="548">
        <v>1</v>
      </c>
    </row>
    <row r="20" spans="1:10" ht="12.75">
      <c r="A20" s="22"/>
      <c r="B20" s="537">
        <v>568</v>
      </c>
      <c r="C20" s="762" t="s">
        <v>727</v>
      </c>
      <c r="D20" s="762"/>
      <c r="E20" s="762"/>
      <c r="F20" s="542">
        <v>350</v>
      </c>
      <c r="G20" s="540">
        <v>350</v>
      </c>
      <c r="H20" s="540">
        <v>360</v>
      </c>
      <c r="I20" s="540">
        <v>470</v>
      </c>
      <c r="J20" s="540">
        <v>474</v>
      </c>
    </row>
    <row r="21" spans="1:10" ht="12.75">
      <c r="A21" s="549"/>
      <c r="B21" s="543" t="s">
        <v>728</v>
      </c>
      <c r="C21" s="762" t="s">
        <v>729</v>
      </c>
      <c r="D21" s="762"/>
      <c r="E21" s="762"/>
      <c r="F21" s="542">
        <v>630</v>
      </c>
      <c r="G21" s="540">
        <v>630</v>
      </c>
      <c r="H21" s="540">
        <v>222</v>
      </c>
      <c r="I21" s="539">
        <v>240</v>
      </c>
      <c r="J21" s="539">
        <v>254</v>
      </c>
    </row>
    <row r="22" spans="1:10" ht="12.75">
      <c r="A22" s="549"/>
      <c r="B22" s="537">
        <v>551</v>
      </c>
      <c r="C22" s="762" t="s">
        <v>730</v>
      </c>
      <c r="D22" s="762"/>
      <c r="E22" s="762"/>
      <c r="F22" s="542">
        <v>15744</v>
      </c>
      <c r="G22" s="540">
        <v>15744</v>
      </c>
      <c r="H22" s="550">
        <v>15744</v>
      </c>
      <c r="I22" s="551">
        <v>15744</v>
      </c>
      <c r="J22" s="540">
        <v>15744</v>
      </c>
    </row>
    <row r="23" spans="1:10" ht="12.75">
      <c r="A23" s="61"/>
      <c r="B23" s="61"/>
      <c r="C23" s="763" t="s">
        <v>731</v>
      </c>
      <c r="D23" s="763"/>
      <c r="E23" s="763"/>
      <c r="F23" s="552">
        <f>SUM(F6:F22)</f>
        <v>42507</v>
      </c>
      <c r="G23" s="552">
        <f>SUM(G6:G22)</f>
        <v>46241</v>
      </c>
      <c r="H23" s="552">
        <f>SUM(H6:H22)</f>
        <v>43431</v>
      </c>
      <c r="I23" s="218">
        <f>SUM(I6:I22)</f>
        <v>49273</v>
      </c>
      <c r="J23" s="552">
        <f>SUM(J6:J22)</f>
        <v>50913</v>
      </c>
    </row>
    <row r="24" spans="1:10" ht="12.75">
      <c r="A24" s="530"/>
      <c r="B24" s="531"/>
      <c r="C24" s="532" t="s">
        <v>732</v>
      </c>
      <c r="D24" s="533"/>
      <c r="E24" s="534"/>
      <c r="F24" s="553"/>
      <c r="G24" s="553"/>
      <c r="H24" s="553"/>
      <c r="I24" s="553"/>
      <c r="J24" s="554"/>
    </row>
    <row r="25" spans="1:10" ht="12.75">
      <c r="A25" s="22"/>
      <c r="B25" s="537">
        <v>602001</v>
      </c>
      <c r="C25" s="762" t="s">
        <v>749</v>
      </c>
      <c r="D25" s="762"/>
      <c r="E25" s="762"/>
      <c r="F25" s="555">
        <v>5008</v>
      </c>
      <c r="G25" s="540">
        <v>5008</v>
      </c>
      <c r="H25" s="540">
        <v>5280</v>
      </c>
      <c r="I25" s="540">
        <v>5354</v>
      </c>
      <c r="J25" s="540">
        <v>5354</v>
      </c>
    </row>
    <row r="26" spans="1:10" ht="12.75">
      <c r="A26" s="22"/>
      <c r="B26" s="537">
        <v>602011</v>
      </c>
      <c r="C26" s="762" t="s">
        <v>750</v>
      </c>
      <c r="D26" s="762"/>
      <c r="E26" s="762"/>
      <c r="F26" s="540">
        <v>0</v>
      </c>
      <c r="G26" s="540">
        <v>0</v>
      </c>
      <c r="H26" s="540">
        <v>80</v>
      </c>
      <c r="I26" s="540">
        <v>80</v>
      </c>
      <c r="J26" s="540">
        <v>80</v>
      </c>
    </row>
    <row r="27" spans="1:10" ht="12.75">
      <c r="A27" s="22"/>
      <c r="B27" s="537">
        <v>602002</v>
      </c>
      <c r="C27" s="762" t="s">
        <v>751</v>
      </c>
      <c r="D27" s="762"/>
      <c r="E27" s="762"/>
      <c r="F27" s="540">
        <v>692</v>
      </c>
      <c r="G27" s="540">
        <v>692</v>
      </c>
      <c r="H27" s="540">
        <v>868</v>
      </c>
      <c r="I27" s="540">
        <v>1434</v>
      </c>
      <c r="J27" s="540">
        <v>1434</v>
      </c>
    </row>
    <row r="28" spans="1:10" ht="12.75">
      <c r="A28" s="22"/>
      <c r="B28" s="537">
        <v>602012</v>
      </c>
      <c r="C28" s="762" t="s">
        <v>752</v>
      </c>
      <c r="D28" s="762"/>
      <c r="E28" s="762"/>
      <c r="F28" s="540">
        <v>0</v>
      </c>
      <c r="G28" s="540">
        <v>0</v>
      </c>
      <c r="H28" s="540">
        <v>20</v>
      </c>
      <c r="I28" s="540">
        <v>0</v>
      </c>
      <c r="J28" s="540">
        <v>0</v>
      </c>
    </row>
    <row r="29" spans="1:10" ht="12.75">
      <c r="A29" s="22"/>
      <c r="B29" s="537">
        <v>604</v>
      </c>
      <c r="C29" s="762" t="s">
        <v>753</v>
      </c>
      <c r="D29" s="762"/>
      <c r="E29" s="762"/>
      <c r="F29" s="540">
        <v>35</v>
      </c>
      <c r="G29" s="540">
        <v>35</v>
      </c>
      <c r="H29" s="540">
        <v>30</v>
      </c>
      <c r="I29" s="540">
        <v>30</v>
      </c>
      <c r="J29" s="540">
        <v>30</v>
      </c>
    </row>
    <row r="30" spans="1:10" ht="12.75">
      <c r="A30" s="22"/>
      <c r="B30" s="537">
        <v>662</v>
      </c>
      <c r="C30" s="762" t="s">
        <v>735</v>
      </c>
      <c r="D30" s="762"/>
      <c r="E30" s="762"/>
      <c r="F30" s="540">
        <v>2</v>
      </c>
      <c r="G30" s="540">
        <v>2</v>
      </c>
      <c r="H30" s="540">
        <v>3</v>
      </c>
      <c r="I30" s="540">
        <v>3</v>
      </c>
      <c r="J30" s="540">
        <v>3</v>
      </c>
    </row>
    <row r="31" spans="1:10" ht="12.75">
      <c r="A31" s="22"/>
      <c r="B31" s="537">
        <v>668</v>
      </c>
      <c r="C31" s="762" t="s">
        <v>754</v>
      </c>
      <c r="D31" s="762"/>
      <c r="E31" s="762"/>
      <c r="F31" s="540">
        <v>30</v>
      </c>
      <c r="G31" s="540">
        <v>30</v>
      </c>
      <c r="H31" s="540">
        <v>20</v>
      </c>
      <c r="I31" s="540">
        <v>20</v>
      </c>
      <c r="J31" s="540">
        <v>20</v>
      </c>
    </row>
    <row r="32" spans="1:10" ht="12.75">
      <c r="A32" s="22"/>
      <c r="B32" s="543" t="s">
        <v>736</v>
      </c>
      <c r="C32" s="762" t="s">
        <v>737</v>
      </c>
      <c r="D32" s="762"/>
      <c r="E32" s="762"/>
      <c r="F32" s="540">
        <v>630</v>
      </c>
      <c r="G32" s="540">
        <v>630</v>
      </c>
      <c r="H32" s="540">
        <v>222</v>
      </c>
      <c r="I32" s="540">
        <v>240</v>
      </c>
      <c r="J32" s="540">
        <v>254</v>
      </c>
    </row>
    <row r="33" spans="1:10" ht="12.75">
      <c r="A33" s="22"/>
      <c r="B33" s="543" t="s">
        <v>738</v>
      </c>
      <c r="C33" s="544" t="s">
        <v>739</v>
      </c>
      <c r="D33" s="556"/>
      <c r="E33" s="545"/>
      <c r="F33" s="540">
        <v>15744</v>
      </c>
      <c r="G33" s="540">
        <v>15744</v>
      </c>
      <c r="H33" s="540">
        <v>15744</v>
      </c>
      <c r="I33" s="540">
        <v>15744</v>
      </c>
      <c r="J33" s="540">
        <v>15744</v>
      </c>
    </row>
    <row r="34" spans="1:10" ht="12.75">
      <c r="A34" s="61"/>
      <c r="B34" s="61"/>
      <c r="C34" s="557" t="s">
        <v>740</v>
      </c>
      <c r="D34" s="558"/>
      <c r="E34" s="559"/>
      <c r="F34" s="218">
        <f>SUM(F25:F33)</f>
        <v>22141</v>
      </c>
      <c r="G34" s="218">
        <f>SUM(G25:G33)</f>
        <v>22141</v>
      </c>
      <c r="H34" s="218">
        <f>SUM(H25:H33)</f>
        <v>22267</v>
      </c>
      <c r="I34" s="218">
        <f>SUM(I25:I33)</f>
        <v>22905</v>
      </c>
      <c r="J34" s="218">
        <f>SUM(J25:J33)</f>
        <v>22919</v>
      </c>
    </row>
    <row r="35" spans="1:10" ht="12.75">
      <c r="A35" s="257"/>
      <c r="B35" s="560"/>
      <c r="C35" s="561" t="s">
        <v>755</v>
      </c>
      <c r="D35" s="562" t="s">
        <v>756</v>
      </c>
      <c r="E35" s="563"/>
      <c r="F35" s="306">
        <f>SUM(F23-F34)</f>
        <v>20366</v>
      </c>
      <c r="G35" s="306">
        <f>SUM(G23-G34)</f>
        <v>24100</v>
      </c>
      <c r="H35" s="564">
        <f>SUM(H23-H34)</f>
        <v>21164</v>
      </c>
      <c r="I35" s="306">
        <f>SUM(I23-I34)</f>
        <v>26368</v>
      </c>
      <c r="J35" s="306">
        <f>SUM(J23-J34)</f>
        <v>27994</v>
      </c>
    </row>
    <row r="36" spans="1:10" ht="12.75">
      <c r="A36" s="264"/>
      <c r="B36" s="565"/>
      <c r="C36" s="566"/>
      <c r="D36" s="562" t="s">
        <v>757</v>
      </c>
      <c r="E36" s="567"/>
      <c r="F36" s="568">
        <v>0</v>
      </c>
      <c r="G36" s="569">
        <v>0</v>
      </c>
      <c r="H36" s="570">
        <v>0</v>
      </c>
      <c r="I36" s="570">
        <v>0</v>
      </c>
      <c r="J36" s="570">
        <v>0</v>
      </c>
    </row>
    <row r="37" spans="1:10" ht="12.75">
      <c r="A37" s="571"/>
      <c r="B37" s="572"/>
      <c r="C37" s="573"/>
      <c r="D37" s="572"/>
      <c r="E37" s="572"/>
      <c r="F37" s="574"/>
      <c r="G37" s="571"/>
      <c r="H37" s="571"/>
      <c r="I37" s="571"/>
      <c r="J37" s="571"/>
    </row>
    <row r="38" spans="1:10" ht="12.75">
      <c r="A38" s="571"/>
      <c r="B38" s="572"/>
      <c r="C38" s="573"/>
      <c r="D38" s="572"/>
      <c r="E38" s="572"/>
      <c r="F38" s="574"/>
      <c r="G38" s="571"/>
      <c r="H38" s="571"/>
      <c r="I38" s="571"/>
      <c r="J38" s="571"/>
    </row>
    <row r="39" spans="1:10" ht="12.75">
      <c r="A39" s="571"/>
      <c r="B39" s="572"/>
      <c r="C39" s="573"/>
      <c r="D39" s="572"/>
      <c r="E39" s="572"/>
      <c r="F39" s="574"/>
      <c r="G39" s="571"/>
      <c r="H39" s="571"/>
      <c r="I39" s="571"/>
      <c r="J39" s="571"/>
    </row>
    <row r="40" spans="1:10" ht="12.75">
      <c r="A40" s="414"/>
      <c r="B40" s="575"/>
      <c r="C40" s="576"/>
      <c r="D40" s="576"/>
      <c r="E40" s="576"/>
      <c r="F40" s="577"/>
      <c r="G40" s="577"/>
      <c r="H40" s="577"/>
      <c r="I40" s="577"/>
      <c r="J40" s="577"/>
    </row>
    <row r="41" spans="1:10" ht="12.75">
      <c r="A41" s="414"/>
      <c r="B41" s="575"/>
      <c r="C41" s="576"/>
      <c r="D41" s="576"/>
      <c r="E41" s="576"/>
      <c r="F41" s="577"/>
      <c r="G41" s="577"/>
      <c r="H41" s="577"/>
      <c r="I41" s="577"/>
      <c r="J41" s="577"/>
    </row>
    <row r="42" spans="1:10" ht="12.75">
      <c r="A42" s="414"/>
      <c r="B42" s="575"/>
      <c r="C42" s="576"/>
      <c r="D42" s="576"/>
      <c r="E42" s="576"/>
      <c r="F42" s="577"/>
      <c r="G42" s="577"/>
      <c r="H42" s="577"/>
      <c r="I42" s="577"/>
      <c r="J42" s="577"/>
    </row>
    <row r="43" spans="1:10" ht="12.75">
      <c r="A43" s="414"/>
      <c r="B43" s="575"/>
      <c r="C43" s="576"/>
      <c r="D43" s="576"/>
      <c r="E43" s="576"/>
      <c r="F43" s="577"/>
      <c r="G43" s="577"/>
      <c r="H43" s="577"/>
      <c r="I43" s="577"/>
      <c r="J43" s="577"/>
    </row>
    <row r="44" spans="1:10" ht="12.75">
      <c r="A44" s="414"/>
      <c r="B44" s="575"/>
      <c r="C44" s="576"/>
      <c r="D44" s="576"/>
      <c r="E44" s="576"/>
      <c r="F44" s="577"/>
      <c r="G44" s="577"/>
      <c r="H44" s="577"/>
      <c r="I44" s="577"/>
      <c r="J44" s="577"/>
    </row>
    <row r="45" spans="1:10" ht="12.75">
      <c r="A45" s="414"/>
      <c r="B45" s="575"/>
      <c r="C45" s="576"/>
      <c r="D45" s="576"/>
      <c r="E45" s="576"/>
      <c r="F45" s="577"/>
      <c r="G45" s="577"/>
      <c r="H45" s="577"/>
      <c r="I45" s="577"/>
      <c r="J45" s="577"/>
    </row>
    <row r="46" spans="1:10" ht="12.75">
      <c r="A46" s="414"/>
      <c r="B46" s="575"/>
      <c r="C46" s="576"/>
      <c r="D46" s="576"/>
      <c r="E46" s="576"/>
      <c r="F46" s="577"/>
      <c r="G46" s="577"/>
      <c r="H46" s="577"/>
      <c r="I46" s="577"/>
      <c r="J46" s="577"/>
    </row>
    <row r="47" spans="1:10" ht="12.75">
      <c r="A47" s="414"/>
      <c r="B47" s="575"/>
      <c r="C47" s="576"/>
      <c r="D47" s="576"/>
      <c r="E47" s="576"/>
      <c r="F47" s="577"/>
      <c r="G47" s="577"/>
      <c r="H47" s="577"/>
      <c r="I47" s="577"/>
      <c r="J47" s="577"/>
    </row>
    <row r="48" spans="1:10" ht="12.75">
      <c r="A48" s="414"/>
      <c r="B48" s="575"/>
      <c r="C48" s="576"/>
      <c r="D48" s="576"/>
      <c r="E48" s="576"/>
      <c r="F48" s="577"/>
      <c r="G48" s="577"/>
      <c r="H48" s="577"/>
      <c r="I48" s="577"/>
      <c r="J48" s="577"/>
    </row>
    <row r="49" spans="1:10" ht="12.75">
      <c r="A49" s="414"/>
      <c r="B49" s="575"/>
      <c r="C49" s="576"/>
      <c r="D49" s="576"/>
      <c r="E49" s="576"/>
      <c r="F49" s="577"/>
      <c r="G49" s="577"/>
      <c r="H49" s="577"/>
      <c r="I49" s="577"/>
      <c r="J49" s="577"/>
    </row>
    <row r="50" spans="1:10" ht="12.75">
      <c r="A50" s="414"/>
      <c r="B50" s="575"/>
      <c r="C50" s="576"/>
      <c r="D50" s="576"/>
      <c r="E50" s="576"/>
      <c r="F50" s="577"/>
      <c r="G50" s="577"/>
      <c r="H50" s="577"/>
      <c r="I50" s="577"/>
      <c r="J50" s="577"/>
    </row>
    <row r="51" spans="1:10" ht="12.75">
      <c r="A51" s="414"/>
      <c r="B51" s="575"/>
      <c r="C51" s="576"/>
      <c r="D51" s="576"/>
      <c r="E51" s="576"/>
      <c r="F51" s="577"/>
      <c r="G51" s="577"/>
      <c r="H51" s="577"/>
      <c r="I51" s="577"/>
      <c r="J51" s="577"/>
    </row>
    <row r="52" spans="1:10" ht="12.75">
      <c r="A52" s="414"/>
      <c r="B52" s="575"/>
      <c r="C52" s="576"/>
      <c r="D52" s="576"/>
      <c r="E52" s="576"/>
      <c r="F52" s="577"/>
      <c r="G52" s="577"/>
      <c r="H52" s="577"/>
      <c r="I52" s="577"/>
      <c r="J52" s="577"/>
    </row>
    <row r="53" spans="1:10" ht="12.75">
      <c r="A53" s="414"/>
      <c r="B53" s="575"/>
      <c r="C53" s="576"/>
      <c r="D53" s="576"/>
      <c r="E53" s="576"/>
      <c r="F53" s="577"/>
      <c r="G53" s="577"/>
      <c r="H53" s="577"/>
      <c r="I53" s="577"/>
      <c r="J53" s="577"/>
    </row>
    <row r="54" spans="1:10" ht="12.75">
      <c r="A54" s="414"/>
      <c r="B54" s="575"/>
      <c r="C54" s="576"/>
      <c r="D54" s="576"/>
      <c r="E54" s="576"/>
      <c r="F54" s="577"/>
      <c r="G54" s="577"/>
      <c r="H54" s="577"/>
      <c r="I54" s="577"/>
      <c r="J54" s="577"/>
    </row>
    <row r="55" spans="1:10" ht="12.75">
      <c r="A55" s="414"/>
      <c r="B55" s="575"/>
      <c r="C55" s="576"/>
      <c r="D55" s="576"/>
      <c r="E55" s="576"/>
      <c r="F55" s="577"/>
      <c r="G55" s="577"/>
      <c r="H55" s="577"/>
      <c r="I55" s="577"/>
      <c r="J55" s="577"/>
    </row>
    <row r="56" spans="1:10" ht="12.75">
      <c r="A56" s="414"/>
      <c r="B56" s="575"/>
      <c r="C56" s="576"/>
      <c r="D56" s="576"/>
      <c r="E56" s="576"/>
      <c r="F56" s="577"/>
      <c r="G56" s="577"/>
      <c r="H56" s="577"/>
      <c r="I56" s="577"/>
      <c r="J56" s="577"/>
    </row>
    <row r="57" spans="1:10" ht="12.75">
      <c r="A57" s="414"/>
      <c r="B57" s="575"/>
      <c r="C57" s="576"/>
      <c r="D57" s="576"/>
      <c r="E57" s="576"/>
      <c r="F57" s="577"/>
      <c r="G57" s="577"/>
      <c r="H57" s="577"/>
      <c r="I57" s="577"/>
      <c r="J57" s="577"/>
    </row>
    <row r="58" spans="1:10" ht="12.75">
      <c r="A58" s="414"/>
      <c r="B58" s="575"/>
      <c r="C58" s="576"/>
      <c r="D58" s="576"/>
      <c r="E58" s="576"/>
      <c r="F58" s="577"/>
      <c r="G58" s="577"/>
      <c r="H58" s="577"/>
      <c r="I58" s="577"/>
      <c r="J58" s="577"/>
    </row>
    <row r="59" spans="1:10" ht="12.75">
      <c r="A59" s="414"/>
      <c r="B59" s="575"/>
      <c r="C59" s="576"/>
      <c r="D59" s="576"/>
      <c r="E59" s="576"/>
      <c r="F59" s="577"/>
      <c r="G59" s="577"/>
      <c r="H59" s="577"/>
      <c r="I59" s="577"/>
      <c r="J59" s="577"/>
    </row>
    <row r="60" spans="1:10" ht="12.75">
      <c r="A60" s="414"/>
      <c r="B60" s="575"/>
      <c r="C60" s="576"/>
      <c r="D60" s="576"/>
      <c r="E60" s="576"/>
      <c r="F60" s="577"/>
      <c r="G60" s="577"/>
      <c r="H60" s="577"/>
      <c r="I60" s="577"/>
      <c r="J60" s="577"/>
    </row>
    <row r="61" spans="1:10" ht="12.75">
      <c r="A61" s="414"/>
      <c r="B61" s="575"/>
      <c r="C61" s="576"/>
      <c r="D61" s="576"/>
      <c r="E61" s="576"/>
      <c r="F61" s="577"/>
      <c r="G61" s="577"/>
      <c r="H61" s="577"/>
      <c r="I61" s="577"/>
      <c r="J61" s="577"/>
    </row>
    <row r="62" ht="12.75">
      <c r="A62" s="578"/>
    </row>
    <row r="76" spans="1:3" ht="12.75">
      <c r="A76" s="579"/>
      <c r="B76" s="579"/>
      <c r="C76" s="579"/>
    </row>
    <row r="77" spans="1:3" ht="12.75">
      <c r="A77" s="579"/>
      <c r="B77" s="579"/>
      <c r="C77" s="579"/>
    </row>
    <row r="78" ht="12.75">
      <c r="A78" s="578"/>
    </row>
    <row r="116" ht="12.75">
      <c r="I116" s="580"/>
    </row>
    <row r="117" ht="12.75">
      <c r="I117" s="580"/>
    </row>
    <row r="118" ht="12.75">
      <c r="I118" s="580"/>
    </row>
    <row r="119" ht="12.75">
      <c r="I119" s="580"/>
    </row>
    <row r="120" ht="12.75">
      <c r="I120" s="580"/>
    </row>
    <row r="121" ht="12.75">
      <c r="I121" s="580"/>
    </row>
    <row r="122" ht="12.75">
      <c r="I122" s="580"/>
    </row>
    <row r="123" ht="12.75">
      <c r="I123" s="580"/>
    </row>
    <row r="124" ht="12.75">
      <c r="I124" s="580"/>
    </row>
    <row r="125" ht="12.75">
      <c r="I125" s="580"/>
    </row>
    <row r="126" ht="12.75">
      <c r="I126" s="580"/>
    </row>
    <row r="127" ht="12.75">
      <c r="I127" s="580"/>
    </row>
    <row r="128" ht="12.75">
      <c r="I128" s="580"/>
    </row>
    <row r="129" ht="12.75">
      <c r="I129" s="580"/>
    </row>
    <row r="130" ht="12.75">
      <c r="I130" s="580"/>
    </row>
    <row r="131" ht="12.75">
      <c r="I131" s="580"/>
    </row>
    <row r="132" ht="12.75">
      <c r="I132" s="580"/>
    </row>
    <row r="133" ht="12.75">
      <c r="I133" s="580"/>
    </row>
    <row r="134" ht="12.75">
      <c r="H134" s="578"/>
    </row>
    <row r="135" ht="12.75">
      <c r="H135" s="578"/>
    </row>
  </sheetData>
  <mergeCells count="32">
    <mergeCell ref="J2:J3"/>
    <mergeCell ref="A4:C4"/>
    <mergeCell ref="C6:E6"/>
    <mergeCell ref="C7:E7"/>
    <mergeCell ref="A2:A3"/>
    <mergeCell ref="B2:B3"/>
    <mergeCell ref="H2:H3"/>
    <mergeCell ref="I2:I3"/>
    <mergeCell ref="C8:E8"/>
    <mergeCell ref="C9:E9"/>
    <mergeCell ref="D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8:E28"/>
    <mergeCell ref="C29:E29"/>
    <mergeCell ref="C30:E30"/>
    <mergeCell ref="C31:E31"/>
    <mergeCell ref="C32:E32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2" width="9.00390625" style="0" customWidth="1"/>
    <col min="3" max="4" width="7.7109375" style="0" customWidth="1"/>
    <col min="5" max="5" width="22.8515625" style="0" customWidth="1"/>
    <col min="6" max="7" width="11.7109375" style="0" customWidth="1"/>
    <col min="8" max="8" width="12.57421875" style="0" customWidth="1"/>
    <col min="9" max="9" width="12.140625" style="0" customWidth="1"/>
    <col min="10" max="10" width="13.28125" style="0" customWidth="1"/>
    <col min="11" max="16384" width="11.57421875" style="0" customWidth="1"/>
  </cols>
  <sheetData>
    <row r="1" spans="1:10" ht="15">
      <c r="A1" s="781" t="s">
        <v>758</v>
      </c>
      <c r="B1" s="781"/>
      <c r="C1" s="781"/>
      <c r="D1" s="781"/>
      <c r="E1" s="781"/>
      <c r="F1" s="781"/>
      <c r="G1" s="781"/>
      <c r="H1" s="781"/>
      <c r="I1" s="781"/>
      <c r="J1" s="781"/>
    </row>
    <row r="2" spans="1:10" ht="12.75">
      <c r="A2" s="782" t="s">
        <v>140</v>
      </c>
      <c r="B2" s="783" t="s">
        <v>711</v>
      </c>
      <c r="C2" s="581"/>
      <c r="D2" s="582"/>
      <c r="E2" s="583"/>
      <c r="F2" s="463" t="s">
        <v>759</v>
      </c>
      <c r="G2" s="464" t="s">
        <v>760</v>
      </c>
      <c r="H2" s="761" t="s">
        <v>123</v>
      </c>
      <c r="I2" s="757" t="s">
        <v>124</v>
      </c>
      <c r="J2" s="757" t="s">
        <v>125</v>
      </c>
    </row>
    <row r="3" spans="1:10" ht="12.75">
      <c r="A3" s="782"/>
      <c r="B3" s="783"/>
      <c r="C3" s="466"/>
      <c r="D3" s="467"/>
      <c r="E3" s="468"/>
      <c r="F3" s="469" t="s">
        <v>144</v>
      </c>
      <c r="G3" s="465" t="s">
        <v>144</v>
      </c>
      <c r="H3" s="761"/>
      <c r="I3" s="757"/>
      <c r="J3" s="757"/>
    </row>
    <row r="4" spans="1:10" ht="15">
      <c r="A4" s="778" t="s">
        <v>761</v>
      </c>
      <c r="B4" s="778"/>
      <c r="C4" s="778"/>
      <c r="D4" s="778"/>
      <c r="E4" s="778"/>
      <c r="F4" s="778"/>
      <c r="G4" s="778"/>
      <c r="H4" s="778"/>
      <c r="I4" s="778"/>
      <c r="J4" s="778"/>
    </row>
    <row r="5" spans="1:10" ht="12.75">
      <c r="A5" s="477"/>
      <c r="B5" s="478"/>
      <c r="C5" s="479" t="s">
        <v>714</v>
      </c>
      <c r="D5" s="779"/>
      <c r="E5" s="779"/>
      <c r="F5" s="779"/>
      <c r="G5" s="779"/>
      <c r="H5" s="779"/>
      <c r="I5" s="779"/>
      <c r="J5" s="779"/>
    </row>
    <row r="6" spans="1:10" ht="12.75">
      <c r="A6" s="484"/>
      <c r="B6" s="584">
        <v>501</v>
      </c>
      <c r="C6" s="780" t="s">
        <v>762</v>
      </c>
      <c r="D6" s="780"/>
      <c r="E6" s="780"/>
      <c r="F6" s="585">
        <v>550</v>
      </c>
      <c r="G6" s="586">
        <v>550</v>
      </c>
      <c r="H6" s="586">
        <v>640</v>
      </c>
      <c r="I6" s="587">
        <v>665</v>
      </c>
      <c r="J6" s="587">
        <v>690</v>
      </c>
    </row>
    <row r="7" spans="1:10" ht="12.75">
      <c r="A7" s="484"/>
      <c r="B7" s="584">
        <v>502</v>
      </c>
      <c r="C7" s="772" t="s">
        <v>763</v>
      </c>
      <c r="D7" s="772"/>
      <c r="E7" s="772"/>
      <c r="F7" s="589">
        <v>1089</v>
      </c>
      <c r="G7" s="587">
        <v>1089</v>
      </c>
      <c r="H7" s="587">
        <v>1300</v>
      </c>
      <c r="I7" s="587">
        <v>1350</v>
      </c>
      <c r="J7" s="587">
        <v>1400</v>
      </c>
    </row>
    <row r="8" spans="1:10" ht="12.75" hidden="1">
      <c r="A8" s="484"/>
      <c r="B8" s="590"/>
      <c r="C8" s="772"/>
      <c r="D8" s="772"/>
      <c r="E8" s="772"/>
      <c r="F8" s="589"/>
      <c r="G8" s="587"/>
      <c r="H8" s="587"/>
      <c r="I8" s="587"/>
      <c r="J8" s="587"/>
    </row>
    <row r="9" spans="1:10" ht="12.75">
      <c r="A9" s="484"/>
      <c r="B9" s="584">
        <v>511</v>
      </c>
      <c r="C9" s="772" t="s">
        <v>764</v>
      </c>
      <c r="D9" s="772"/>
      <c r="E9" s="772"/>
      <c r="F9" s="589">
        <v>178</v>
      </c>
      <c r="G9" s="587">
        <v>178</v>
      </c>
      <c r="H9" s="587">
        <v>150</v>
      </c>
      <c r="I9" s="587">
        <v>160</v>
      </c>
      <c r="J9" s="587">
        <v>170</v>
      </c>
    </row>
    <row r="10" spans="1:10" ht="12.75" hidden="1">
      <c r="A10" s="484"/>
      <c r="B10" s="588" t="s">
        <v>745</v>
      </c>
      <c r="C10" s="591" t="s">
        <v>746</v>
      </c>
      <c r="D10" s="777"/>
      <c r="E10" s="777"/>
      <c r="F10" s="589"/>
      <c r="G10" s="593"/>
      <c r="H10" s="593"/>
      <c r="I10" s="587"/>
      <c r="J10" s="587"/>
    </row>
    <row r="11" spans="1:10" ht="12.75">
      <c r="A11" s="484"/>
      <c r="B11" s="584">
        <v>512</v>
      </c>
      <c r="C11" s="772" t="s">
        <v>765</v>
      </c>
      <c r="D11" s="772"/>
      <c r="E11" s="772"/>
      <c r="F11" s="589">
        <v>30</v>
      </c>
      <c r="G11" s="587">
        <v>30</v>
      </c>
      <c r="H11" s="587">
        <v>15</v>
      </c>
      <c r="I11" s="587">
        <v>16</v>
      </c>
      <c r="J11" s="587">
        <v>17</v>
      </c>
    </row>
    <row r="12" spans="1:10" ht="12.75">
      <c r="A12" s="490"/>
      <c r="B12" s="584">
        <v>513</v>
      </c>
      <c r="C12" s="772" t="s">
        <v>766</v>
      </c>
      <c r="D12" s="772"/>
      <c r="E12" s="772"/>
      <c r="F12" s="589">
        <v>31</v>
      </c>
      <c r="G12" s="587">
        <v>31</v>
      </c>
      <c r="H12" s="587">
        <v>40</v>
      </c>
      <c r="I12" s="587">
        <v>42</v>
      </c>
      <c r="J12" s="587">
        <v>44</v>
      </c>
    </row>
    <row r="13" spans="1:10" ht="12.75">
      <c r="A13" s="484"/>
      <c r="B13" s="584">
        <v>518</v>
      </c>
      <c r="C13" s="772" t="s">
        <v>767</v>
      </c>
      <c r="D13" s="772"/>
      <c r="E13" s="772"/>
      <c r="F13" s="589">
        <v>2508</v>
      </c>
      <c r="G13" s="587">
        <v>2694</v>
      </c>
      <c r="H13" s="587">
        <v>2866</v>
      </c>
      <c r="I13" s="594">
        <v>3030</v>
      </c>
      <c r="J13" s="594">
        <v>3150</v>
      </c>
    </row>
    <row r="14" spans="1:10" ht="12.75">
      <c r="A14" s="492"/>
      <c r="B14" s="584">
        <v>521001</v>
      </c>
      <c r="C14" s="772" t="s">
        <v>768</v>
      </c>
      <c r="D14" s="772"/>
      <c r="E14" s="772"/>
      <c r="F14" s="589">
        <v>2717</v>
      </c>
      <c r="G14" s="587">
        <v>2791</v>
      </c>
      <c r="H14" s="587">
        <v>2861</v>
      </c>
      <c r="I14" s="587">
        <v>2975</v>
      </c>
      <c r="J14" s="587">
        <v>3095</v>
      </c>
    </row>
    <row r="15" spans="1:10" ht="12.75">
      <c r="A15" s="484"/>
      <c r="B15" s="584">
        <v>521002</v>
      </c>
      <c r="C15" s="772" t="s">
        <v>769</v>
      </c>
      <c r="D15" s="772"/>
      <c r="E15" s="772"/>
      <c r="F15" s="589">
        <v>280</v>
      </c>
      <c r="G15" s="587">
        <v>311</v>
      </c>
      <c r="H15" s="587">
        <v>480</v>
      </c>
      <c r="I15" s="594">
        <v>500</v>
      </c>
      <c r="J15" s="594">
        <v>520</v>
      </c>
    </row>
    <row r="16" spans="1:10" ht="12.75">
      <c r="A16" s="484"/>
      <c r="B16" s="584">
        <v>524</v>
      </c>
      <c r="C16" s="772" t="s">
        <v>770</v>
      </c>
      <c r="D16" s="772"/>
      <c r="E16" s="772"/>
      <c r="F16" s="589">
        <v>956</v>
      </c>
      <c r="G16" s="587">
        <v>982</v>
      </c>
      <c r="H16" s="587">
        <v>1007</v>
      </c>
      <c r="I16" s="587">
        <v>1047</v>
      </c>
      <c r="J16" s="587">
        <v>1090</v>
      </c>
    </row>
    <row r="17" spans="1:10" ht="12.75" hidden="1">
      <c r="A17" s="484"/>
      <c r="B17" s="584"/>
      <c r="C17" s="772"/>
      <c r="D17" s="772"/>
      <c r="E17" s="772"/>
      <c r="F17" s="589"/>
      <c r="G17" s="587"/>
      <c r="H17" s="587"/>
      <c r="I17" s="594"/>
      <c r="J17" s="594"/>
    </row>
    <row r="18" spans="1:10" ht="12.75">
      <c r="A18" s="484"/>
      <c r="B18" s="584">
        <v>527</v>
      </c>
      <c r="C18" s="772" t="s">
        <v>771</v>
      </c>
      <c r="D18" s="772"/>
      <c r="E18" s="772"/>
      <c r="F18" s="589">
        <v>175</v>
      </c>
      <c r="G18" s="587">
        <v>175</v>
      </c>
      <c r="H18" s="587">
        <v>180</v>
      </c>
      <c r="I18" s="587">
        <v>187</v>
      </c>
      <c r="J18" s="587">
        <v>195</v>
      </c>
    </row>
    <row r="19" spans="1:10" ht="12.75">
      <c r="A19" s="484"/>
      <c r="B19" s="584">
        <v>538</v>
      </c>
      <c r="C19" s="772" t="s">
        <v>772</v>
      </c>
      <c r="D19" s="772"/>
      <c r="E19" s="772"/>
      <c r="F19" s="589">
        <v>5</v>
      </c>
      <c r="G19" s="587">
        <v>5</v>
      </c>
      <c r="H19" s="587">
        <v>5</v>
      </c>
      <c r="I19" s="587">
        <v>5</v>
      </c>
      <c r="J19" s="587">
        <v>5</v>
      </c>
    </row>
    <row r="20" spans="1:10" ht="12.75">
      <c r="A20" s="484"/>
      <c r="B20" s="595">
        <v>551</v>
      </c>
      <c r="C20" s="774" t="s">
        <v>773</v>
      </c>
      <c r="D20" s="774"/>
      <c r="E20" s="774"/>
      <c r="F20" s="596">
        <v>674</v>
      </c>
      <c r="G20" s="597">
        <v>674</v>
      </c>
      <c r="H20" s="598">
        <v>686</v>
      </c>
      <c r="I20" s="587">
        <v>749</v>
      </c>
      <c r="J20" s="587">
        <v>749</v>
      </c>
    </row>
    <row r="21" spans="1:10" ht="12.75">
      <c r="A21" s="484"/>
      <c r="B21" s="590" t="s">
        <v>728</v>
      </c>
      <c r="C21" s="772" t="s">
        <v>774</v>
      </c>
      <c r="D21" s="772"/>
      <c r="E21" s="772"/>
      <c r="F21" s="589">
        <v>57</v>
      </c>
      <c r="G21" s="587">
        <v>57</v>
      </c>
      <c r="H21" s="587">
        <v>100</v>
      </c>
      <c r="I21" s="587">
        <v>100</v>
      </c>
      <c r="J21" s="587">
        <v>100</v>
      </c>
    </row>
    <row r="22" spans="1:10" ht="12.75">
      <c r="A22" s="484"/>
      <c r="B22" s="584">
        <v>563</v>
      </c>
      <c r="C22" s="591" t="s">
        <v>775</v>
      </c>
      <c r="D22" s="599"/>
      <c r="E22" s="592"/>
      <c r="F22" s="589">
        <v>5</v>
      </c>
      <c r="G22" s="587">
        <v>5</v>
      </c>
      <c r="H22" s="587">
        <v>5</v>
      </c>
      <c r="I22" s="587">
        <v>5</v>
      </c>
      <c r="J22" s="587">
        <v>5</v>
      </c>
    </row>
    <row r="23" spans="1:10" ht="12.75">
      <c r="A23" s="484"/>
      <c r="B23" s="584">
        <v>568</v>
      </c>
      <c r="C23" s="772" t="s">
        <v>776</v>
      </c>
      <c r="D23" s="772"/>
      <c r="E23" s="772"/>
      <c r="F23" s="587">
        <v>100</v>
      </c>
      <c r="G23" s="587">
        <v>100</v>
      </c>
      <c r="H23" s="587">
        <v>100</v>
      </c>
      <c r="I23" s="587">
        <v>100</v>
      </c>
      <c r="J23" s="587">
        <v>100</v>
      </c>
    </row>
    <row r="24" spans="1:10" ht="12.75" hidden="1">
      <c r="A24" s="492"/>
      <c r="B24" s="590"/>
      <c r="C24" s="772"/>
      <c r="D24" s="772"/>
      <c r="E24" s="772"/>
      <c r="F24" s="589"/>
      <c r="G24" s="587"/>
      <c r="H24" s="587"/>
      <c r="I24" s="586"/>
      <c r="J24" s="586"/>
    </row>
    <row r="25" spans="1:10" ht="12.75" hidden="1">
      <c r="A25" s="492"/>
      <c r="B25" s="590"/>
      <c r="C25" s="591"/>
      <c r="D25" s="599"/>
      <c r="E25" s="592"/>
      <c r="F25" s="589"/>
      <c r="G25" s="587"/>
      <c r="H25" s="587"/>
      <c r="I25" s="600"/>
      <c r="J25" s="586"/>
    </row>
    <row r="26" spans="1:10" ht="12.75" hidden="1">
      <c r="A26" s="492"/>
      <c r="B26" s="595"/>
      <c r="C26" s="774"/>
      <c r="D26" s="774"/>
      <c r="E26" s="774"/>
      <c r="F26" s="596"/>
      <c r="G26" s="597"/>
      <c r="H26" s="601"/>
      <c r="I26" s="602"/>
      <c r="J26" s="597"/>
    </row>
    <row r="27" spans="1:10" ht="12.75" hidden="1">
      <c r="A27" s="492"/>
      <c r="B27" s="584"/>
      <c r="C27" s="591"/>
      <c r="D27" s="599"/>
      <c r="E27" s="592"/>
      <c r="F27" s="589"/>
      <c r="G27" s="587"/>
      <c r="H27" s="587"/>
      <c r="I27" s="594"/>
      <c r="J27" s="594"/>
    </row>
    <row r="28" spans="1:10" ht="12.75">
      <c r="A28" s="492"/>
      <c r="B28" s="584">
        <v>591</v>
      </c>
      <c r="C28" s="772" t="s">
        <v>777</v>
      </c>
      <c r="D28" s="772"/>
      <c r="E28" s="772"/>
      <c r="F28" s="587">
        <v>50</v>
      </c>
      <c r="G28" s="587">
        <v>50</v>
      </c>
      <c r="H28" s="598">
        <v>20</v>
      </c>
      <c r="I28" s="587">
        <v>20</v>
      </c>
      <c r="J28" s="587">
        <v>20</v>
      </c>
    </row>
    <row r="29" spans="1:10" ht="12.75">
      <c r="A29" s="496"/>
      <c r="B29" s="603"/>
      <c r="C29" s="775" t="s">
        <v>731</v>
      </c>
      <c r="D29" s="775"/>
      <c r="E29" s="775"/>
      <c r="F29" s="604">
        <v>9405</v>
      </c>
      <c r="G29" s="604">
        <v>9722</v>
      </c>
      <c r="H29" s="604">
        <v>10455</v>
      </c>
      <c r="I29" s="604">
        <v>10911</v>
      </c>
      <c r="J29" s="604">
        <v>11350</v>
      </c>
    </row>
    <row r="30" spans="1:10" ht="12.75">
      <c r="A30" s="477"/>
      <c r="B30" s="605"/>
      <c r="C30" s="776" t="s">
        <v>732</v>
      </c>
      <c r="D30" s="776"/>
      <c r="E30" s="776"/>
      <c r="F30" s="776"/>
      <c r="G30" s="776"/>
      <c r="H30" s="776"/>
      <c r="I30" s="776"/>
      <c r="J30" s="776"/>
    </row>
    <row r="31" spans="1:10" ht="12.75">
      <c r="A31" s="477"/>
      <c r="B31" s="606">
        <v>601</v>
      </c>
      <c r="C31" s="607" t="s">
        <v>778</v>
      </c>
      <c r="D31" s="607"/>
      <c r="E31" s="608"/>
      <c r="F31" s="609">
        <v>2</v>
      </c>
      <c r="G31" s="609">
        <v>2</v>
      </c>
      <c r="H31" s="609">
        <v>0</v>
      </c>
      <c r="I31" s="609">
        <v>0</v>
      </c>
      <c r="J31" s="608">
        <v>0</v>
      </c>
    </row>
    <row r="32" spans="1:10" ht="12.75">
      <c r="A32" s="484"/>
      <c r="B32" s="584">
        <v>602</v>
      </c>
      <c r="C32" s="772" t="s">
        <v>779</v>
      </c>
      <c r="D32" s="772"/>
      <c r="E32" s="772"/>
      <c r="F32" s="610">
        <v>2300</v>
      </c>
      <c r="G32" s="587">
        <v>2300</v>
      </c>
      <c r="H32" s="587">
        <v>2940</v>
      </c>
      <c r="I32" s="587">
        <v>3058</v>
      </c>
      <c r="J32" s="587">
        <v>3180</v>
      </c>
    </row>
    <row r="33" spans="1:10" ht="12.75" hidden="1">
      <c r="A33" s="484"/>
      <c r="B33" s="584"/>
      <c r="C33" s="772"/>
      <c r="D33" s="772"/>
      <c r="E33" s="772"/>
      <c r="F33" s="587"/>
      <c r="G33" s="587"/>
      <c r="H33" s="587"/>
      <c r="I33" s="587"/>
      <c r="J33" s="587"/>
    </row>
    <row r="34" spans="1:10" ht="12.75">
      <c r="A34" s="484"/>
      <c r="B34" s="584">
        <v>613</v>
      </c>
      <c r="C34" s="772" t="s">
        <v>780</v>
      </c>
      <c r="D34" s="772"/>
      <c r="E34" s="772"/>
      <c r="F34" s="587">
        <v>-20</v>
      </c>
      <c r="G34" s="587">
        <v>-20</v>
      </c>
      <c r="H34" s="587">
        <v>-20</v>
      </c>
      <c r="I34" s="587">
        <v>-25</v>
      </c>
      <c r="J34" s="587">
        <v>-25</v>
      </c>
    </row>
    <row r="35" spans="1:10" ht="12.75">
      <c r="A35" s="484"/>
      <c r="B35" s="584">
        <v>621</v>
      </c>
      <c r="C35" s="772" t="s">
        <v>781</v>
      </c>
      <c r="D35" s="772"/>
      <c r="E35" s="772"/>
      <c r="F35" s="587">
        <v>20</v>
      </c>
      <c r="G35" s="587">
        <v>20</v>
      </c>
      <c r="H35" s="587">
        <v>20</v>
      </c>
      <c r="I35" s="587">
        <v>25</v>
      </c>
      <c r="J35" s="587">
        <v>25</v>
      </c>
    </row>
    <row r="36" spans="1:10" ht="12.75" hidden="1">
      <c r="A36" s="484"/>
      <c r="B36" s="584"/>
      <c r="C36" s="772"/>
      <c r="D36" s="772"/>
      <c r="E36" s="772"/>
      <c r="F36" s="587"/>
      <c r="G36" s="587"/>
      <c r="H36" s="587"/>
      <c r="I36" s="587"/>
      <c r="J36" s="587"/>
    </row>
    <row r="37" spans="1:10" ht="12.75" hidden="1">
      <c r="A37" s="484"/>
      <c r="B37" s="584"/>
      <c r="C37" s="772"/>
      <c r="D37" s="772"/>
      <c r="E37" s="772"/>
      <c r="F37" s="587"/>
      <c r="G37" s="587"/>
      <c r="H37" s="587"/>
      <c r="I37" s="587"/>
      <c r="J37" s="587"/>
    </row>
    <row r="38" spans="1:10" ht="12.75">
      <c r="A38" s="484"/>
      <c r="B38" s="584">
        <v>662</v>
      </c>
      <c r="C38" s="772" t="s">
        <v>782</v>
      </c>
      <c r="D38" s="772"/>
      <c r="E38" s="772"/>
      <c r="F38" s="587">
        <v>12</v>
      </c>
      <c r="G38" s="587">
        <v>12</v>
      </c>
      <c r="H38" s="587">
        <v>8</v>
      </c>
      <c r="I38" s="587">
        <v>7</v>
      </c>
      <c r="J38" s="587">
        <v>7</v>
      </c>
    </row>
    <row r="39" spans="1:10" ht="12.75" hidden="1">
      <c r="A39" s="484"/>
      <c r="B39" s="584"/>
      <c r="C39" s="772"/>
      <c r="D39" s="772"/>
      <c r="E39" s="772"/>
      <c r="F39" s="587"/>
      <c r="G39" s="587"/>
      <c r="H39" s="587"/>
      <c r="I39" s="587"/>
      <c r="J39" s="587"/>
    </row>
    <row r="40" spans="1:10" ht="12.75">
      <c r="A40" s="484"/>
      <c r="B40" s="590" t="s">
        <v>736</v>
      </c>
      <c r="C40" s="772" t="s">
        <v>783</v>
      </c>
      <c r="D40" s="772"/>
      <c r="E40" s="772"/>
      <c r="F40" s="587">
        <v>57</v>
      </c>
      <c r="G40" s="587">
        <v>57</v>
      </c>
      <c r="H40" s="587">
        <v>100</v>
      </c>
      <c r="I40" s="587">
        <v>100</v>
      </c>
      <c r="J40" s="587">
        <v>100</v>
      </c>
    </row>
    <row r="41" spans="1:10" ht="12.75">
      <c r="A41" s="484"/>
      <c r="B41" s="590" t="s">
        <v>738</v>
      </c>
      <c r="C41" s="588" t="s">
        <v>739</v>
      </c>
      <c r="D41" s="588"/>
      <c r="E41" s="588"/>
      <c r="F41" s="587">
        <v>628</v>
      </c>
      <c r="G41" s="587">
        <v>628</v>
      </c>
      <c r="H41" s="587">
        <v>623</v>
      </c>
      <c r="I41" s="587">
        <v>686</v>
      </c>
      <c r="J41" s="587">
        <v>686</v>
      </c>
    </row>
    <row r="42" spans="1:10" ht="12.75">
      <c r="A42" s="484"/>
      <c r="B42" s="590">
        <v>693</v>
      </c>
      <c r="C42" s="772" t="s">
        <v>784</v>
      </c>
      <c r="D42" s="772"/>
      <c r="E42" s="772"/>
      <c r="F42" s="587">
        <v>1046</v>
      </c>
      <c r="G42" s="587">
        <v>1046</v>
      </c>
      <c r="H42" s="587">
        <v>710</v>
      </c>
      <c r="I42" s="587">
        <v>750</v>
      </c>
      <c r="J42" s="587">
        <v>770</v>
      </c>
    </row>
    <row r="43" spans="1:10" ht="12.75">
      <c r="A43" s="611"/>
      <c r="B43" s="612"/>
      <c r="C43" s="613" t="s">
        <v>740</v>
      </c>
      <c r="D43" s="614"/>
      <c r="E43" s="615"/>
      <c r="F43" s="616">
        <v>4045</v>
      </c>
      <c r="G43" s="616">
        <v>4045</v>
      </c>
      <c r="H43" s="616">
        <v>4381</v>
      </c>
      <c r="I43" s="616">
        <v>4601</v>
      </c>
      <c r="J43" s="616">
        <v>4743</v>
      </c>
    </row>
    <row r="44" spans="1:10" ht="12.75">
      <c r="A44" s="510"/>
      <c r="B44" s="773" t="s">
        <v>785</v>
      </c>
      <c r="C44" s="773"/>
      <c r="D44" s="617" t="s">
        <v>756</v>
      </c>
      <c r="E44" s="617"/>
      <c r="F44" s="618">
        <v>5360</v>
      </c>
      <c r="G44" s="618">
        <v>5677</v>
      </c>
      <c r="H44" s="618">
        <v>6074</v>
      </c>
      <c r="I44" s="618">
        <v>6310</v>
      </c>
      <c r="J44" s="618">
        <v>6607</v>
      </c>
    </row>
    <row r="45" spans="1:10" ht="12.75">
      <c r="A45" s="510"/>
      <c r="B45" s="773" t="s">
        <v>786</v>
      </c>
      <c r="C45" s="773"/>
      <c r="D45" s="773"/>
      <c r="E45" s="773"/>
      <c r="F45" s="618">
        <v>380</v>
      </c>
      <c r="G45" s="618">
        <v>597</v>
      </c>
      <c r="H45" s="618">
        <v>946</v>
      </c>
      <c r="I45" s="618">
        <v>1030</v>
      </c>
      <c r="J45" s="618">
        <v>1070</v>
      </c>
    </row>
    <row r="46" spans="1:10" ht="12.75">
      <c r="A46" s="619"/>
      <c r="B46" s="771" t="s">
        <v>757</v>
      </c>
      <c r="C46" s="771"/>
      <c r="D46" s="771"/>
      <c r="E46" s="771"/>
      <c r="F46" s="620">
        <v>0</v>
      </c>
      <c r="G46" s="621">
        <v>0</v>
      </c>
      <c r="H46" s="621">
        <v>0</v>
      </c>
      <c r="I46" s="621">
        <v>0</v>
      </c>
      <c r="J46" s="621">
        <v>0</v>
      </c>
    </row>
  </sheetData>
  <mergeCells count="43">
    <mergeCell ref="A1:J1"/>
    <mergeCell ref="A2:A3"/>
    <mergeCell ref="B2:B3"/>
    <mergeCell ref="H2:H3"/>
    <mergeCell ref="I2:I3"/>
    <mergeCell ref="J2:J3"/>
    <mergeCell ref="A4:J4"/>
    <mergeCell ref="D5:J5"/>
    <mergeCell ref="C6:E6"/>
    <mergeCell ref="C7:E7"/>
    <mergeCell ref="C8:E8"/>
    <mergeCell ref="C9:E9"/>
    <mergeCell ref="D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3:E23"/>
    <mergeCell ref="C24:E24"/>
    <mergeCell ref="C26:E26"/>
    <mergeCell ref="C28:E28"/>
    <mergeCell ref="C29:E29"/>
    <mergeCell ref="C30:J30"/>
    <mergeCell ref="C32:E32"/>
    <mergeCell ref="C33:E33"/>
    <mergeCell ref="C34:E34"/>
    <mergeCell ref="C35:E35"/>
    <mergeCell ref="C36:E36"/>
    <mergeCell ref="C37:E37"/>
    <mergeCell ref="C38:E38"/>
    <mergeCell ref="C39:E39"/>
    <mergeCell ref="B46:E46"/>
    <mergeCell ref="C40:E40"/>
    <mergeCell ref="C42:E42"/>
    <mergeCell ref="B44:C44"/>
    <mergeCell ref="B45:E45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.8515625" style="0" customWidth="1"/>
    <col min="3" max="3" width="7.28125" style="0" customWidth="1"/>
    <col min="4" max="4" width="8.7109375" style="0" customWidth="1"/>
    <col min="5" max="5" width="32.8515625" style="0" customWidth="1"/>
    <col min="6" max="7" width="9.00390625" style="0" customWidth="1"/>
    <col min="10" max="16384" width="11.57421875" style="0" customWidth="1"/>
  </cols>
  <sheetData>
    <row r="2" ht="12.75">
      <c r="I2" s="21"/>
    </row>
    <row r="3" spans="2:9" ht="12.75">
      <c r="B3" s="675" t="s">
        <v>37</v>
      </c>
      <c r="C3" s="675"/>
      <c r="D3" s="675"/>
      <c r="E3" s="675"/>
      <c r="F3" s="666" t="s">
        <v>38</v>
      </c>
      <c r="G3" s="666"/>
      <c r="H3" s="666"/>
      <c r="I3" s="666"/>
    </row>
    <row r="4" spans="2:9" ht="12.75">
      <c r="B4" s="675"/>
      <c r="C4" s="675"/>
      <c r="D4" s="675"/>
      <c r="E4" s="675"/>
      <c r="F4" s="687"/>
      <c r="G4" s="687"/>
      <c r="H4" s="687"/>
      <c r="I4" s="687"/>
    </row>
    <row r="5" spans="2:9" ht="12.75">
      <c r="B5" s="683"/>
      <c r="C5" s="684" t="s">
        <v>39</v>
      </c>
      <c r="D5" s="685" t="s">
        <v>40</v>
      </c>
      <c r="E5" s="670" t="s">
        <v>41</v>
      </c>
      <c r="F5" s="688">
        <v>2008</v>
      </c>
      <c r="G5" s="688">
        <v>2009</v>
      </c>
      <c r="H5" s="688">
        <v>2010</v>
      </c>
      <c r="I5" s="688">
        <v>2011</v>
      </c>
    </row>
    <row r="6" spans="2:9" ht="12.75">
      <c r="B6" s="683"/>
      <c r="C6" s="684"/>
      <c r="D6" s="684"/>
      <c r="E6" s="670"/>
      <c r="F6" s="688"/>
      <c r="G6" s="688"/>
      <c r="H6" s="688"/>
      <c r="I6" s="688"/>
    </row>
    <row r="7" spans="2:9" ht="12.75">
      <c r="B7" s="23">
        <v>1</v>
      </c>
      <c r="C7" s="24">
        <v>100</v>
      </c>
      <c r="D7" s="25"/>
      <c r="E7" s="26" t="s">
        <v>42</v>
      </c>
      <c r="F7" s="27">
        <f>F8+F10+F14</f>
        <v>288180</v>
      </c>
      <c r="G7" s="27">
        <f>G8+G10+G14</f>
        <v>305230</v>
      </c>
      <c r="H7" s="27">
        <f>H8+H10+H14</f>
        <v>315240</v>
      </c>
      <c r="I7" s="27">
        <f>I8+I10+I14</f>
        <v>325460</v>
      </c>
    </row>
    <row r="8" spans="2:9" ht="12.75">
      <c r="B8" s="28">
        <v>2</v>
      </c>
      <c r="C8" s="29">
        <v>110</v>
      </c>
      <c r="D8" s="28"/>
      <c r="E8" s="30" t="s">
        <v>43</v>
      </c>
      <c r="F8" s="31">
        <v>243000</v>
      </c>
      <c r="G8" s="32">
        <v>260000</v>
      </c>
      <c r="H8" s="32">
        <v>270000</v>
      </c>
      <c r="I8" s="32">
        <v>280000</v>
      </c>
    </row>
    <row r="9" spans="2:9" ht="12.75">
      <c r="B9" s="28">
        <v>3</v>
      </c>
      <c r="C9" s="28"/>
      <c r="D9" s="28">
        <v>111003</v>
      </c>
      <c r="E9" s="28" t="s">
        <v>44</v>
      </c>
      <c r="F9" s="33">
        <v>243000</v>
      </c>
      <c r="G9" s="33">
        <v>260000</v>
      </c>
      <c r="H9" s="33">
        <v>270000</v>
      </c>
      <c r="I9" s="33">
        <v>280000</v>
      </c>
    </row>
    <row r="10" spans="2:9" ht="12.75">
      <c r="B10" s="28">
        <v>4</v>
      </c>
      <c r="C10" s="29">
        <v>120</v>
      </c>
      <c r="D10" s="28"/>
      <c r="E10" s="30" t="s">
        <v>45</v>
      </c>
      <c r="F10" s="32">
        <f>F11+F12+F13</f>
        <v>26000</v>
      </c>
      <c r="G10" s="32">
        <f>G11+G12+G13</f>
        <v>26000</v>
      </c>
      <c r="H10" s="32">
        <f>H11+H12+H13</f>
        <v>26000</v>
      </c>
      <c r="I10" s="32">
        <f>I11+I12+I13</f>
        <v>26000</v>
      </c>
    </row>
    <row r="11" spans="2:9" ht="12.75">
      <c r="B11" s="28">
        <v>5</v>
      </c>
      <c r="C11" s="28"/>
      <c r="D11" s="28">
        <v>121001</v>
      </c>
      <c r="E11" s="28" t="s">
        <v>46</v>
      </c>
      <c r="F11" s="33">
        <v>2300</v>
      </c>
      <c r="G11" s="33">
        <v>2300</v>
      </c>
      <c r="H11" s="33">
        <v>2300</v>
      </c>
      <c r="I11" s="33">
        <v>2300</v>
      </c>
    </row>
    <row r="12" spans="2:9" ht="12.75">
      <c r="B12" s="28">
        <v>6</v>
      </c>
      <c r="C12" s="28"/>
      <c r="D12" s="28">
        <v>121002</v>
      </c>
      <c r="E12" s="28" t="s">
        <v>47</v>
      </c>
      <c r="F12" s="33">
        <v>22200</v>
      </c>
      <c r="G12" s="33">
        <v>22200</v>
      </c>
      <c r="H12" s="33">
        <v>22200</v>
      </c>
      <c r="I12" s="33">
        <v>22200</v>
      </c>
    </row>
    <row r="13" spans="2:9" ht="12.75">
      <c r="B13" s="28">
        <v>7</v>
      </c>
      <c r="C13" s="28"/>
      <c r="D13" s="28">
        <v>121003</v>
      </c>
      <c r="E13" s="28" t="s">
        <v>48</v>
      </c>
      <c r="F13" s="33">
        <v>1500</v>
      </c>
      <c r="G13" s="33">
        <v>1500</v>
      </c>
      <c r="H13" s="33">
        <v>1500</v>
      </c>
      <c r="I13" s="28">
        <v>1500</v>
      </c>
    </row>
    <row r="14" spans="2:9" ht="12.75">
      <c r="B14" s="28">
        <v>8</v>
      </c>
      <c r="C14" s="34">
        <v>130</v>
      </c>
      <c r="D14" s="28"/>
      <c r="E14" s="30" t="s">
        <v>49</v>
      </c>
      <c r="F14" s="32">
        <f>F15+F16+F17+F18+F19+F20</f>
        <v>19180</v>
      </c>
      <c r="G14" s="32">
        <f>G15+G16+G17+G18+G19+G20</f>
        <v>19230</v>
      </c>
      <c r="H14" s="32">
        <f>H15+H16+H17+H18+H19+H20</f>
        <v>19240</v>
      </c>
      <c r="I14" s="32">
        <f>I15+I16+I17+I18+I19+I20</f>
        <v>19460</v>
      </c>
    </row>
    <row r="15" spans="2:9" ht="12.75">
      <c r="B15" s="28">
        <v>9</v>
      </c>
      <c r="C15" s="28"/>
      <c r="D15" s="28">
        <v>133001</v>
      </c>
      <c r="E15" s="28" t="s">
        <v>50</v>
      </c>
      <c r="F15" s="33">
        <v>400</v>
      </c>
      <c r="G15" s="33">
        <v>420</v>
      </c>
      <c r="H15" s="33">
        <v>430</v>
      </c>
      <c r="I15" s="33">
        <v>450</v>
      </c>
    </row>
    <row r="16" spans="2:9" ht="12.75">
      <c r="B16" s="28">
        <v>10</v>
      </c>
      <c r="C16" s="28"/>
      <c r="D16" s="28">
        <v>133003</v>
      </c>
      <c r="E16" s="35" t="s">
        <v>51</v>
      </c>
      <c r="F16" s="33">
        <v>150</v>
      </c>
      <c r="G16" s="33">
        <v>160</v>
      </c>
      <c r="H16" s="33">
        <v>160</v>
      </c>
      <c r="I16" s="33">
        <v>160</v>
      </c>
    </row>
    <row r="17" spans="2:9" ht="12.75">
      <c r="B17" s="28">
        <v>11</v>
      </c>
      <c r="C17" s="28"/>
      <c r="D17" s="28">
        <v>133004</v>
      </c>
      <c r="E17" s="28" t="s">
        <v>52</v>
      </c>
      <c r="F17" s="33">
        <v>150</v>
      </c>
      <c r="G17" s="33">
        <v>120</v>
      </c>
      <c r="H17" s="33">
        <v>120</v>
      </c>
      <c r="I17" s="33">
        <v>120</v>
      </c>
    </row>
    <row r="18" spans="2:9" ht="12.75">
      <c r="B18" s="28">
        <v>12</v>
      </c>
      <c r="C18" s="28"/>
      <c r="D18" s="28">
        <v>133006</v>
      </c>
      <c r="E18" s="28" t="s">
        <v>53</v>
      </c>
      <c r="F18" s="33">
        <v>280</v>
      </c>
      <c r="G18" s="33">
        <v>280</v>
      </c>
      <c r="H18" s="33">
        <v>280</v>
      </c>
      <c r="I18" s="33">
        <v>280</v>
      </c>
    </row>
    <row r="19" spans="2:9" ht="12.75">
      <c r="B19" s="28">
        <v>13</v>
      </c>
      <c r="C19" s="28"/>
      <c r="D19" s="28">
        <v>133012</v>
      </c>
      <c r="E19" s="28" t="s">
        <v>54</v>
      </c>
      <c r="F19" s="33">
        <v>1200</v>
      </c>
      <c r="G19" s="33">
        <v>1250</v>
      </c>
      <c r="H19" s="33">
        <v>1250</v>
      </c>
      <c r="I19" s="33">
        <v>1250</v>
      </c>
    </row>
    <row r="20" spans="2:9" ht="12.75">
      <c r="B20" s="28">
        <v>14</v>
      </c>
      <c r="C20" s="28"/>
      <c r="D20" s="28">
        <v>133013</v>
      </c>
      <c r="E20" s="28" t="s">
        <v>55</v>
      </c>
      <c r="F20" s="33">
        <v>17000</v>
      </c>
      <c r="G20" s="33">
        <v>17000</v>
      </c>
      <c r="H20" s="33">
        <v>17000</v>
      </c>
      <c r="I20" s="33">
        <v>17200</v>
      </c>
    </row>
    <row r="21" spans="2:9" ht="12.75">
      <c r="B21" s="28">
        <v>15</v>
      </c>
      <c r="C21" s="23">
        <v>200</v>
      </c>
      <c r="D21" s="23"/>
      <c r="E21" s="26" t="s">
        <v>56</v>
      </c>
      <c r="F21" s="36">
        <f>F22+F26+F33+F35</f>
        <v>34083</v>
      </c>
      <c r="G21" s="36">
        <f>G22+G26+G33+G35</f>
        <v>28130</v>
      </c>
      <c r="H21" s="36">
        <f>H22+H26+H33+H35</f>
        <v>28992</v>
      </c>
      <c r="I21" s="36">
        <f>I22+I26+I33+I35</f>
        <v>26890</v>
      </c>
    </row>
    <row r="22" spans="2:9" ht="12.75">
      <c r="B22" s="28">
        <v>16</v>
      </c>
      <c r="C22" s="28">
        <v>210</v>
      </c>
      <c r="D22" s="28"/>
      <c r="E22" s="30" t="s">
        <v>57</v>
      </c>
      <c r="F22" s="32">
        <f>F23+F24+F25</f>
        <v>18339</v>
      </c>
      <c r="G22" s="32">
        <f>G23+G24+G25</f>
        <v>16600</v>
      </c>
      <c r="H22" s="32">
        <f>H23+H24+H25</f>
        <v>17432</v>
      </c>
      <c r="I22" s="32">
        <f>I23+I24+I25</f>
        <v>15300</v>
      </c>
    </row>
    <row r="23" spans="2:9" ht="12.75">
      <c r="B23" s="28">
        <v>17</v>
      </c>
      <c r="C23" s="28"/>
      <c r="D23" s="28">
        <v>211003</v>
      </c>
      <c r="E23" s="28" t="s">
        <v>58</v>
      </c>
      <c r="F23" s="37">
        <v>986</v>
      </c>
      <c r="G23" s="33">
        <v>168</v>
      </c>
      <c r="H23" s="37"/>
      <c r="I23" s="37"/>
    </row>
    <row r="24" spans="2:9" ht="12.75">
      <c r="B24" s="28">
        <v>18</v>
      </c>
      <c r="C24" s="28"/>
      <c r="D24" s="28">
        <v>212002</v>
      </c>
      <c r="E24" s="28" t="s">
        <v>59</v>
      </c>
      <c r="F24" s="33">
        <v>1800</v>
      </c>
      <c r="G24" s="33">
        <v>1806</v>
      </c>
      <c r="H24" s="33">
        <v>1806</v>
      </c>
      <c r="I24" s="33">
        <v>1806</v>
      </c>
    </row>
    <row r="25" spans="2:9" ht="12.75">
      <c r="B25" s="28">
        <v>19</v>
      </c>
      <c r="C25" s="28"/>
      <c r="D25" s="28">
        <v>212003</v>
      </c>
      <c r="E25" s="28" t="s">
        <v>60</v>
      </c>
      <c r="F25" s="33">
        <v>15553</v>
      </c>
      <c r="G25" s="33">
        <v>14626</v>
      </c>
      <c r="H25" s="33">
        <v>15626</v>
      </c>
      <c r="I25" s="33">
        <v>13494</v>
      </c>
    </row>
    <row r="26" spans="2:9" ht="12.75">
      <c r="B26" s="28">
        <v>20</v>
      </c>
      <c r="C26" s="28">
        <v>220</v>
      </c>
      <c r="D26" s="28"/>
      <c r="E26" s="30" t="s">
        <v>61</v>
      </c>
      <c r="F26" s="32">
        <f>F27+F28+F29+F30+F31+F32</f>
        <v>10143</v>
      </c>
      <c r="G26" s="32">
        <f>G27+G28+G29+G30+G31+G32</f>
        <v>9525</v>
      </c>
      <c r="H26" s="32">
        <f>H27+H28+H29+H30+H31+H32</f>
        <v>9560</v>
      </c>
      <c r="I26" s="32">
        <f>I27+I28+I29+I30+I31+I32</f>
        <v>9590</v>
      </c>
    </row>
    <row r="27" spans="2:9" ht="12.75">
      <c r="B27" s="28">
        <v>21</v>
      </c>
      <c r="C27" s="28"/>
      <c r="D27" s="28">
        <v>221004</v>
      </c>
      <c r="E27" s="28" t="s">
        <v>62</v>
      </c>
      <c r="F27" s="33">
        <v>8100</v>
      </c>
      <c r="G27" s="33">
        <v>8000</v>
      </c>
      <c r="H27" s="33">
        <v>8000</v>
      </c>
      <c r="I27" s="33">
        <v>8000</v>
      </c>
    </row>
    <row r="28" spans="2:9" ht="12.75">
      <c r="B28" s="28">
        <v>22</v>
      </c>
      <c r="C28" s="28"/>
      <c r="D28" s="28">
        <v>222003</v>
      </c>
      <c r="E28" s="28" t="s">
        <v>63</v>
      </c>
      <c r="F28" s="33">
        <v>250</v>
      </c>
      <c r="G28" s="33">
        <v>300</v>
      </c>
      <c r="H28" s="33">
        <v>300</v>
      </c>
      <c r="I28" s="33">
        <v>300</v>
      </c>
    </row>
    <row r="29" spans="2:9" ht="12.75">
      <c r="B29" s="28">
        <v>23</v>
      </c>
      <c r="C29" s="28"/>
      <c r="D29" s="28">
        <v>223001</v>
      </c>
      <c r="E29" s="28" t="s">
        <v>64</v>
      </c>
      <c r="F29" s="33">
        <v>1191</v>
      </c>
      <c r="G29" s="33">
        <v>715</v>
      </c>
      <c r="H29" s="33">
        <v>755</v>
      </c>
      <c r="I29" s="33">
        <v>785</v>
      </c>
    </row>
    <row r="30" spans="2:9" ht="12.75">
      <c r="B30" s="28">
        <v>24</v>
      </c>
      <c r="C30" s="28"/>
      <c r="D30" s="28">
        <v>223002</v>
      </c>
      <c r="E30" s="28" t="s">
        <v>65</v>
      </c>
      <c r="F30" s="28">
        <v>602</v>
      </c>
      <c r="G30" s="33">
        <v>505</v>
      </c>
      <c r="H30" s="33">
        <v>500</v>
      </c>
      <c r="I30" s="33">
        <v>500</v>
      </c>
    </row>
    <row r="31" spans="2:9" ht="12.75">
      <c r="B31" s="28">
        <v>25</v>
      </c>
      <c r="C31" s="28"/>
      <c r="D31" s="28">
        <v>223004</v>
      </c>
      <c r="E31" s="28" t="s">
        <v>66</v>
      </c>
      <c r="F31" s="29"/>
      <c r="G31" s="33">
        <v>5</v>
      </c>
      <c r="H31" s="33">
        <v>5</v>
      </c>
      <c r="I31" s="33">
        <v>5</v>
      </c>
    </row>
    <row r="32" spans="2:9" ht="12.75">
      <c r="B32" s="28">
        <v>26</v>
      </c>
      <c r="C32" s="28"/>
      <c r="D32" s="28">
        <v>229005</v>
      </c>
      <c r="E32" s="28" t="s">
        <v>67</v>
      </c>
      <c r="F32" s="29"/>
      <c r="G32" s="37"/>
      <c r="H32" s="37"/>
      <c r="I32" s="37"/>
    </row>
    <row r="33" spans="2:9" ht="12.75">
      <c r="B33" s="28">
        <v>27</v>
      </c>
      <c r="C33" s="28">
        <v>240</v>
      </c>
      <c r="D33" s="28"/>
      <c r="E33" s="30" t="s">
        <v>68</v>
      </c>
      <c r="F33" s="32">
        <v>1556</v>
      </c>
      <c r="G33" s="32">
        <v>1000</v>
      </c>
      <c r="H33" s="32">
        <v>1000</v>
      </c>
      <c r="I33" s="32">
        <v>1000</v>
      </c>
    </row>
    <row r="34" spans="2:9" ht="12.75">
      <c r="B34" s="28">
        <v>28</v>
      </c>
      <c r="C34" s="28"/>
      <c r="D34" s="28">
        <v>244</v>
      </c>
      <c r="E34" s="28" t="s">
        <v>69</v>
      </c>
      <c r="F34" s="33">
        <v>1556</v>
      </c>
      <c r="G34" s="33">
        <v>1000</v>
      </c>
      <c r="H34" s="33">
        <v>1000</v>
      </c>
      <c r="I34" s="33">
        <v>1000</v>
      </c>
    </row>
    <row r="35" spans="2:9" ht="12.75">
      <c r="B35" s="28">
        <v>29</v>
      </c>
      <c r="C35" s="28">
        <v>290</v>
      </c>
      <c r="D35" s="28"/>
      <c r="E35" s="30" t="s">
        <v>70</v>
      </c>
      <c r="F35" s="32">
        <f>F36+F37+F38+F39+F40</f>
        <v>4045</v>
      </c>
      <c r="G35" s="31">
        <f>G36+G37+G38+G39+G40</f>
        <v>1005</v>
      </c>
      <c r="H35" s="32">
        <f>H36+H37+H38+H39+H40</f>
        <v>1000</v>
      </c>
      <c r="I35" s="32">
        <f>I36+I37+I38+I39+I40+H40</f>
        <v>1000</v>
      </c>
    </row>
    <row r="36" spans="2:9" ht="12.75">
      <c r="B36" s="28">
        <v>30</v>
      </c>
      <c r="C36" s="28"/>
      <c r="D36" s="28">
        <v>291002</v>
      </c>
      <c r="E36" s="28" t="s">
        <v>71</v>
      </c>
      <c r="F36" s="33">
        <v>2965</v>
      </c>
      <c r="G36" s="37"/>
      <c r="H36" s="37"/>
      <c r="I36" s="37"/>
    </row>
    <row r="37" spans="2:9" ht="12.75">
      <c r="B37" s="28">
        <v>31</v>
      </c>
      <c r="C37" s="28"/>
      <c r="D37" s="28">
        <v>292006</v>
      </c>
      <c r="E37" s="28" t="s">
        <v>72</v>
      </c>
      <c r="F37" s="28">
        <v>2</v>
      </c>
      <c r="G37" s="33">
        <v>5</v>
      </c>
      <c r="H37" s="37"/>
      <c r="I37" s="37"/>
    </row>
    <row r="38" spans="2:9" ht="12.75">
      <c r="B38" s="28">
        <v>32</v>
      </c>
      <c r="C38" s="28"/>
      <c r="D38" s="28">
        <v>292008</v>
      </c>
      <c r="E38" s="28" t="s">
        <v>73</v>
      </c>
      <c r="F38" s="33">
        <v>1078</v>
      </c>
      <c r="G38" s="33">
        <v>1000</v>
      </c>
      <c r="H38" s="33">
        <v>1000</v>
      </c>
      <c r="I38" s="33">
        <v>1000</v>
      </c>
    </row>
    <row r="39" spans="2:9" ht="12.75">
      <c r="B39" s="28">
        <v>33</v>
      </c>
      <c r="C39" s="28"/>
      <c r="D39" s="28">
        <v>292012</v>
      </c>
      <c r="E39" s="28" t="s">
        <v>74</v>
      </c>
      <c r="F39" s="29"/>
      <c r="G39" s="37"/>
      <c r="H39" s="37"/>
      <c r="I39" s="37"/>
    </row>
    <row r="40" spans="2:9" ht="12.75">
      <c r="B40" s="28">
        <v>34</v>
      </c>
      <c r="C40" s="28"/>
      <c r="D40" s="28">
        <v>292017</v>
      </c>
      <c r="E40" s="28" t="s">
        <v>75</v>
      </c>
      <c r="F40" s="29"/>
      <c r="G40" s="37"/>
      <c r="H40" s="37"/>
      <c r="I40" s="37"/>
    </row>
    <row r="41" spans="2:9" ht="12.75">
      <c r="B41" s="28">
        <v>35</v>
      </c>
      <c r="C41" s="23">
        <v>300</v>
      </c>
      <c r="D41" s="23"/>
      <c r="E41" s="26" t="s">
        <v>76</v>
      </c>
      <c r="F41" s="36">
        <f>F42+F43+F44+F45+F46+F47+F48+F49+F50+F51</f>
        <v>135685</v>
      </c>
      <c r="G41" s="36">
        <f>G42+G43+G44+G45+G46+G47+G48+G49+G50+G51</f>
        <v>124882</v>
      </c>
      <c r="H41" s="36">
        <f>H42+H43+H44+H45+H46+H47+H48+H49+H50+H51+H51</f>
        <v>124899</v>
      </c>
      <c r="I41" s="36">
        <f>I42+I43+I44+I45+I46+I47+I48+I49+I50+I51</f>
        <v>134966</v>
      </c>
    </row>
    <row r="42" spans="2:9" ht="12.75">
      <c r="B42" s="28">
        <v>36</v>
      </c>
      <c r="C42" s="28"/>
      <c r="D42" s="28">
        <v>311</v>
      </c>
      <c r="E42" s="28" t="s">
        <v>77</v>
      </c>
      <c r="F42" s="33">
        <v>1242</v>
      </c>
      <c r="G42" s="37"/>
      <c r="H42" s="37"/>
      <c r="I42" s="37"/>
    </row>
    <row r="43" spans="2:9" ht="12.75">
      <c r="B43" s="28">
        <v>37</v>
      </c>
      <c r="C43" s="28"/>
      <c r="D43" s="28">
        <v>312001</v>
      </c>
      <c r="E43" s="28" t="s">
        <v>78</v>
      </c>
      <c r="F43" s="33">
        <v>574</v>
      </c>
      <c r="G43" s="37"/>
      <c r="H43" s="37"/>
      <c r="I43" s="37"/>
    </row>
    <row r="44" spans="2:9" ht="12.75">
      <c r="B44" s="28">
        <v>38</v>
      </c>
      <c r="C44" s="28"/>
      <c r="D44" s="28">
        <v>312001</v>
      </c>
      <c r="E44" s="28" t="s">
        <v>79</v>
      </c>
      <c r="F44" s="33">
        <v>1580</v>
      </c>
      <c r="G44" s="37"/>
      <c r="H44" s="37"/>
      <c r="I44" s="37"/>
    </row>
    <row r="45" spans="2:9" ht="12.75">
      <c r="B45" s="28">
        <v>39</v>
      </c>
      <c r="C45" s="28"/>
      <c r="D45" s="28">
        <v>312001</v>
      </c>
      <c r="E45" s="28" t="s">
        <v>80</v>
      </c>
      <c r="F45" s="33">
        <v>127595</v>
      </c>
      <c r="G45" s="33">
        <v>120540</v>
      </c>
      <c r="H45" s="33">
        <v>120400</v>
      </c>
      <c r="I45" s="33">
        <v>130300</v>
      </c>
    </row>
    <row r="46" spans="2:9" ht="12.75">
      <c r="B46" s="28">
        <v>40</v>
      </c>
      <c r="C46" s="28"/>
      <c r="D46" s="28">
        <v>312001</v>
      </c>
      <c r="E46" s="28" t="s">
        <v>81</v>
      </c>
      <c r="F46" s="33">
        <v>3576</v>
      </c>
      <c r="G46" s="33">
        <v>3620</v>
      </c>
      <c r="H46" s="33">
        <v>3755</v>
      </c>
      <c r="I46" s="33">
        <v>3900</v>
      </c>
    </row>
    <row r="47" spans="2:9" ht="12.75">
      <c r="B47" s="28">
        <v>41</v>
      </c>
      <c r="C47" s="28"/>
      <c r="D47" s="28">
        <v>312001</v>
      </c>
      <c r="E47" s="28" t="s">
        <v>82</v>
      </c>
      <c r="F47" s="33">
        <v>250</v>
      </c>
      <c r="G47" s="33">
        <v>342</v>
      </c>
      <c r="H47" s="33">
        <v>354</v>
      </c>
      <c r="I47" s="33">
        <v>366</v>
      </c>
    </row>
    <row r="48" spans="2:9" ht="12.75">
      <c r="B48" s="28">
        <v>42</v>
      </c>
      <c r="C48" s="28"/>
      <c r="D48" s="28">
        <v>312001</v>
      </c>
      <c r="E48" s="28" t="s">
        <v>83</v>
      </c>
      <c r="F48" s="33">
        <v>196</v>
      </c>
      <c r="G48" s="37"/>
      <c r="H48" s="37"/>
      <c r="I48" s="37"/>
    </row>
    <row r="49" spans="2:9" ht="12.75">
      <c r="B49" s="28">
        <v>43</v>
      </c>
      <c r="C49" s="28"/>
      <c r="D49" s="28">
        <v>312002</v>
      </c>
      <c r="E49" s="28" t="s">
        <v>84</v>
      </c>
      <c r="F49" s="33">
        <v>382</v>
      </c>
      <c r="G49" s="33">
        <v>380</v>
      </c>
      <c r="H49" s="33">
        <v>390</v>
      </c>
      <c r="I49" s="33">
        <v>400</v>
      </c>
    </row>
    <row r="50" spans="2:9" ht="12.75">
      <c r="B50" s="28">
        <v>44</v>
      </c>
      <c r="C50" s="28"/>
      <c r="D50" s="28">
        <v>312001</v>
      </c>
      <c r="E50" s="28" t="s">
        <v>85</v>
      </c>
      <c r="F50" s="33">
        <v>146</v>
      </c>
      <c r="G50" s="37"/>
      <c r="H50" s="37"/>
      <c r="I50" s="37"/>
    </row>
    <row r="51" spans="2:9" ht="12.75">
      <c r="B51" s="28">
        <v>45</v>
      </c>
      <c r="C51" s="28"/>
      <c r="D51" s="28">
        <v>331002</v>
      </c>
      <c r="E51" s="28" t="s">
        <v>86</v>
      </c>
      <c r="F51" s="33">
        <v>144</v>
      </c>
      <c r="G51" s="37"/>
      <c r="H51" s="37"/>
      <c r="I51" s="37"/>
    </row>
    <row r="52" spans="2:9" ht="12.75">
      <c r="B52" s="672" t="s">
        <v>87</v>
      </c>
      <c r="C52" s="672"/>
      <c r="D52" s="672"/>
      <c r="E52" s="672"/>
      <c r="F52" s="655">
        <f>F7+F21+F41</f>
        <v>457948</v>
      </c>
      <c r="G52" s="655">
        <f>G7+G21+G41</f>
        <v>458242</v>
      </c>
      <c r="H52" s="659">
        <f>H7+H21+H41</f>
        <v>469131</v>
      </c>
      <c r="I52" s="659">
        <f>I7+I21+I41</f>
        <v>487316</v>
      </c>
    </row>
    <row r="53" spans="2:9" ht="12.75">
      <c r="B53" s="672"/>
      <c r="C53" s="672"/>
      <c r="D53" s="672"/>
      <c r="E53" s="672"/>
      <c r="F53" s="655"/>
      <c r="G53" s="655"/>
      <c r="H53" s="655"/>
      <c r="I53" s="655"/>
    </row>
    <row r="54" ht="12.75">
      <c r="F54" s="39"/>
    </row>
    <row r="55" ht="12.75">
      <c r="F55" s="39"/>
    </row>
    <row r="56" ht="12.75">
      <c r="F56" s="39"/>
    </row>
    <row r="58" spans="2:9" ht="12.75">
      <c r="B58" s="675" t="s">
        <v>88</v>
      </c>
      <c r="C58" s="675"/>
      <c r="D58" s="675"/>
      <c r="E58" s="675"/>
      <c r="F58" s="666" t="s">
        <v>38</v>
      </c>
      <c r="G58" s="666"/>
      <c r="H58" s="666"/>
      <c r="I58" s="666"/>
    </row>
    <row r="59" spans="2:9" ht="12.75">
      <c r="B59" s="675"/>
      <c r="C59" s="675"/>
      <c r="D59" s="675"/>
      <c r="E59" s="675"/>
      <c r="F59" s="687"/>
      <c r="G59" s="687"/>
      <c r="H59" s="687"/>
      <c r="I59" s="687"/>
    </row>
    <row r="60" spans="2:9" ht="12.75">
      <c r="B60" s="683"/>
      <c r="C60" s="684" t="s">
        <v>39</v>
      </c>
      <c r="D60" s="685" t="s">
        <v>89</v>
      </c>
      <c r="E60" s="670" t="s">
        <v>41</v>
      </c>
      <c r="F60" s="678">
        <v>2008</v>
      </c>
      <c r="G60" s="678">
        <v>2009</v>
      </c>
      <c r="H60" s="678">
        <v>2010</v>
      </c>
      <c r="I60" s="678">
        <v>2011</v>
      </c>
    </row>
    <row r="61" spans="2:9" ht="12.75">
      <c r="B61" s="683"/>
      <c r="C61" s="684"/>
      <c r="D61" s="684"/>
      <c r="E61" s="670"/>
      <c r="F61" s="678"/>
      <c r="G61" s="678"/>
      <c r="H61" s="678"/>
      <c r="I61" s="678"/>
    </row>
    <row r="62" spans="2:9" ht="12.75">
      <c r="B62" s="23">
        <v>1</v>
      </c>
      <c r="C62" s="24">
        <v>230</v>
      </c>
      <c r="D62" s="25"/>
      <c r="E62" s="26" t="s">
        <v>90</v>
      </c>
      <c r="F62" s="27">
        <f>F63+F64</f>
        <v>280</v>
      </c>
      <c r="G62" s="27">
        <f>G63+G64</f>
        <v>1000</v>
      </c>
      <c r="H62" s="27">
        <f>H63+H64</f>
        <v>3150</v>
      </c>
      <c r="I62" s="27">
        <f>I63+I64</f>
        <v>150</v>
      </c>
    </row>
    <row r="63" spans="2:9" ht="12.75">
      <c r="B63" s="28">
        <v>2</v>
      </c>
      <c r="C63" s="29"/>
      <c r="D63" s="28">
        <v>231</v>
      </c>
      <c r="E63" s="28" t="s">
        <v>91</v>
      </c>
      <c r="F63" s="37"/>
      <c r="G63" s="40"/>
      <c r="H63" s="37">
        <v>3000</v>
      </c>
      <c r="I63" s="37"/>
    </row>
    <row r="64" spans="2:9" ht="12.75">
      <c r="B64" s="28">
        <v>3</v>
      </c>
      <c r="C64" s="28"/>
      <c r="D64" s="28">
        <v>233</v>
      </c>
      <c r="E64" s="28" t="s">
        <v>12</v>
      </c>
      <c r="F64" s="33">
        <v>280</v>
      </c>
      <c r="G64" s="37">
        <v>1000</v>
      </c>
      <c r="H64" s="37">
        <v>150</v>
      </c>
      <c r="I64" s="37">
        <v>150</v>
      </c>
    </row>
    <row r="65" spans="2:9" ht="12.75">
      <c r="B65" s="23">
        <v>4</v>
      </c>
      <c r="C65" s="24">
        <v>300</v>
      </c>
      <c r="D65" s="23"/>
      <c r="E65" s="26" t="s">
        <v>76</v>
      </c>
      <c r="F65" s="27"/>
      <c r="G65" s="36">
        <f>G66+G67</f>
        <v>139576</v>
      </c>
      <c r="H65" s="36">
        <f>H66+H67</f>
        <v>0</v>
      </c>
      <c r="I65" s="41">
        <f>I66+I67</f>
        <v>0</v>
      </c>
    </row>
    <row r="66" spans="2:9" ht="12.75">
      <c r="B66" s="28">
        <v>5</v>
      </c>
      <c r="C66" s="28"/>
      <c r="D66" s="28">
        <v>322001</v>
      </c>
      <c r="E66" s="28" t="s">
        <v>92</v>
      </c>
      <c r="F66" s="37"/>
      <c r="G66" s="33">
        <v>16356</v>
      </c>
      <c r="H66" s="37"/>
      <c r="I66" s="37"/>
    </row>
    <row r="67" spans="2:9" ht="12.75">
      <c r="B67" s="28">
        <v>6</v>
      </c>
      <c r="C67" s="28"/>
      <c r="D67" s="28">
        <v>341</v>
      </c>
      <c r="E67" s="28" t="s">
        <v>93</v>
      </c>
      <c r="F67" s="37"/>
      <c r="G67" s="33">
        <v>123220</v>
      </c>
      <c r="H67" s="37"/>
      <c r="I67" s="37"/>
    </row>
    <row r="68" spans="2:9" ht="12.75">
      <c r="B68" s="672" t="s">
        <v>94</v>
      </c>
      <c r="C68" s="672"/>
      <c r="D68" s="672"/>
      <c r="E68" s="672"/>
      <c r="F68" s="659">
        <f>F62+F65</f>
        <v>280</v>
      </c>
      <c r="G68" s="659">
        <f>G62+G65</f>
        <v>140576</v>
      </c>
      <c r="H68" s="659">
        <f>H62+H65</f>
        <v>3150</v>
      </c>
      <c r="I68" s="660">
        <f>I62+I65</f>
        <v>150</v>
      </c>
    </row>
    <row r="69" spans="2:9" ht="12.75">
      <c r="B69" s="672"/>
      <c r="C69" s="672"/>
      <c r="D69" s="672"/>
      <c r="E69" s="672"/>
      <c r="F69" s="659"/>
      <c r="G69" s="659"/>
      <c r="H69" s="659"/>
      <c r="I69" s="660" t="s">
        <v>95</v>
      </c>
    </row>
    <row r="70" spans="2:9" ht="12.75">
      <c r="B70" s="675" t="s">
        <v>96</v>
      </c>
      <c r="C70" s="675"/>
      <c r="D70" s="675"/>
      <c r="E70" s="675"/>
      <c r="F70" s="657"/>
      <c r="G70" s="658"/>
      <c r="H70" s="657"/>
      <c r="I70" s="690"/>
    </row>
    <row r="71" spans="2:9" ht="12.75">
      <c r="B71" s="675"/>
      <c r="C71" s="675"/>
      <c r="D71" s="675"/>
      <c r="E71" s="675"/>
      <c r="F71" s="657"/>
      <c r="G71" s="658"/>
      <c r="H71" s="657"/>
      <c r="I71" s="690" t="s">
        <v>95</v>
      </c>
    </row>
    <row r="72" spans="2:9" ht="12.75">
      <c r="B72" s="23">
        <v>7</v>
      </c>
      <c r="C72" s="26">
        <v>450</v>
      </c>
      <c r="D72" s="23"/>
      <c r="E72" s="26" t="s">
        <v>97</v>
      </c>
      <c r="F72" s="36">
        <f>F73+F74</f>
        <v>33059</v>
      </c>
      <c r="G72" s="36">
        <f>G73+G74</f>
        <v>42700</v>
      </c>
      <c r="H72" s="36">
        <f>H73+H74</f>
        <v>0</v>
      </c>
      <c r="I72" s="27">
        <f>I73+I74</f>
        <v>0</v>
      </c>
    </row>
    <row r="73" spans="2:9" ht="12.75">
      <c r="B73" s="28">
        <v>8</v>
      </c>
      <c r="C73" s="28"/>
      <c r="D73" s="28">
        <v>453</v>
      </c>
      <c r="E73" s="35" t="s">
        <v>98</v>
      </c>
      <c r="F73" s="33">
        <v>30959</v>
      </c>
      <c r="G73" s="42"/>
      <c r="H73" s="33"/>
      <c r="I73" s="37"/>
    </row>
    <row r="74" spans="2:9" ht="12.75">
      <c r="B74" s="28">
        <v>9</v>
      </c>
      <c r="C74" s="28"/>
      <c r="D74" s="28">
        <v>454</v>
      </c>
      <c r="E74" s="28" t="s">
        <v>26</v>
      </c>
      <c r="F74" s="33">
        <v>2100</v>
      </c>
      <c r="G74" s="43">
        <v>42700</v>
      </c>
      <c r="H74" s="33"/>
      <c r="I74" s="37"/>
    </row>
    <row r="75" spans="2:9" ht="12.75">
      <c r="B75" s="23">
        <v>10</v>
      </c>
      <c r="C75" s="26">
        <v>500</v>
      </c>
      <c r="D75" s="23"/>
      <c r="E75" s="26" t="s">
        <v>99</v>
      </c>
      <c r="F75" s="36">
        <v>33825</v>
      </c>
      <c r="G75" s="36">
        <f>G76+G77</f>
        <v>16098</v>
      </c>
      <c r="H75" s="36">
        <f>H76+H77</f>
        <v>62062</v>
      </c>
      <c r="I75" s="41">
        <f>I76+I77</f>
        <v>72723</v>
      </c>
    </row>
    <row r="76" spans="2:9" ht="12.75">
      <c r="B76" s="28">
        <v>11</v>
      </c>
      <c r="C76" s="28"/>
      <c r="D76" s="28">
        <v>514002</v>
      </c>
      <c r="E76" s="28" t="s">
        <v>100</v>
      </c>
      <c r="F76" s="33">
        <v>33825</v>
      </c>
      <c r="G76" s="43">
        <v>10430</v>
      </c>
      <c r="H76" s="32"/>
      <c r="I76" s="37"/>
    </row>
    <row r="77" spans="2:9" ht="12.75">
      <c r="B77" s="28">
        <v>12</v>
      </c>
      <c r="C77" s="28"/>
      <c r="D77" s="28">
        <v>513</v>
      </c>
      <c r="E77" s="28" t="s">
        <v>101</v>
      </c>
      <c r="F77" s="37"/>
      <c r="G77" s="43">
        <v>5668</v>
      </c>
      <c r="H77" s="33">
        <v>62062</v>
      </c>
      <c r="I77" s="37">
        <v>72723</v>
      </c>
    </row>
    <row r="78" spans="2:9" ht="12.75">
      <c r="B78" s="672" t="s">
        <v>102</v>
      </c>
      <c r="C78" s="672"/>
      <c r="D78" s="672"/>
      <c r="E78" s="672"/>
      <c r="F78" s="655">
        <f>F72+F75</f>
        <v>66884</v>
      </c>
      <c r="G78" s="655">
        <f>G72+G75</f>
        <v>58798</v>
      </c>
      <c r="H78" s="655">
        <f>H72+H75</f>
        <v>62062</v>
      </c>
      <c r="I78" s="656">
        <f>I72+I75</f>
        <v>72723</v>
      </c>
    </row>
    <row r="79" spans="2:9" ht="12.75">
      <c r="B79" s="672"/>
      <c r="C79" s="672"/>
      <c r="D79" s="672"/>
      <c r="E79" s="672"/>
      <c r="F79" s="655"/>
      <c r="G79" s="655"/>
      <c r="H79" s="655"/>
      <c r="I79" s="656" t="s">
        <v>95</v>
      </c>
    </row>
    <row r="80" spans="2:9" ht="12.75">
      <c r="B80" s="668" t="s">
        <v>103</v>
      </c>
      <c r="C80" s="668"/>
      <c r="D80" s="668"/>
      <c r="E80" s="668"/>
      <c r="F80" s="689">
        <f>F52+F68+F78</f>
        <v>525112</v>
      </c>
      <c r="G80" s="689">
        <f>G52+G68+G78</f>
        <v>657616</v>
      </c>
      <c r="H80" s="689">
        <f>H52+H68+H78</f>
        <v>534343</v>
      </c>
      <c r="I80" s="689">
        <f>I52+I68+I78</f>
        <v>560189</v>
      </c>
    </row>
    <row r="81" spans="2:9" ht="12.75">
      <c r="B81" s="668"/>
      <c r="C81" s="668"/>
      <c r="D81" s="668"/>
      <c r="E81" s="668"/>
      <c r="F81" s="689"/>
      <c r="G81" s="689"/>
      <c r="H81" s="689"/>
      <c r="I81" s="689"/>
    </row>
    <row r="82" spans="2:9" ht="12.75">
      <c r="B82" s="670" t="s">
        <v>104</v>
      </c>
      <c r="C82" s="670"/>
      <c r="D82" s="670"/>
      <c r="E82" s="670"/>
      <c r="F82" s="44">
        <v>7510</v>
      </c>
      <c r="G82" s="44">
        <v>7706</v>
      </c>
      <c r="H82" s="44">
        <v>7826</v>
      </c>
      <c r="I82" s="44">
        <v>8050</v>
      </c>
    </row>
    <row r="83" spans="2:9" ht="12.75">
      <c r="B83" s="668" t="s">
        <v>105</v>
      </c>
      <c r="C83" s="668"/>
      <c r="D83" s="668"/>
      <c r="E83" s="668"/>
      <c r="F83" s="689">
        <f>F80+F82</f>
        <v>532622</v>
      </c>
      <c r="G83" s="689">
        <f>G80+G82</f>
        <v>665322</v>
      </c>
      <c r="H83" s="689">
        <f>H80+H82</f>
        <v>542169</v>
      </c>
      <c r="I83" s="689">
        <f>I80+I82</f>
        <v>568239</v>
      </c>
    </row>
    <row r="84" spans="2:9" ht="12.75">
      <c r="B84" s="668"/>
      <c r="C84" s="668"/>
      <c r="D84" s="668"/>
      <c r="E84" s="668"/>
      <c r="F84" s="689"/>
      <c r="G84" s="689"/>
      <c r="H84" s="689"/>
      <c r="I84" s="689"/>
    </row>
    <row r="86" spans="2:9" ht="12.75">
      <c r="B86" s="45"/>
      <c r="C86" s="46"/>
      <c r="D86" s="46"/>
      <c r="E86" s="47"/>
      <c r="F86" s="666" t="s">
        <v>38</v>
      </c>
      <c r="G86" s="666"/>
      <c r="H86" s="666"/>
      <c r="I86" s="666"/>
    </row>
    <row r="87" spans="2:9" ht="12.75">
      <c r="B87" s="48" t="s">
        <v>106</v>
      </c>
      <c r="C87" s="49"/>
      <c r="D87" s="49"/>
      <c r="E87" s="50"/>
      <c r="F87" s="51"/>
      <c r="G87" s="49"/>
      <c r="H87" s="49"/>
      <c r="I87" s="50"/>
    </row>
    <row r="88" spans="2:9" ht="12.75">
      <c r="B88" s="52" t="s">
        <v>107</v>
      </c>
      <c r="C88" s="53"/>
      <c r="D88" s="53"/>
      <c r="E88" s="54"/>
      <c r="F88" s="22">
        <v>650</v>
      </c>
      <c r="G88" s="22">
        <v>720</v>
      </c>
      <c r="H88" s="22">
        <v>730</v>
      </c>
      <c r="I88" s="22">
        <v>740</v>
      </c>
    </row>
    <row r="89" spans="2:9" ht="12.75">
      <c r="B89" s="52" t="s">
        <v>108</v>
      </c>
      <c r="C89" s="53"/>
      <c r="D89" s="53"/>
      <c r="E89" s="55"/>
      <c r="F89" s="22">
        <v>570</v>
      </c>
      <c r="G89" s="22">
        <v>645</v>
      </c>
      <c r="H89" s="22">
        <v>645</v>
      </c>
      <c r="I89" s="22">
        <v>645</v>
      </c>
    </row>
    <row r="90" spans="2:9" ht="12.75">
      <c r="B90" s="52" t="s">
        <v>109</v>
      </c>
      <c r="C90" s="53"/>
      <c r="D90" s="53"/>
      <c r="E90" s="55"/>
      <c r="F90" s="22">
        <v>750</v>
      </c>
      <c r="G90" s="22">
        <v>710</v>
      </c>
      <c r="H90" s="22">
        <v>740</v>
      </c>
      <c r="I90" s="22">
        <v>750</v>
      </c>
    </row>
    <row r="91" spans="2:9" ht="12.75">
      <c r="B91" s="52" t="s">
        <v>110</v>
      </c>
      <c r="C91" s="53"/>
      <c r="D91" s="53"/>
      <c r="E91" s="55"/>
      <c r="F91" s="22">
        <v>500</v>
      </c>
      <c r="G91" s="22">
        <v>520</v>
      </c>
      <c r="H91" s="22">
        <v>530</v>
      </c>
      <c r="I91" s="22">
        <v>530</v>
      </c>
    </row>
    <row r="92" spans="2:9" ht="12.75">
      <c r="B92" s="52" t="s">
        <v>111</v>
      </c>
      <c r="C92" s="53"/>
      <c r="D92" s="53"/>
      <c r="E92" s="55"/>
      <c r="F92" s="22">
        <v>600</v>
      </c>
      <c r="G92" s="22">
        <v>600</v>
      </c>
      <c r="H92" s="22">
        <v>500</v>
      </c>
      <c r="I92" s="22">
        <v>500</v>
      </c>
    </row>
    <row r="93" spans="2:9" ht="12.75">
      <c r="B93" s="52" t="s">
        <v>112</v>
      </c>
      <c r="C93" s="53"/>
      <c r="D93" s="53"/>
      <c r="E93" s="55"/>
      <c r="F93" s="22">
        <v>800</v>
      </c>
      <c r="G93" s="22">
        <v>756</v>
      </c>
      <c r="H93" s="22">
        <v>780</v>
      </c>
      <c r="I93" s="22">
        <v>819</v>
      </c>
    </row>
    <row r="94" spans="2:9" ht="12.75">
      <c r="B94" s="52" t="s">
        <v>113</v>
      </c>
      <c r="C94" s="53"/>
      <c r="D94" s="53"/>
      <c r="E94" s="55"/>
      <c r="F94" s="22">
        <v>0</v>
      </c>
      <c r="G94" s="22">
        <v>24</v>
      </c>
      <c r="H94" s="22">
        <v>26</v>
      </c>
      <c r="I94" s="22">
        <v>26</v>
      </c>
    </row>
    <row r="95" spans="2:9" ht="12.75">
      <c r="B95" s="52" t="s">
        <v>114</v>
      </c>
      <c r="C95" s="53"/>
      <c r="D95" s="53"/>
      <c r="E95" s="55"/>
      <c r="F95" s="22">
        <v>500</v>
      </c>
      <c r="G95" s="22">
        <v>545</v>
      </c>
      <c r="H95" s="22">
        <v>571</v>
      </c>
      <c r="I95" s="22">
        <v>601</v>
      </c>
    </row>
    <row r="96" spans="2:9" ht="12.75">
      <c r="B96" s="52" t="s">
        <v>115</v>
      </c>
      <c r="C96" s="53"/>
      <c r="D96" s="53"/>
      <c r="E96" s="55"/>
      <c r="F96" s="22">
        <v>600</v>
      </c>
      <c r="G96" s="22">
        <v>550</v>
      </c>
      <c r="H96" s="22">
        <v>550</v>
      </c>
      <c r="I96" s="22">
        <v>550</v>
      </c>
    </row>
    <row r="97" spans="2:9" ht="12.75">
      <c r="B97" s="52" t="s">
        <v>116</v>
      </c>
      <c r="C97" s="53"/>
      <c r="D97" s="53"/>
      <c r="E97" s="55"/>
      <c r="F97" s="22">
        <v>1240</v>
      </c>
      <c r="G97" s="22">
        <v>1106</v>
      </c>
      <c r="H97" s="22">
        <v>1166</v>
      </c>
      <c r="I97" s="22">
        <v>1246</v>
      </c>
    </row>
    <row r="98" spans="2:9" ht="12.75">
      <c r="B98" s="52" t="s">
        <v>117</v>
      </c>
      <c r="C98" s="53"/>
      <c r="D98" s="53"/>
      <c r="E98" s="55"/>
      <c r="F98" s="22">
        <v>1000</v>
      </c>
      <c r="G98" s="22">
        <v>1200</v>
      </c>
      <c r="H98" s="22">
        <v>1250</v>
      </c>
      <c r="I98" s="22">
        <v>1300</v>
      </c>
    </row>
    <row r="99" spans="2:9" ht="12.75">
      <c r="B99" s="52" t="s">
        <v>118</v>
      </c>
      <c r="C99" s="53"/>
      <c r="D99" s="53"/>
      <c r="E99" s="55"/>
      <c r="F99" s="22">
        <v>300</v>
      </c>
      <c r="G99" s="22">
        <v>330</v>
      </c>
      <c r="H99" s="22">
        <v>338</v>
      </c>
      <c r="I99" s="22">
        <v>343</v>
      </c>
    </row>
    <row r="100" spans="2:9" ht="12.75">
      <c r="B100" s="667" t="s">
        <v>119</v>
      </c>
      <c r="C100" s="667"/>
      <c r="D100" s="667"/>
      <c r="E100" s="667"/>
      <c r="F100" s="57">
        <f>SUM(F88:F99)</f>
        <v>7510</v>
      </c>
      <c r="G100" s="57">
        <f>SUM(G88:G99)</f>
        <v>7706</v>
      </c>
      <c r="H100" s="57">
        <f>SUM(H88:H99)</f>
        <v>7826</v>
      </c>
      <c r="I100" s="57">
        <f>SUM(I88:I99)</f>
        <v>8050</v>
      </c>
    </row>
    <row r="101" spans="2:9" ht="12.75">
      <c r="B101" s="58" t="s">
        <v>120</v>
      </c>
      <c r="C101" s="59"/>
      <c r="D101" s="59"/>
      <c r="E101" s="60"/>
      <c r="F101" s="61">
        <v>850</v>
      </c>
      <c r="G101" s="61">
        <v>1000</v>
      </c>
      <c r="H101" s="61">
        <v>990</v>
      </c>
      <c r="I101" s="61">
        <v>990</v>
      </c>
    </row>
    <row r="102" spans="2:9" ht="12.75">
      <c r="B102" s="668" t="s">
        <v>103</v>
      </c>
      <c r="C102" s="668"/>
      <c r="D102" s="668"/>
      <c r="E102" s="668"/>
      <c r="F102" s="689">
        <f>SUM(F100:F101)</f>
        <v>8360</v>
      </c>
      <c r="G102" s="689">
        <f>SUM(G100:G101)</f>
        <v>8706</v>
      </c>
      <c r="H102" s="689">
        <f>SUM(H100:H101)</f>
        <v>8816</v>
      </c>
      <c r="I102" s="689">
        <f>SUM(I100:I101)</f>
        <v>9040</v>
      </c>
    </row>
    <row r="103" spans="2:9" ht="12.75">
      <c r="B103" s="668"/>
      <c r="C103" s="668"/>
      <c r="D103" s="668"/>
      <c r="E103" s="668"/>
      <c r="F103" s="689"/>
      <c r="G103" s="689"/>
      <c r="H103" s="689"/>
      <c r="I103" s="689"/>
    </row>
    <row r="107" ht="12.75">
      <c r="I107" s="21"/>
    </row>
    <row r="108" spans="2:9" ht="12.75">
      <c r="B108" s="675" t="s">
        <v>37</v>
      </c>
      <c r="C108" s="675"/>
      <c r="D108" s="675"/>
      <c r="E108" s="675"/>
      <c r="F108" s="666" t="s">
        <v>121</v>
      </c>
      <c r="G108" s="666"/>
      <c r="H108" s="666"/>
      <c r="I108" s="666"/>
    </row>
    <row r="109" spans="2:9" ht="12.75">
      <c r="B109" s="675"/>
      <c r="C109" s="675"/>
      <c r="D109" s="675"/>
      <c r="E109" s="675"/>
      <c r="F109" s="687"/>
      <c r="G109" s="687"/>
      <c r="H109" s="687"/>
      <c r="I109" s="687"/>
    </row>
    <row r="110" spans="2:9" ht="12.75">
      <c r="B110" s="683"/>
      <c r="C110" s="684" t="s">
        <v>39</v>
      </c>
      <c r="D110" s="685" t="s">
        <v>40</v>
      </c>
      <c r="E110" s="670" t="s">
        <v>41</v>
      </c>
      <c r="F110" s="688">
        <v>2008</v>
      </c>
      <c r="G110" s="686">
        <v>2009</v>
      </c>
      <c r="H110" s="686">
        <v>2010</v>
      </c>
      <c r="I110" s="686">
        <v>2011</v>
      </c>
    </row>
    <row r="111" spans="2:9" ht="12.75">
      <c r="B111" s="683"/>
      <c r="C111" s="684"/>
      <c r="D111" s="684"/>
      <c r="E111" s="670"/>
      <c r="F111" s="688"/>
      <c r="G111" s="686"/>
      <c r="H111" s="686"/>
      <c r="I111" s="686"/>
    </row>
    <row r="112" spans="2:9" ht="12.75">
      <c r="B112" s="23">
        <v>1</v>
      </c>
      <c r="C112" s="24">
        <v>100</v>
      </c>
      <c r="D112" s="25"/>
      <c r="E112" s="26" t="s">
        <v>42</v>
      </c>
      <c r="F112" s="62">
        <f>F113+F115+F119</f>
        <v>9565.82</v>
      </c>
      <c r="G112" s="62">
        <f>G113+G115+G119</f>
        <v>10131.779999999999</v>
      </c>
      <c r="H112" s="62">
        <f>H113+H115+H119</f>
        <v>10464.050000000001</v>
      </c>
      <c r="I112" s="62">
        <f>I113+I115+I119</f>
        <v>10803.29</v>
      </c>
    </row>
    <row r="113" spans="2:9" ht="12.75">
      <c r="B113" s="28">
        <v>2</v>
      </c>
      <c r="C113" s="29">
        <v>110</v>
      </c>
      <c r="D113" s="28"/>
      <c r="E113" s="30" t="s">
        <v>43</v>
      </c>
      <c r="F113" s="63">
        <v>8066.12</v>
      </c>
      <c r="G113" s="64">
        <v>8630.42</v>
      </c>
      <c r="H113" s="64">
        <v>8962.36</v>
      </c>
      <c r="I113" s="64">
        <v>9294.3</v>
      </c>
    </row>
    <row r="114" spans="2:9" ht="12.75">
      <c r="B114" s="28">
        <v>3</v>
      </c>
      <c r="C114" s="28"/>
      <c r="D114" s="28">
        <v>111003</v>
      </c>
      <c r="E114" s="28" t="s">
        <v>44</v>
      </c>
      <c r="F114" s="65">
        <v>8066.12</v>
      </c>
      <c r="G114" s="65">
        <v>8630.42</v>
      </c>
      <c r="H114" s="65">
        <v>8962.36</v>
      </c>
      <c r="I114" s="65">
        <v>9294.3</v>
      </c>
    </row>
    <row r="115" spans="2:9" ht="12.75">
      <c r="B115" s="28">
        <v>4</v>
      </c>
      <c r="C115" s="29">
        <v>120</v>
      </c>
      <c r="D115" s="28"/>
      <c r="E115" s="30" t="s">
        <v>45</v>
      </c>
      <c r="F115" s="64">
        <f>F116+F117+F118</f>
        <v>863.04</v>
      </c>
      <c r="G115" s="64">
        <f>G116+G117+G118</f>
        <v>863.04</v>
      </c>
      <c r="H115" s="64">
        <f>H116+H117+H118</f>
        <v>863.04</v>
      </c>
      <c r="I115" s="64">
        <f>I116+I117+I118</f>
        <v>863.04</v>
      </c>
    </row>
    <row r="116" spans="2:9" ht="12.75">
      <c r="B116" s="28">
        <v>5</v>
      </c>
      <c r="C116" s="28"/>
      <c r="D116" s="28">
        <v>121001</v>
      </c>
      <c r="E116" s="28" t="s">
        <v>46</v>
      </c>
      <c r="F116" s="65">
        <v>76.35</v>
      </c>
      <c r="G116" s="65">
        <v>76.35</v>
      </c>
      <c r="H116" s="65">
        <v>76.35</v>
      </c>
      <c r="I116" s="65">
        <v>76.35</v>
      </c>
    </row>
    <row r="117" spans="2:9" ht="12.75">
      <c r="B117" s="28">
        <v>6</v>
      </c>
      <c r="C117" s="28"/>
      <c r="D117" s="28">
        <v>121002</v>
      </c>
      <c r="E117" s="28" t="s">
        <v>47</v>
      </c>
      <c r="F117" s="65">
        <v>736.9</v>
      </c>
      <c r="G117" s="65">
        <v>736.9</v>
      </c>
      <c r="H117" s="65">
        <v>736.9</v>
      </c>
      <c r="I117" s="65">
        <v>736.9</v>
      </c>
    </row>
    <row r="118" spans="2:9" ht="12.75">
      <c r="B118" s="28">
        <v>7</v>
      </c>
      <c r="C118" s="28"/>
      <c r="D118" s="28">
        <v>121003</v>
      </c>
      <c r="E118" s="28" t="s">
        <v>48</v>
      </c>
      <c r="F118" s="65">
        <v>49.79</v>
      </c>
      <c r="G118" s="65">
        <v>49.79</v>
      </c>
      <c r="H118" s="65">
        <v>49.79</v>
      </c>
      <c r="I118" s="65">
        <v>49.79</v>
      </c>
    </row>
    <row r="119" spans="2:9" ht="12.75">
      <c r="B119" s="28">
        <v>8</v>
      </c>
      <c r="C119" s="34">
        <v>130</v>
      </c>
      <c r="D119" s="28"/>
      <c r="E119" s="30" t="s">
        <v>49</v>
      </c>
      <c r="F119" s="64">
        <f>F120+F121+F122+F123+F124+F125</f>
        <v>636.66</v>
      </c>
      <c r="G119" s="64">
        <f>G120+G121+G122+G123+G124+G125</f>
        <v>638.3199999999999</v>
      </c>
      <c r="H119" s="64">
        <f>H120+H121+H122+H123+H124+H125</f>
        <v>638.65</v>
      </c>
      <c r="I119" s="64">
        <f>I120+I121+I122+I123+I124+I125</f>
        <v>645.9499999999999</v>
      </c>
    </row>
    <row r="120" spans="2:9" ht="12.75">
      <c r="B120" s="28">
        <v>9</v>
      </c>
      <c r="C120" s="28"/>
      <c r="D120" s="28">
        <v>133001</v>
      </c>
      <c r="E120" s="28" t="s">
        <v>50</v>
      </c>
      <c r="F120" s="65">
        <v>13.28</v>
      </c>
      <c r="G120" s="65">
        <v>13.94</v>
      </c>
      <c r="H120" s="65">
        <v>14.27</v>
      </c>
      <c r="I120" s="65">
        <v>14.94</v>
      </c>
    </row>
    <row r="121" spans="2:9" ht="12.75">
      <c r="B121" s="28">
        <v>10</v>
      </c>
      <c r="C121" s="28"/>
      <c r="D121" s="28">
        <v>133003</v>
      </c>
      <c r="E121" s="35" t="s">
        <v>51</v>
      </c>
      <c r="F121" s="65">
        <v>4.98</v>
      </c>
      <c r="G121" s="65">
        <v>5.32</v>
      </c>
      <c r="H121" s="65">
        <v>5.32</v>
      </c>
      <c r="I121" s="65">
        <v>5.32</v>
      </c>
    </row>
    <row r="122" spans="2:9" ht="12.75">
      <c r="B122" s="28">
        <v>11</v>
      </c>
      <c r="C122" s="28"/>
      <c r="D122" s="28">
        <v>133004</v>
      </c>
      <c r="E122" s="28" t="s">
        <v>52</v>
      </c>
      <c r="F122" s="65">
        <v>4.98</v>
      </c>
      <c r="G122" s="65">
        <v>3.98</v>
      </c>
      <c r="H122" s="65">
        <v>3.98</v>
      </c>
      <c r="I122" s="65">
        <v>3.98</v>
      </c>
    </row>
    <row r="123" spans="2:9" ht="12.75">
      <c r="B123" s="28">
        <v>12</v>
      </c>
      <c r="C123" s="28"/>
      <c r="D123" s="28">
        <v>133006</v>
      </c>
      <c r="E123" s="28" t="s">
        <v>53</v>
      </c>
      <c r="F123" s="65">
        <v>9.29</v>
      </c>
      <c r="G123" s="65">
        <v>9.29</v>
      </c>
      <c r="H123" s="65">
        <v>9.29</v>
      </c>
      <c r="I123" s="65">
        <v>9.29</v>
      </c>
    </row>
    <row r="124" spans="2:9" ht="12.75">
      <c r="B124" s="28">
        <v>13</v>
      </c>
      <c r="C124" s="28"/>
      <c r="D124" s="28">
        <v>133012</v>
      </c>
      <c r="E124" s="28" t="s">
        <v>54</v>
      </c>
      <c r="F124" s="65">
        <v>39.83</v>
      </c>
      <c r="G124" s="65">
        <v>41.49</v>
      </c>
      <c r="H124" s="65">
        <v>41.49</v>
      </c>
      <c r="I124" s="65">
        <v>41.49</v>
      </c>
    </row>
    <row r="125" spans="2:9" ht="12.75">
      <c r="B125" s="28">
        <v>14</v>
      </c>
      <c r="C125" s="28"/>
      <c r="D125" s="28">
        <v>133013</v>
      </c>
      <c r="E125" s="28" t="s">
        <v>55</v>
      </c>
      <c r="F125" s="65">
        <v>564.3</v>
      </c>
      <c r="G125" s="65">
        <v>564.3</v>
      </c>
      <c r="H125" s="65">
        <v>564.3</v>
      </c>
      <c r="I125" s="65">
        <v>570.93</v>
      </c>
    </row>
    <row r="126" spans="2:9" ht="12.75">
      <c r="B126" s="28">
        <v>15</v>
      </c>
      <c r="C126" s="23">
        <v>200</v>
      </c>
      <c r="D126" s="23"/>
      <c r="E126" s="26" t="s">
        <v>56</v>
      </c>
      <c r="F126" s="66">
        <f>F127+F131+F138+F140</f>
        <v>1131.35</v>
      </c>
      <c r="G126" s="66">
        <f>G127+G131+G138+G140</f>
        <v>933.7400000000001</v>
      </c>
      <c r="H126" s="66">
        <f>H127+H131+H138+H140</f>
        <v>962.3600000000001</v>
      </c>
      <c r="I126" s="66">
        <f>I127+I131+I138+I140</f>
        <v>892.5800000000002</v>
      </c>
    </row>
    <row r="127" spans="2:9" ht="12.75">
      <c r="B127" s="28">
        <v>16</v>
      </c>
      <c r="C127" s="28">
        <v>210</v>
      </c>
      <c r="D127" s="28"/>
      <c r="E127" s="30" t="s">
        <v>57</v>
      </c>
      <c r="F127" s="64">
        <f>F128+F129+F130</f>
        <v>608.74</v>
      </c>
      <c r="G127" s="64">
        <f>G128+G129+G130</f>
        <v>551.02</v>
      </c>
      <c r="H127" s="64">
        <f>H128+H129+H130</f>
        <v>578.6400000000001</v>
      </c>
      <c r="I127" s="64">
        <v>507.87</v>
      </c>
    </row>
    <row r="128" spans="2:9" ht="12.75">
      <c r="B128" s="28">
        <v>17</v>
      </c>
      <c r="C128" s="28"/>
      <c r="D128" s="28">
        <v>211003</v>
      </c>
      <c r="E128" s="28" t="s">
        <v>58</v>
      </c>
      <c r="F128" s="67">
        <v>32.73</v>
      </c>
      <c r="G128" s="65">
        <v>5.58</v>
      </c>
      <c r="H128" s="67"/>
      <c r="I128" s="67"/>
    </row>
    <row r="129" spans="2:9" ht="12.75">
      <c r="B129" s="28">
        <v>18</v>
      </c>
      <c r="C129" s="28"/>
      <c r="D129" s="28">
        <v>212002</v>
      </c>
      <c r="E129" s="28" t="s">
        <v>59</v>
      </c>
      <c r="F129" s="65">
        <v>59.75</v>
      </c>
      <c r="G129" s="65">
        <v>59.95</v>
      </c>
      <c r="H129" s="65">
        <v>59.95</v>
      </c>
      <c r="I129" s="65">
        <v>59.95</v>
      </c>
    </row>
    <row r="130" spans="2:9" ht="12.75">
      <c r="B130" s="28">
        <v>19</v>
      </c>
      <c r="C130" s="28"/>
      <c r="D130" s="28">
        <v>212003</v>
      </c>
      <c r="E130" s="28" t="s">
        <v>60</v>
      </c>
      <c r="F130" s="65">
        <v>516.26</v>
      </c>
      <c r="G130" s="65">
        <v>485.49</v>
      </c>
      <c r="H130" s="65">
        <v>518.69</v>
      </c>
      <c r="I130" s="65">
        <v>447.92</v>
      </c>
    </row>
    <row r="131" spans="2:9" ht="12.75">
      <c r="B131" s="28">
        <v>20</v>
      </c>
      <c r="C131" s="28">
        <v>220</v>
      </c>
      <c r="D131" s="28"/>
      <c r="E131" s="30" t="s">
        <v>61</v>
      </c>
      <c r="F131" s="64">
        <f>F132+F133+F134+F135+F136+F137</f>
        <v>336.69000000000005</v>
      </c>
      <c r="G131" s="64">
        <f>G132+G133+G134+G135+G136+G137</f>
        <v>316.17</v>
      </c>
      <c r="H131" s="64">
        <f>H132+H133+H134+H135+H136+H137</f>
        <v>317.34</v>
      </c>
      <c r="I131" s="64">
        <v>318.33</v>
      </c>
    </row>
    <row r="132" spans="2:9" ht="12.75">
      <c r="B132" s="28">
        <v>21</v>
      </c>
      <c r="C132" s="28"/>
      <c r="D132" s="28">
        <v>221004</v>
      </c>
      <c r="E132" s="28" t="s">
        <v>62</v>
      </c>
      <c r="F132" s="65">
        <v>268.88</v>
      </c>
      <c r="G132" s="65">
        <v>265.55</v>
      </c>
      <c r="H132" s="65">
        <v>265.55</v>
      </c>
      <c r="I132" s="65">
        <v>265.55</v>
      </c>
    </row>
    <row r="133" spans="2:9" ht="12.75">
      <c r="B133" s="28">
        <v>22</v>
      </c>
      <c r="C133" s="28"/>
      <c r="D133" s="28">
        <v>222003</v>
      </c>
      <c r="E133" s="28" t="s">
        <v>63</v>
      </c>
      <c r="F133" s="65">
        <v>8.3</v>
      </c>
      <c r="G133" s="65">
        <v>9.96</v>
      </c>
      <c r="H133" s="65">
        <v>9.96</v>
      </c>
      <c r="I133" s="65">
        <v>9.96</v>
      </c>
    </row>
    <row r="134" spans="2:9" ht="12.75">
      <c r="B134" s="28">
        <v>23</v>
      </c>
      <c r="C134" s="28"/>
      <c r="D134" s="28">
        <v>223001</v>
      </c>
      <c r="E134" s="28" t="s">
        <v>64</v>
      </c>
      <c r="F134" s="65">
        <v>39.53</v>
      </c>
      <c r="G134" s="65">
        <v>23.73</v>
      </c>
      <c r="H134" s="65">
        <v>25.07</v>
      </c>
      <c r="I134" s="65">
        <v>26.06</v>
      </c>
    </row>
    <row r="135" spans="2:9" ht="12.75">
      <c r="B135" s="28">
        <v>24</v>
      </c>
      <c r="C135" s="28"/>
      <c r="D135" s="28">
        <v>223002</v>
      </c>
      <c r="E135" s="28" t="s">
        <v>65</v>
      </c>
      <c r="F135" s="65">
        <v>19.98</v>
      </c>
      <c r="G135" s="65">
        <v>16.76</v>
      </c>
      <c r="H135" s="65">
        <v>16.59</v>
      </c>
      <c r="I135" s="65">
        <v>16.59</v>
      </c>
    </row>
    <row r="136" spans="2:9" ht="12.75">
      <c r="B136" s="28">
        <v>25</v>
      </c>
      <c r="C136" s="28"/>
      <c r="D136" s="28">
        <v>223004</v>
      </c>
      <c r="E136" s="28" t="s">
        <v>66</v>
      </c>
      <c r="F136" s="67"/>
      <c r="G136" s="65">
        <v>0.17</v>
      </c>
      <c r="H136" s="65">
        <v>0.17</v>
      </c>
      <c r="I136" s="65">
        <v>0.17</v>
      </c>
    </row>
    <row r="137" spans="2:9" ht="12.75">
      <c r="B137" s="28">
        <v>26</v>
      </c>
      <c r="C137" s="28"/>
      <c r="D137" s="28">
        <v>229005</v>
      </c>
      <c r="E137" s="28" t="s">
        <v>67</v>
      </c>
      <c r="F137" s="67"/>
      <c r="G137" s="67"/>
      <c r="H137" s="67"/>
      <c r="I137" s="67"/>
    </row>
    <row r="138" spans="2:9" ht="12.75">
      <c r="B138" s="28">
        <v>27</v>
      </c>
      <c r="C138" s="28">
        <v>240</v>
      </c>
      <c r="D138" s="28"/>
      <c r="E138" s="30" t="s">
        <v>68</v>
      </c>
      <c r="F138" s="64">
        <v>51.65</v>
      </c>
      <c r="G138" s="64">
        <v>33.19</v>
      </c>
      <c r="H138" s="64">
        <v>33.19</v>
      </c>
      <c r="I138" s="64">
        <v>33.19</v>
      </c>
    </row>
    <row r="139" spans="2:9" ht="12.75">
      <c r="B139" s="28">
        <v>28</v>
      </c>
      <c r="C139" s="28"/>
      <c r="D139" s="28">
        <v>244</v>
      </c>
      <c r="E139" s="28" t="s">
        <v>69</v>
      </c>
      <c r="F139" s="65">
        <v>51.65</v>
      </c>
      <c r="G139" s="65">
        <v>33.19</v>
      </c>
      <c r="H139" s="65">
        <v>33.19</v>
      </c>
      <c r="I139" s="65">
        <v>33.19</v>
      </c>
    </row>
    <row r="140" spans="2:9" ht="12.75">
      <c r="B140" s="28">
        <v>29</v>
      </c>
      <c r="C140" s="28">
        <v>290</v>
      </c>
      <c r="D140" s="28"/>
      <c r="E140" s="30" t="s">
        <v>70</v>
      </c>
      <c r="F140" s="64">
        <f>F141+F142+F143+F144+F145</f>
        <v>134.26999999999998</v>
      </c>
      <c r="G140" s="63">
        <f>G141+G142+G143+G144+G145</f>
        <v>33.36</v>
      </c>
      <c r="H140" s="64">
        <f>H141+H142+H143+H144+H145</f>
        <v>33.19</v>
      </c>
      <c r="I140" s="64">
        <f>I141+I142+I143+I144+I145+H145</f>
        <v>33.19</v>
      </c>
    </row>
    <row r="141" spans="2:9" ht="12.75">
      <c r="B141" s="28">
        <v>30</v>
      </c>
      <c r="C141" s="28"/>
      <c r="D141" s="28">
        <v>291002</v>
      </c>
      <c r="E141" s="28" t="s">
        <v>71</v>
      </c>
      <c r="F141" s="65">
        <v>98.42</v>
      </c>
      <c r="G141" s="67"/>
      <c r="H141" s="67"/>
      <c r="I141" s="67"/>
    </row>
    <row r="142" spans="2:9" ht="12.75">
      <c r="B142" s="28">
        <v>31</v>
      </c>
      <c r="C142" s="28"/>
      <c r="D142" s="28">
        <v>292006</v>
      </c>
      <c r="E142" s="28" t="s">
        <v>72</v>
      </c>
      <c r="F142" s="65">
        <v>0.07</v>
      </c>
      <c r="G142" s="65">
        <v>0.17</v>
      </c>
      <c r="H142" s="67"/>
      <c r="I142" s="67"/>
    </row>
    <row r="143" spans="2:9" ht="12.75">
      <c r="B143" s="28">
        <v>32</v>
      </c>
      <c r="C143" s="28"/>
      <c r="D143" s="28">
        <v>292008</v>
      </c>
      <c r="E143" s="28" t="s">
        <v>73</v>
      </c>
      <c r="F143" s="65">
        <v>35.78</v>
      </c>
      <c r="G143" s="65">
        <v>33.19</v>
      </c>
      <c r="H143" s="65">
        <v>33.19</v>
      </c>
      <c r="I143" s="65">
        <v>33.19</v>
      </c>
    </row>
    <row r="144" spans="2:9" ht="12.75">
      <c r="B144" s="28">
        <v>33</v>
      </c>
      <c r="C144" s="28"/>
      <c r="D144" s="28">
        <v>292012</v>
      </c>
      <c r="E144" s="28" t="s">
        <v>74</v>
      </c>
      <c r="F144" s="67"/>
      <c r="G144" s="67"/>
      <c r="H144" s="67"/>
      <c r="I144" s="67"/>
    </row>
    <row r="145" spans="2:9" ht="12.75">
      <c r="B145" s="28">
        <v>34</v>
      </c>
      <c r="C145" s="28"/>
      <c r="D145" s="28">
        <v>292017</v>
      </c>
      <c r="E145" s="28" t="s">
        <v>75</v>
      </c>
      <c r="F145" s="67"/>
      <c r="G145" s="67"/>
      <c r="H145" s="67"/>
      <c r="I145" s="67"/>
    </row>
    <row r="146" spans="2:9" ht="12.75">
      <c r="B146" s="28">
        <v>35</v>
      </c>
      <c r="C146" s="23">
        <v>300</v>
      </c>
      <c r="D146" s="23"/>
      <c r="E146" s="26" t="s">
        <v>76</v>
      </c>
      <c r="F146" s="66">
        <f>F147+F148+F149+F150+F151+F152+F153+F154+F155+F156</f>
        <v>4503.920000000001</v>
      </c>
      <c r="G146" s="66">
        <f>G147+G148+G149+G150+G151+G152+G153+G154+G155+G156</f>
        <v>4145.33</v>
      </c>
      <c r="H146" s="66">
        <f>H147+H148+H149+H150+H151+H152+H153+H154+H155+H156+H156</f>
        <v>4145.88</v>
      </c>
      <c r="I146" s="66">
        <f>I147+I148+I149+I150+I151+I152+I153+I154+I155+I156</f>
        <v>4480.0599999999995</v>
      </c>
    </row>
    <row r="147" spans="2:9" ht="12.75">
      <c r="B147" s="28">
        <v>36</v>
      </c>
      <c r="C147" s="28"/>
      <c r="D147" s="28">
        <v>311</v>
      </c>
      <c r="E147" s="28" t="s">
        <v>77</v>
      </c>
      <c r="F147" s="65">
        <v>41.22</v>
      </c>
      <c r="G147" s="67"/>
      <c r="H147" s="67"/>
      <c r="I147" s="67"/>
    </row>
    <row r="148" spans="2:9" ht="12.75">
      <c r="B148" s="28">
        <v>37</v>
      </c>
      <c r="C148" s="28"/>
      <c r="D148" s="28">
        <v>312001</v>
      </c>
      <c r="E148" s="28" t="s">
        <v>78</v>
      </c>
      <c r="F148" s="65">
        <v>19.05</v>
      </c>
      <c r="G148" s="67"/>
      <c r="H148" s="67"/>
      <c r="I148" s="67"/>
    </row>
    <row r="149" spans="2:9" ht="12.75">
      <c r="B149" s="28">
        <v>38</v>
      </c>
      <c r="C149" s="28"/>
      <c r="D149" s="28">
        <v>312001</v>
      </c>
      <c r="E149" s="28" t="s">
        <v>79</v>
      </c>
      <c r="F149" s="65">
        <v>52.45</v>
      </c>
      <c r="G149" s="67"/>
      <c r="H149" s="67"/>
      <c r="I149" s="67"/>
    </row>
    <row r="150" spans="2:9" ht="12.75">
      <c r="B150" s="28">
        <v>39</v>
      </c>
      <c r="C150" s="28"/>
      <c r="D150" s="28">
        <v>312001</v>
      </c>
      <c r="E150" s="28" t="s">
        <v>80</v>
      </c>
      <c r="F150" s="65">
        <v>4235.38</v>
      </c>
      <c r="G150" s="65">
        <v>4001.2</v>
      </c>
      <c r="H150" s="65">
        <v>3996.54</v>
      </c>
      <c r="I150" s="65">
        <v>4325.17</v>
      </c>
    </row>
    <row r="151" spans="2:9" ht="12.75">
      <c r="B151" s="28">
        <v>40</v>
      </c>
      <c r="C151" s="28"/>
      <c r="D151" s="28">
        <v>312001</v>
      </c>
      <c r="E151" s="28" t="s">
        <v>81</v>
      </c>
      <c r="F151" s="65">
        <v>118.7</v>
      </c>
      <c r="G151" s="65">
        <v>120.16</v>
      </c>
      <c r="H151" s="65">
        <v>124.64</v>
      </c>
      <c r="I151" s="65">
        <v>129.46</v>
      </c>
    </row>
    <row r="152" spans="2:9" ht="12.75">
      <c r="B152" s="28">
        <v>41</v>
      </c>
      <c r="C152" s="28"/>
      <c r="D152" s="28">
        <v>312001</v>
      </c>
      <c r="E152" s="28" t="s">
        <v>82</v>
      </c>
      <c r="F152" s="65">
        <v>8.3</v>
      </c>
      <c r="G152" s="65">
        <v>11.35</v>
      </c>
      <c r="H152" s="65">
        <v>11.75</v>
      </c>
      <c r="I152" s="65">
        <v>12.15</v>
      </c>
    </row>
    <row r="153" spans="2:9" ht="12.75">
      <c r="B153" s="28">
        <v>42</v>
      </c>
      <c r="C153" s="28"/>
      <c r="D153" s="28">
        <v>312001</v>
      </c>
      <c r="E153" s="28" t="s">
        <v>83</v>
      </c>
      <c r="F153" s="65">
        <v>6.51</v>
      </c>
      <c r="G153" s="67"/>
      <c r="H153" s="67"/>
      <c r="I153" s="67"/>
    </row>
    <row r="154" spans="2:9" ht="12.75">
      <c r="B154" s="28">
        <v>43</v>
      </c>
      <c r="C154" s="28"/>
      <c r="D154" s="28">
        <v>312002</v>
      </c>
      <c r="E154" s="28" t="s">
        <v>84</v>
      </c>
      <c r="F154" s="65">
        <v>12.68</v>
      </c>
      <c r="G154" s="65">
        <v>12.62</v>
      </c>
      <c r="H154" s="65">
        <v>12.95</v>
      </c>
      <c r="I154" s="65">
        <v>13.28</v>
      </c>
    </row>
    <row r="155" spans="2:9" ht="12.75">
      <c r="B155" s="28">
        <v>44</v>
      </c>
      <c r="C155" s="28"/>
      <c r="D155" s="28">
        <v>312001</v>
      </c>
      <c r="E155" s="28" t="s">
        <v>85</v>
      </c>
      <c r="F155" s="65">
        <v>4.85</v>
      </c>
      <c r="G155" s="67"/>
      <c r="H155" s="67"/>
      <c r="I155" s="67"/>
    </row>
    <row r="156" spans="2:9" ht="12.75">
      <c r="B156" s="28">
        <v>45</v>
      </c>
      <c r="C156" s="28"/>
      <c r="D156" s="28">
        <v>331002</v>
      </c>
      <c r="E156" s="28" t="s">
        <v>86</v>
      </c>
      <c r="F156" s="65">
        <v>4.78</v>
      </c>
      <c r="G156" s="67"/>
      <c r="H156" s="67"/>
      <c r="I156" s="67"/>
    </row>
    <row r="157" spans="2:9" ht="12.75">
      <c r="B157" s="672" t="s">
        <v>87</v>
      </c>
      <c r="C157" s="672"/>
      <c r="D157" s="672"/>
      <c r="E157" s="672"/>
      <c r="F157" s="673">
        <f>F112+F126+F146</f>
        <v>15201.09</v>
      </c>
      <c r="G157" s="673">
        <f>G112+G126+G146</f>
        <v>15210.849999999999</v>
      </c>
      <c r="H157" s="679">
        <f>H112+H126+H146</f>
        <v>15572.29</v>
      </c>
      <c r="I157" s="679">
        <f>I112+I126+I146</f>
        <v>16175.93</v>
      </c>
    </row>
    <row r="158" spans="2:9" ht="12.75">
      <c r="B158" s="672"/>
      <c r="C158" s="672"/>
      <c r="D158" s="672"/>
      <c r="E158" s="672"/>
      <c r="F158" s="673"/>
      <c r="G158" s="673"/>
      <c r="H158" s="673"/>
      <c r="I158" s="673"/>
    </row>
    <row r="159" ht="12.75">
      <c r="F159" s="39"/>
    </row>
    <row r="160" ht="12.75">
      <c r="F160" s="39"/>
    </row>
    <row r="162" spans="2:9" ht="12.75">
      <c r="B162" s="675" t="s">
        <v>88</v>
      </c>
      <c r="C162" s="675"/>
      <c r="D162" s="675"/>
      <c r="E162" s="675"/>
      <c r="F162" s="681" t="s">
        <v>121</v>
      </c>
      <c r="G162" s="681"/>
      <c r="H162" s="681"/>
      <c r="I162" s="681"/>
    </row>
    <row r="163" spans="2:9" ht="12.75">
      <c r="B163" s="675"/>
      <c r="C163" s="675"/>
      <c r="D163" s="675"/>
      <c r="E163" s="675"/>
      <c r="F163" s="682"/>
      <c r="G163" s="682"/>
      <c r="H163" s="682"/>
      <c r="I163" s="682"/>
    </row>
    <row r="164" spans="2:9" ht="12.75">
      <c r="B164" s="683"/>
      <c r="C164" s="684" t="s">
        <v>39</v>
      </c>
      <c r="D164" s="685" t="s">
        <v>89</v>
      </c>
      <c r="E164" s="670" t="s">
        <v>41</v>
      </c>
      <c r="F164" s="678">
        <v>2008</v>
      </c>
      <c r="G164" s="678">
        <v>2009</v>
      </c>
      <c r="H164" s="678">
        <v>2010</v>
      </c>
      <c r="I164" s="678">
        <v>2011</v>
      </c>
    </row>
    <row r="165" spans="2:9" ht="12.75">
      <c r="B165" s="683"/>
      <c r="C165" s="684"/>
      <c r="D165" s="684"/>
      <c r="E165" s="670"/>
      <c r="F165" s="678"/>
      <c r="G165" s="678"/>
      <c r="H165" s="678"/>
      <c r="I165" s="678"/>
    </row>
    <row r="166" spans="2:9" ht="12.75">
      <c r="B166" s="23">
        <v>1</v>
      </c>
      <c r="C166" s="24">
        <v>230</v>
      </c>
      <c r="D166" s="25"/>
      <c r="E166" s="26" t="s">
        <v>90</v>
      </c>
      <c r="F166" s="62">
        <f>F167+F168</f>
        <v>9.29</v>
      </c>
      <c r="G166" s="62">
        <f>G167+G168</f>
        <v>33.19</v>
      </c>
      <c r="H166" s="62">
        <f>H167+H168</f>
        <v>104.56</v>
      </c>
      <c r="I166" s="62">
        <f>I167+I168</f>
        <v>4.98</v>
      </c>
    </row>
    <row r="167" spans="2:9" ht="12.75">
      <c r="B167" s="28">
        <v>2</v>
      </c>
      <c r="C167" s="29"/>
      <c r="D167" s="28">
        <v>231</v>
      </c>
      <c r="E167" s="28" t="s">
        <v>91</v>
      </c>
      <c r="F167" s="67"/>
      <c r="G167" s="68"/>
      <c r="H167" s="67">
        <v>99.58</v>
      </c>
      <c r="I167" s="67"/>
    </row>
    <row r="168" spans="2:9" ht="12.75">
      <c r="B168" s="28">
        <v>3</v>
      </c>
      <c r="C168" s="28"/>
      <c r="D168" s="28">
        <v>233</v>
      </c>
      <c r="E168" s="28" t="s">
        <v>12</v>
      </c>
      <c r="F168" s="65">
        <v>9.29</v>
      </c>
      <c r="G168" s="67">
        <v>33.19</v>
      </c>
      <c r="H168" s="67">
        <v>4.98</v>
      </c>
      <c r="I168" s="67">
        <v>4.98</v>
      </c>
    </row>
    <row r="169" spans="2:9" ht="12.75">
      <c r="B169" s="23">
        <v>4</v>
      </c>
      <c r="C169" s="24">
        <v>300</v>
      </c>
      <c r="D169" s="23"/>
      <c r="E169" s="26" t="s">
        <v>76</v>
      </c>
      <c r="F169" s="62"/>
      <c r="G169" s="66">
        <f>G170+G171</f>
        <v>4633.08</v>
      </c>
      <c r="H169" s="66"/>
      <c r="I169" s="69"/>
    </row>
    <row r="170" spans="2:9" ht="12.75">
      <c r="B170" s="28">
        <v>5</v>
      </c>
      <c r="C170" s="28"/>
      <c r="D170" s="28">
        <v>322001</v>
      </c>
      <c r="E170" s="28" t="s">
        <v>92</v>
      </c>
      <c r="F170" s="67"/>
      <c r="G170" s="65">
        <v>542.93</v>
      </c>
      <c r="H170" s="67"/>
      <c r="I170" s="67"/>
    </row>
    <row r="171" spans="2:9" ht="12.75">
      <c r="B171" s="28">
        <v>6</v>
      </c>
      <c r="C171" s="28"/>
      <c r="D171" s="28">
        <v>341</v>
      </c>
      <c r="E171" s="28" t="s">
        <v>93</v>
      </c>
      <c r="F171" s="67"/>
      <c r="G171" s="65">
        <v>4090.15</v>
      </c>
      <c r="H171" s="67"/>
      <c r="I171" s="67"/>
    </row>
    <row r="172" spans="2:9" ht="12.75">
      <c r="B172" s="672" t="s">
        <v>94</v>
      </c>
      <c r="C172" s="672"/>
      <c r="D172" s="672"/>
      <c r="E172" s="672"/>
      <c r="F172" s="679">
        <f>F166+F169</f>
        <v>9.29</v>
      </c>
      <c r="G172" s="679">
        <f>G166+G169</f>
        <v>4666.2699999999995</v>
      </c>
      <c r="H172" s="679">
        <f>H166+H169</f>
        <v>104.56</v>
      </c>
      <c r="I172" s="680">
        <f>I166+I169</f>
        <v>4.98</v>
      </c>
    </row>
    <row r="173" spans="2:9" ht="12.75">
      <c r="B173" s="672"/>
      <c r="C173" s="672"/>
      <c r="D173" s="672"/>
      <c r="E173" s="672"/>
      <c r="F173" s="679"/>
      <c r="G173" s="679"/>
      <c r="H173" s="679"/>
      <c r="I173" s="680" t="s">
        <v>95</v>
      </c>
    </row>
    <row r="174" spans="2:9" ht="12.75">
      <c r="B174" s="675" t="s">
        <v>96</v>
      </c>
      <c r="C174" s="675"/>
      <c r="D174" s="675"/>
      <c r="E174" s="675"/>
      <c r="F174" s="676"/>
      <c r="G174" s="677"/>
      <c r="H174" s="676"/>
      <c r="I174" s="671"/>
    </row>
    <row r="175" spans="2:9" ht="12.75">
      <c r="B175" s="675"/>
      <c r="C175" s="675"/>
      <c r="D175" s="675"/>
      <c r="E175" s="675"/>
      <c r="F175" s="676"/>
      <c r="G175" s="677"/>
      <c r="H175" s="676"/>
      <c r="I175" s="671" t="s">
        <v>95</v>
      </c>
    </row>
    <row r="176" spans="2:9" ht="12.75">
      <c r="B176" s="23">
        <v>7</v>
      </c>
      <c r="C176" s="26">
        <v>450</v>
      </c>
      <c r="D176" s="23"/>
      <c r="E176" s="26" t="s">
        <v>97</v>
      </c>
      <c r="F176" s="66">
        <f>F177+F178</f>
        <v>1097.3600000000001</v>
      </c>
      <c r="G176" s="66">
        <f>G177+G178</f>
        <v>1417.38</v>
      </c>
      <c r="H176" s="66"/>
      <c r="I176" s="62"/>
    </row>
    <row r="177" spans="2:9" ht="12.75">
      <c r="B177" s="28">
        <v>8</v>
      </c>
      <c r="C177" s="28"/>
      <c r="D177" s="28">
        <v>453</v>
      </c>
      <c r="E177" s="35" t="s">
        <v>98</v>
      </c>
      <c r="F177" s="65">
        <v>1027.65</v>
      </c>
      <c r="G177" s="70"/>
      <c r="H177" s="65"/>
      <c r="I177" s="67"/>
    </row>
    <row r="178" spans="2:9" ht="12.75">
      <c r="B178" s="28">
        <v>9</v>
      </c>
      <c r="C178" s="28"/>
      <c r="D178" s="28">
        <v>454</v>
      </c>
      <c r="E178" s="28" t="s">
        <v>26</v>
      </c>
      <c r="F178" s="65">
        <v>69.71</v>
      </c>
      <c r="G178" s="71">
        <v>1417.38</v>
      </c>
      <c r="H178" s="65"/>
      <c r="I178" s="67"/>
    </row>
    <row r="179" spans="2:9" ht="12.75">
      <c r="B179" s="23">
        <v>10</v>
      </c>
      <c r="C179" s="26">
        <v>500</v>
      </c>
      <c r="D179" s="23"/>
      <c r="E179" s="26" t="s">
        <v>99</v>
      </c>
      <c r="F179" s="66">
        <v>1122.78</v>
      </c>
      <c r="G179" s="66">
        <f>G180+G181</f>
        <v>534.3499999999999</v>
      </c>
      <c r="H179" s="66">
        <f>H180+H181</f>
        <v>2060.08</v>
      </c>
      <c r="I179" s="69">
        <f>I180+I181</f>
        <v>2413.96</v>
      </c>
    </row>
    <row r="180" spans="2:9" ht="12.75">
      <c r="B180" s="28">
        <v>11</v>
      </c>
      <c r="C180" s="28"/>
      <c r="D180" s="28">
        <v>514002</v>
      </c>
      <c r="E180" s="28" t="s">
        <v>100</v>
      </c>
      <c r="F180" s="65">
        <v>1122.78</v>
      </c>
      <c r="G180" s="71">
        <v>346.21</v>
      </c>
      <c r="H180" s="64"/>
      <c r="I180" s="67"/>
    </row>
    <row r="181" spans="2:9" ht="12.75">
      <c r="B181" s="28">
        <v>12</v>
      </c>
      <c r="C181" s="28"/>
      <c r="D181" s="28">
        <v>513</v>
      </c>
      <c r="E181" s="28" t="s">
        <v>101</v>
      </c>
      <c r="F181" s="67"/>
      <c r="G181" s="71">
        <v>188.14</v>
      </c>
      <c r="H181" s="65">
        <v>2060.08</v>
      </c>
      <c r="I181" s="67">
        <v>2413.96</v>
      </c>
    </row>
    <row r="182" spans="2:9" ht="12.75">
      <c r="B182" s="672" t="s">
        <v>102</v>
      </c>
      <c r="C182" s="672"/>
      <c r="D182" s="672"/>
      <c r="E182" s="672"/>
      <c r="F182" s="673">
        <f>F176+F179</f>
        <v>2220.1400000000003</v>
      </c>
      <c r="G182" s="673">
        <f>G176+G179</f>
        <v>1951.73</v>
      </c>
      <c r="H182" s="673">
        <f>H176+H179</f>
        <v>2060.08</v>
      </c>
      <c r="I182" s="674">
        <f>I176+I179</f>
        <v>2413.96</v>
      </c>
    </row>
    <row r="183" spans="2:9" ht="12.75">
      <c r="B183" s="672"/>
      <c r="C183" s="672"/>
      <c r="D183" s="672"/>
      <c r="E183" s="672"/>
      <c r="F183" s="673"/>
      <c r="G183" s="673"/>
      <c r="H183" s="673"/>
      <c r="I183" s="674" t="s">
        <v>95</v>
      </c>
    </row>
    <row r="184" spans="2:9" ht="12.75">
      <c r="B184" s="668" t="s">
        <v>103</v>
      </c>
      <c r="C184" s="668"/>
      <c r="D184" s="668"/>
      <c r="E184" s="668"/>
      <c r="F184" s="669">
        <f>F157+F172+F182</f>
        <v>17430.52</v>
      </c>
      <c r="G184" s="669">
        <f>G157+G172+G182</f>
        <v>21828.85</v>
      </c>
      <c r="H184" s="669">
        <f>H157+H172+H182</f>
        <v>17736.93</v>
      </c>
      <c r="I184" s="669">
        <f>I157+I172+I182</f>
        <v>18594.87</v>
      </c>
    </row>
    <row r="185" spans="2:9" ht="12.75">
      <c r="B185" s="668"/>
      <c r="C185" s="668"/>
      <c r="D185" s="668"/>
      <c r="E185" s="668"/>
      <c r="F185" s="669"/>
      <c r="G185" s="669"/>
      <c r="H185" s="669"/>
      <c r="I185" s="669"/>
    </row>
    <row r="186" spans="2:9" ht="12.75">
      <c r="B186" s="670" t="s">
        <v>104</v>
      </c>
      <c r="C186" s="670"/>
      <c r="D186" s="670"/>
      <c r="E186" s="670"/>
      <c r="F186" s="72">
        <v>249.29</v>
      </c>
      <c r="G186" s="72">
        <v>255.79</v>
      </c>
      <c r="H186" s="72">
        <v>259.78</v>
      </c>
      <c r="I186" s="72">
        <v>267.21</v>
      </c>
    </row>
    <row r="187" spans="2:9" ht="12.75">
      <c r="B187" s="668" t="s">
        <v>105</v>
      </c>
      <c r="C187" s="668"/>
      <c r="D187" s="668"/>
      <c r="E187" s="668"/>
      <c r="F187" s="669">
        <f>F184+F186</f>
        <v>17679.81</v>
      </c>
      <c r="G187" s="669">
        <f>G184+G186</f>
        <v>22084.64</v>
      </c>
      <c r="H187" s="669">
        <f>H184+H186</f>
        <v>17996.71</v>
      </c>
      <c r="I187" s="669">
        <f>I184+I186</f>
        <v>18862.079999999998</v>
      </c>
    </row>
    <row r="188" spans="2:9" ht="12.75">
      <c r="B188" s="668"/>
      <c r="C188" s="668"/>
      <c r="D188" s="668"/>
      <c r="E188" s="668"/>
      <c r="F188" s="669"/>
      <c r="G188" s="669"/>
      <c r="H188" s="669"/>
      <c r="I188" s="669"/>
    </row>
    <row r="190" spans="2:9" ht="12.75">
      <c r="B190" s="45"/>
      <c r="C190" s="46"/>
      <c r="D190" s="46"/>
      <c r="E190" s="47"/>
      <c r="F190" s="666" t="s">
        <v>121</v>
      </c>
      <c r="G190" s="666"/>
      <c r="H190" s="666"/>
      <c r="I190" s="666"/>
    </row>
    <row r="191" spans="2:9" ht="12.75">
      <c r="B191" s="48" t="s">
        <v>106</v>
      </c>
      <c r="C191" s="49"/>
      <c r="D191" s="49"/>
      <c r="E191" s="50"/>
      <c r="F191" s="51"/>
      <c r="G191" s="49"/>
      <c r="H191" s="49"/>
      <c r="I191" s="50"/>
    </row>
    <row r="192" spans="2:9" ht="12.75">
      <c r="B192" s="52" t="s">
        <v>107</v>
      </c>
      <c r="C192" s="53"/>
      <c r="D192" s="53"/>
      <c r="E192" s="54"/>
      <c r="F192" s="72">
        <f>SUM(650/30.126)</f>
        <v>21.576047268140474</v>
      </c>
      <c r="G192" s="72">
        <f>SUM(720/30.126)</f>
        <v>23.899621589324834</v>
      </c>
      <c r="H192" s="72">
        <v>24.23</v>
      </c>
      <c r="I192" s="72">
        <v>24.56</v>
      </c>
    </row>
    <row r="193" spans="2:9" ht="12.75">
      <c r="B193" s="52" t="s">
        <v>108</v>
      </c>
      <c r="C193" s="53"/>
      <c r="D193" s="53"/>
      <c r="E193" s="55"/>
      <c r="F193" s="72">
        <f>SUM(570/30.126)</f>
        <v>18.920533758215495</v>
      </c>
      <c r="G193" s="72">
        <f>SUM(645/30.126)</f>
        <v>21.410077673770164</v>
      </c>
      <c r="H193" s="72">
        <v>21.41</v>
      </c>
      <c r="I193" s="72">
        <v>21.41</v>
      </c>
    </row>
    <row r="194" spans="2:9" ht="12.75">
      <c r="B194" s="52" t="s">
        <v>109</v>
      </c>
      <c r="C194" s="53"/>
      <c r="D194" s="53"/>
      <c r="E194" s="55"/>
      <c r="F194" s="72">
        <f>SUM(750/30.126)</f>
        <v>24.895439155546704</v>
      </c>
      <c r="G194" s="72">
        <f>SUM(710/30.126)</f>
        <v>23.56768240058421</v>
      </c>
      <c r="H194" s="72">
        <v>24.56</v>
      </c>
      <c r="I194" s="72">
        <v>24.9</v>
      </c>
    </row>
    <row r="195" spans="2:9" ht="12.75">
      <c r="B195" s="52" t="s">
        <v>110</v>
      </c>
      <c r="C195" s="53"/>
      <c r="D195" s="53"/>
      <c r="E195" s="55"/>
      <c r="F195" s="72">
        <f>SUM(500/30.126)</f>
        <v>16.596959437031135</v>
      </c>
      <c r="G195" s="72">
        <f>SUM(520/30.126)</f>
        <v>17.26083781451238</v>
      </c>
      <c r="H195" s="72">
        <v>17.6</v>
      </c>
      <c r="I195" s="72">
        <v>17.59</v>
      </c>
    </row>
    <row r="196" spans="2:9" ht="12.75">
      <c r="B196" s="52" t="s">
        <v>111</v>
      </c>
      <c r="C196" s="53"/>
      <c r="D196" s="53"/>
      <c r="E196" s="55"/>
      <c r="F196" s="72">
        <f>SUM(600/30.126)</f>
        <v>19.91635132443736</v>
      </c>
      <c r="G196" s="72">
        <v>19.92</v>
      </c>
      <c r="H196" s="72">
        <v>16.6</v>
      </c>
      <c r="I196" s="72">
        <v>16.6</v>
      </c>
    </row>
    <row r="197" spans="2:9" ht="12.75">
      <c r="B197" s="52" t="s">
        <v>112</v>
      </c>
      <c r="C197" s="53"/>
      <c r="D197" s="53"/>
      <c r="E197" s="55"/>
      <c r="F197" s="72">
        <f>SUM(800/30.126)</f>
        <v>26.555135099249817</v>
      </c>
      <c r="G197" s="72">
        <f>SUM(756/30.126)</f>
        <v>25.094602668791076</v>
      </c>
      <c r="H197" s="72">
        <v>25.89</v>
      </c>
      <c r="I197" s="72">
        <v>27.19</v>
      </c>
    </row>
    <row r="198" spans="2:9" ht="12.75">
      <c r="B198" s="52" t="s">
        <v>113</v>
      </c>
      <c r="C198" s="53"/>
      <c r="D198" s="53"/>
      <c r="E198" s="55"/>
      <c r="F198" s="72">
        <v>0</v>
      </c>
      <c r="G198" s="72">
        <f>SUM(24/30.126)</f>
        <v>0.7966540529774945</v>
      </c>
      <c r="H198" s="72">
        <v>0.86</v>
      </c>
      <c r="I198" s="72">
        <v>0.86</v>
      </c>
    </row>
    <row r="199" spans="2:9" ht="12.75">
      <c r="B199" s="52" t="s">
        <v>114</v>
      </c>
      <c r="C199" s="53"/>
      <c r="D199" s="53"/>
      <c r="E199" s="55"/>
      <c r="F199" s="72">
        <f>SUM(500/30.126)</f>
        <v>16.596959437031135</v>
      </c>
      <c r="G199" s="72">
        <v>18.09</v>
      </c>
      <c r="H199" s="72">
        <v>18.95</v>
      </c>
      <c r="I199" s="72">
        <v>19.95</v>
      </c>
    </row>
    <row r="200" spans="2:9" ht="12.75">
      <c r="B200" s="52" t="s">
        <v>115</v>
      </c>
      <c r="C200" s="53"/>
      <c r="D200" s="53"/>
      <c r="E200" s="55"/>
      <c r="F200" s="72">
        <v>19.92</v>
      </c>
      <c r="G200" s="72">
        <v>18.26</v>
      </c>
      <c r="H200" s="72">
        <v>18.26</v>
      </c>
      <c r="I200" s="72">
        <v>18.26</v>
      </c>
    </row>
    <row r="201" spans="2:9" ht="12.75">
      <c r="B201" s="52" t="s">
        <v>116</v>
      </c>
      <c r="C201" s="53"/>
      <c r="D201" s="53"/>
      <c r="E201" s="55"/>
      <c r="F201" s="72">
        <f>SUM(1240/30.126)</f>
        <v>41.160459403837216</v>
      </c>
      <c r="G201" s="72">
        <v>36.71</v>
      </c>
      <c r="H201" s="72">
        <v>38.71</v>
      </c>
      <c r="I201" s="72">
        <v>41.36</v>
      </c>
    </row>
    <row r="202" spans="2:9" ht="12.75">
      <c r="B202" s="52" t="s">
        <v>117</v>
      </c>
      <c r="C202" s="53"/>
      <c r="D202" s="53"/>
      <c r="E202" s="55"/>
      <c r="F202" s="72">
        <f>SUM(1000/30.126)</f>
        <v>33.19391887406227</v>
      </c>
      <c r="G202" s="72">
        <v>39.83</v>
      </c>
      <c r="H202" s="72">
        <v>41.49</v>
      </c>
      <c r="I202" s="72">
        <v>43.15</v>
      </c>
    </row>
    <row r="203" spans="2:9" ht="12.75">
      <c r="B203" s="52" t="s">
        <v>118</v>
      </c>
      <c r="C203" s="53"/>
      <c r="D203" s="53"/>
      <c r="E203" s="55"/>
      <c r="F203" s="72">
        <f>SUM(300/30.126)</f>
        <v>9.95817566221868</v>
      </c>
      <c r="G203" s="72">
        <v>10.95</v>
      </c>
      <c r="H203" s="72">
        <v>11.22</v>
      </c>
      <c r="I203" s="72">
        <v>11.38</v>
      </c>
    </row>
    <row r="204" spans="2:9" ht="12.75">
      <c r="B204" s="667" t="s">
        <v>119</v>
      </c>
      <c r="C204" s="667"/>
      <c r="D204" s="667"/>
      <c r="E204" s="667"/>
      <c r="F204" s="73">
        <f>SUM(F192:F203)</f>
        <v>249.28997941977025</v>
      </c>
      <c r="G204" s="73">
        <f>SUM(G192:G203)</f>
        <v>255.78947619996018</v>
      </c>
      <c r="H204" s="73">
        <f>SUM(H192:H203)</f>
        <v>259.78000000000003</v>
      </c>
      <c r="I204" s="73">
        <f>SUM(I192:I203)</f>
        <v>267.21000000000004</v>
      </c>
    </row>
    <row r="205" spans="2:9" ht="12.75">
      <c r="B205" s="58" t="s">
        <v>120</v>
      </c>
      <c r="C205" s="59"/>
      <c r="D205" s="59"/>
      <c r="E205" s="60"/>
      <c r="F205" s="73">
        <f>SUM(850/30.126)</f>
        <v>28.21483104295293</v>
      </c>
      <c r="G205" s="73">
        <v>33.19</v>
      </c>
      <c r="H205" s="73">
        <v>32.86</v>
      </c>
      <c r="I205" s="73">
        <v>32.86</v>
      </c>
    </row>
    <row r="206" spans="2:9" ht="12.75">
      <c r="B206" s="668" t="s">
        <v>103</v>
      </c>
      <c r="C206" s="668"/>
      <c r="D206" s="668"/>
      <c r="E206" s="668"/>
      <c r="F206" s="669">
        <f>SUM(F204:F205)</f>
        <v>277.5048104627232</v>
      </c>
      <c r="G206" s="669">
        <f>SUM(G204:G205)</f>
        <v>288.9794761999602</v>
      </c>
      <c r="H206" s="669">
        <f>SUM(H204:H205)</f>
        <v>292.64000000000004</v>
      </c>
      <c r="I206" s="669">
        <f>SUM(I204:I205)</f>
        <v>300.07000000000005</v>
      </c>
    </row>
    <row r="207" spans="2:9" ht="12.75">
      <c r="B207" s="668"/>
      <c r="C207" s="668"/>
      <c r="D207" s="668"/>
      <c r="E207" s="668"/>
      <c r="F207" s="669"/>
      <c r="G207" s="669"/>
      <c r="H207" s="669"/>
      <c r="I207" s="669"/>
    </row>
  </sheetData>
  <mergeCells count="120">
    <mergeCell ref="B3:E4"/>
    <mergeCell ref="F3:I3"/>
    <mergeCell ref="F4:I4"/>
    <mergeCell ref="B5:B6"/>
    <mergeCell ref="C5:C6"/>
    <mergeCell ref="D5:D6"/>
    <mergeCell ref="E5:E6"/>
    <mergeCell ref="F5:F6"/>
    <mergeCell ref="G5:G6"/>
    <mergeCell ref="H5:H6"/>
    <mergeCell ref="I5:I6"/>
    <mergeCell ref="B52:E53"/>
    <mergeCell ref="F52:F53"/>
    <mergeCell ref="G52:G53"/>
    <mergeCell ref="H52:H53"/>
    <mergeCell ref="I52:I53"/>
    <mergeCell ref="B58:E59"/>
    <mergeCell ref="F58:I58"/>
    <mergeCell ref="F59:I59"/>
    <mergeCell ref="B60:B61"/>
    <mergeCell ref="C60:C61"/>
    <mergeCell ref="D60:D61"/>
    <mergeCell ref="E60:E61"/>
    <mergeCell ref="F60:F61"/>
    <mergeCell ref="G60:G61"/>
    <mergeCell ref="H60:H61"/>
    <mergeCell ref="H70:H71"/>
    <mergeCell ref="I60:I61"/>
    <mergeCell ref="B68:E69"/>
    <mergeCell ref="F68:F69"/>
    <mergeCell ref="G68:G69"/>
    <mergeCell ref="H68:H69"/>
    <mergeCell ref="I68:I69"/>
    <mergeCell ref="H80:H81"/>
    <mergeCell ref="I70:I71"/>
    <mergeCell ref="B78:E79"/>
    <mergeCell ref="F78:F79"/>
    <mergeCell ref="G78:G79"/>
    <mergeCell ref="H78:H79"/>
    <mergeCell ref="I78:I79"/>
    <mergeCell ref="B70:E71"/>
    <mergeCell ref="F70:F71"/>
    <mergeCell ref="G70:G71"/>
    <mergeCell ref="I80:I81"/>
    <mergeCell ref="B82:E82"/>
    <mergeCell ref="B83:E84"/>
    <mergeCell ref="F83:F84"/>
    <mergeCell ref="G83:G84"/>
    <mergeCell ref="H83:H84"/>
    <mergeCell ref="I83:I84"/>
    <mergeCell ref="B80:E81"/>
    <mergeCell ref="F80:F81"/>
    <mergeCell ref="G80:G81"/>
    <mergeCell ref="F86:I86"/>
    <mergeCell ref="B100:E100"/>
    <mergeCell ref="B102:E103"/>
    <mergeCell ref="F102:F103"/>
    <mergeCell ref="G102:G103"/>
    <mergeCell ref="H102:H103"/>
    <mergeCell ref="I102:I103"/>
    <mergeCell ref="B108:E109"/>
    <mergeCell ref="F108:I108"/>
    <mergeCell ref="F109:I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B157:E158"/>
    <mergeCell ref="F157:F158"/>
    <mergeCell ref="G157:G158"/>
    <mergeCell ref="H157:H158"/>
    <mergeCell ref="I157:I158"/>
    <mergeCell ref="B162:E163"/>
    <mergeCell ref="F162:I162"/>
    <mergeCell ref="F163:I163"/>
    <mergeCell ref="B164:B165"/>
    <mergeCell ref="C164:C165"/>
    <mergeCell ref="D164:D165"/>
    <mergeCell ref="E164:E165"/>
    <mergeCell ref="F164:F165"/>
    <mergeCell ref="G164:G165"/>
    <mergeCell ref="H164:H165"/>
    <mergeCell ref="H174:H175"/>
    <mergeCell ref="I164:I165"/>
    <mergeCell ref="B172:E173"/>
    <mergeCell ref="F172:F173"/>
    <mergeCell ref="G172:G173"/>
    <mergeCell ref="H172:H173"/>
    <mergeCell ref="I172:I173"/>
    <mergeCell ref="H184:H185"/>
    <mergeCell ref="I174:I175"/>
    <mergeCell ref="B182:E183"/>
    <mergeCell ref="F182:F183"/>
    <mergeCell ref="G182:G183"/>
    <mergeCell ref="H182:H183"/>
    <mergeCell ref="I182:I183"/>
    <mergeCell ref="B174:E175"/>
    <mergeCell ref="F174:F175"/>
    <mergeCell ref="G174:G175"/>
    <mergeCell ref="I184:I185"/>
    <mergeCell ref="B186:E186"/>
    <mergeCell ref="B187:E188"/>
    <mergeCell ref="F187:F188"/>
    <mergeCell ref="G187:G188"/>
    <mergeCell ref="H187:H188"/>
    <mergeCell ref="I187:I188"/>
    <mergeCell ref="B184:E185"/>
    <mergeCell ref="F184:F185"/>
    <mergeCell ref="G184:G185"/>
    <mergeCell ref="F190:I190"/>
    <mergeCell ref="B204:E204"/>
    <mergeCell ref="B206:E207"/>
    <mergeCell ref="F206:F207"/>
    <mergeCell ref="G206:G207"/>
    <mergeCell ref="H206:H207"/>
    <mergeCell ref="I206:I20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2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3.57421875" style="0" customWidth="1"/>
    <col min="3" max="16384" width="11.57421875" style="0" customWidth="1"/>
  </cols>
  <sheetData>
    <row r="2" ht="12.75">
      <c r="E2" t="s">
        <v>0</v>
      </c>
    </row>
    <row r="3" spans="2:5" ht="12.75">
      <c r="B3" s="672" t="s">
        <v>122</v>
      </c>
      <c r="C3" s="661" t="s">
        <v>123</v>
      </c>
      <c r="D3" s="661" t="s">
        <v>124</v>
      </c>
      <c r="E3" s="661" t="s">
        <v>125</v>
      </c>
    </row>
    <row r="4" spans="2:5" ht="12.75">
      <c r="B4" s="672"/>
      <c r="C4" s="672"/>
      <c r="D4" s="672"/>
      <c r="E4" s="672"/>
    </row>
    <row r="5" spans="2:5" ht="12.75">
      <c r="B5" s="74" t="s">
        <v>126</v>
      </c>
      <c r="C5" s="74"/>
      <c r="D5" s="74"/>
      <c r="E5" s="74"/>
    </row>
    <row r="6" spans="2:5" ht="12.75">
      <c r="B6" s="74" t="s">
        <v>127</v>
      </c>
      <c r="C6" s="75">
        <v>201098</v>
      </c>
      <c r="D6" s="74">
        <v>45405</v>
      </c>
      <c r="E6" s="75">
        <v>72835</v>
      </c>
    </row>
    <row r="7" spans="2:5" ht="12.75">
      <c r="B7" s="74" t="s">
        <v>128</v>
      </c>
      <c r="C7" s="75">
        <v>57828</v>
      </c>
      <c r="D7" s="75">
        <v>60407</v>
      </c>
      <c r="E7" s="75">
        <v>62590</v>
      </c>
    </row>
    <row r="8" spans="2:5" ht="12.75">
      <c r="B8" s="74" t="s">
        <v>129</v>
      </c>
      <c r="C8" s="75">
        <v>10460</v>
      </c>
      <c r="D8" s="75">
        <v>11542</v>
      </c>
      <c r="E8" s="75">
        <v>12863</v>
      </c>
    </row>
    <row r="9" spans="2:5" ht="12.75">
      <c r="B9" s="74" t="s">
        <v>130</v>
      </c>
      <c r="C9" s="75">
        <v>12132</v>
      </c>
      <c r="D9" s="75">
        <v>11247</v>
      </c>
      <c r="E9" s="75">
        <v>11956</v>
      </c>
    </row>
    <row r="10" spans="2:5" ht="12.75">
      <c r="B10" s="74" t="s">
        <v>131</v>
      </c>
      <c r="C10" s="75">
        <v>88157</v>
      </c>
      <c r="D10" s="75">
        <v>118489</v>
      </c>
      <c r="E10" s="75">
        <v>97519</v>
      </c>
    </row>
    <row r="11" spans="2:5" ht="12.75">
      <c r="B11" s="74" t="s">
        <v>132</v>
      </c>
      <c r="C11" s="75">
        <v>16566</v>
      </c>
      <c r="D11" s="75">
        <v>14260</v>
      </c>
      <c r="E11" s="75">
        <v>14417</v>
      </c>
    </row>
    <row r="12" spans="2:5" ht="12.75">
      <c r="B12" s="74" t="s">
        <v>133</v>
      </c>
      <c r="C12" s="75">
        <v>24876</v>
      </c>
      <c r="D12" s="75">
        <v>26368</v>
      </c>
      <c r="E12" s="75">
        <v>27994</v>
      </c>
    </row>
    <row r="13" spans="2:5" ht="12.75">
      <c r="B13" s="74" t="s">
        <v>134</v>
      </c>
      <c r="C13" s="75">
        <v>254205</v>
      </c>
      <c r="D13" s="75">
        <v>254451</v>
      </c>
      <c r="E13" s="75">
        <v>268065</v>
      </c>
    </row>
    <row r="14" spans="2:5" ht="12.75">
      <c r="B14" s="38" t="s">
        <v>135</v>
      </c>
      <c r="C14" s="76">
        <f>C6+C7+C8+C9+C10+C11+C12+C13</f>
        <v>665322</v>
      </c>
      <c r="D14" s="76">
        <f>D6+D7+D8+D9+D10+D11+D12+D13</f>
        <v>542169</v>
      </c>
      <c r="E14" s="76">
        <f>E6+E7+E8+E9+E10+E11+E12+E13</f>
        <v>568239</v>
      </c>
    </row>
    <row r="17" ht="12.75">
      <c r="E17" t="s">
        <v>136</v>
      </c>
    </row>
    <row r="18" spans="2:5" ht="12.75">
      <c r="B18" s="672" t="s">
        <v>122</v>
      </c>
      <c r="C18" s="661" t="s">
        <v>123</v>
      </c>
      <c r="D18" s="661" t="s">
        <v>124</v>
      </c>
      <c r="E18" s="661" t="s">
        <v>125</v>
      </c>
    </row>
    <row r="19" spans="2:5" ht="12.75">
      <c r="B19" s="672"/>
      <c r="C19" s="672"/>
      <c r="D19" s="672"/>
      <c r="E19" s="672"/>
    </row>
    <row r="20" spans="2:5" ht="12.75">
      <c r="B20" s="74" t="s">
        <v>126</v>
      </c>
      <c r="C20" s="74"/>
      <c r="D20" s="74"/>
      <c r="E20" s="74"/>
    </row>
    <row r="21" spans="2:5" ht="12.75">
      <c r="B21" s="74" t="s">
        <v>127</v>
      </c>
      <c r="C21" s="77">
        <v>6675.23</v>
      </c>
      <c r="D21" s="77">
        <v>1507.17</v>
      </c>
      <c r="E21" s="77">
        <v>2417.68</v>
      </c>
    </row>
    <row r="22" spans="2:5" ht="12.75">
      <c r="B22" s="74" t="s">
        <v>128</v>
      </c>
      <c r="C22" s="77">
        <v>1919.54</v>
      </c>
      <c r="D22" s="77">
        <v>2005.15</v>
      </c>
      <c r="E22" s="77">
        <v>2077.61</v>
      </c>
    </row>
    <row r="23" spans="2:5" ht="12.75">
      <c r="B23" s="74" t="s">
        <v>129</v>
      </c>
      <c r="C23" s="77">
        <v>347.21</v>
      </c>
      <c r="D23" s="77">
        <v>383.12</v>
      </c>
      <c r="E23" s="77">
        <v>426.97</v>
      </c>
    </row>
    <row r="24" spans="2:5" ht="12.75">
      <c r="B24" s="74" t="s">
        <v>130</v>
      </c>
      <c r="C24" s="77">
        <v>402.71</v>
      </c>
      <c r="D24" s="77">
        <v>373.33</v>
      </c>
      <c r="E24" s="77">
        <v>396.87</v>
      </c>
    </row>
    <row r="25" spans="2:5" ht="12.75">
      <c r="B25" s="74" t="s">
        <v>131</v>
      </c>
      <c r="C25" s="77">
        <v>2926.28</v>
      </c>
      <c r="D25" s="77">
        <v>3933.11</v>
      </c>
      <c r="E25" s="77">
        <v>3237.04</v>
      </c>
    </row>
    <row r="26" spans="2:5" ht="12.75">
      <c r="B26" s="74" t="s">
        <v>132</v>
      </c>
      <c r="C26" s="77">
        <v>549.89</v>
      </c>
      <c r="D26" s="77">
        <v>473.35</v>
      </c>
      <c r="E26" s="77">
        <v>478.56</v>
      </c>
    </row>
    <row r="27" spans="2:5" ht="12.75">
      <c r="B27" s="74" t="s">
        <v>133</v>
      </c>
      <c r="C27" s="77">
        <v>825.73</v>
      </c>
      <c r="D27" s="77">
        <v>875.26</v>
      </c>
      <c r="E27" s="77">
        <v>929.23</v>
      </c>
    </row>
    <row r="28" spans="2:5" ht="12.75">
      <c r="B28" s="74" t="s">
        <v>134</v>
      </c>
      <c r="C28" s="77">
        <v>8438.05</v>
      </c>
      <c r="D28" s="77">
        <v>8446.22</v>
      </c>
      <c r="E28" s="77">
        <v>8898.12</v>
      </c>
    </row>
    <row r="29" spans="2:5" ht="12.75">
      <c r="B29" s="38" t="s">
        <v>135</v>
      </c>
      <c r="C29" s="78">
        <f>C21+C22+C23+C24+C25+C26+C27+C28</f>
        <v>22084.64</v>
      </c>
      <c r="D29" s="78">
        <f>D21+D22+D23+D24+D25+D26+D27+D28</f>
        <v>17996.71</v>
      </c>
      <c r="E29" s="78">
        <f>E21+E22+E23+E24+E25+E26+E27+E28</f>
        <v>18862.08</v>
      </c>
    </row>
  </sheetData>
  <mergeCells count="8">
    <mergeCell ref="B3:B4"/>
    <mergeCell ref="C3:C4"/>
    <mergeCell ref="D3:D4"/>
    <mergeCell ref="E3:E4"/>
    <mergeCell ref="B18:B19"/>
    <mergeCell ref="C18:C19"/>
    <mergeCell ref="D18:D19"/>
    <mergeCell ref="E18:E19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11.57421875" style="0" customWidth="1"/>
    <col min="4" max="4" width="44.57421875" style="0" customWidth="1"/>
    <col min="5" max="5" width="11.57421875" style="0" customWidth="1"/>
    <col min="6" max="6" width="12.57421875" style="0" customWidth="1"/>
    <col min="7" max="16384" width="11.57421875" style="0" customWidth="1"/>
  </cols>
  <sheetData>
    <row r="1" spans="1:8" ht="12.75">
      <c r="A1" s="79"/>
      <c r="B1" s="79"/>
      <c r="C1" s="79"/>
      <c r="D1" s="79"/>
      <c r="E1" s="79"/>
      <c r="F1" s="79"/>
      <c r="G1" s="79"/>
      <c r="H1" s="79"/>
    </row>
    <row r="2" spans="1:8" ht="12.75">
      <c r="A2" s="79"/>
      <c r="B2" s="79"/>
      <c r="C2" s="79"/>
      <c r="D2" s="79"/>
      <c r="E2" s="79"/>
      <c r="F2" s="79"/>
      <c r="G2" s="79"/>
      <c r="H2" s="79"/>
    </row>
    <row r="3" spans="1:8" ht="15.75">
      <c r="A3" s="80" t="s">
        <v>137</v>
      </c>
      <c r="B3" s="81"/>
      <c r="C3" s="82"/>
      <c r="D3" s="82"/>
      <c r="E3" s="82"/>
      <c r="F3" s="81"/>
      <c r="G3" s="81"/>
      <c r="H3" s="81"/>
    </row>
    <row r="4" spans="1:8" ht="12.75">
      <c r="A4" s="83"/>
      <c r="B4" s="83"/>
      <c r="C4" s="83"/>
      <c r="D4" s="83"/>
      <c r="E4" s="83"/>
      <c r="F4" s="83"/>
      <c r="G4" s="83"/>
      <c r="H4" s="83"/>
    </row>
    <row r="5" spans="1:8" ht="12.75">
      <c r="A5" s="84"/>
      <c r="B5" s="85"/>
      <c r="C5" s="85"/>
      <c r="D5" s="85"/>
      <c r="E5" s="86"/>
      <c r="F5" s="87" t="s">
        <v>138</v>
      </c>
      <c r="G5" s="85" t="s">
        <v>139</v>
      </c>
      <c r="H5" s="88"/>
    </row>
    <row r="6" spans="1:8" ht="12.75">
      <c r="A6" s="642" t="s">
        <v>140</v>
      </c>
      <c r="B6" s="89" t="s">
        <v>141</v>
      </c>
      <c r="C6" s="643" t="s">
        <v>142</v>
      </c>
      <c r="D6" s="625" t="s">
        <v>143</v>
      </c>
      <c r="E6" s="640" t="s">
        <v>144</v>
      </c>
      <c r="F6" s="640" t="s">
        <v>123</v>
      </c>
      <c r="G6" s="640" t="s">
        <v>124</v>
      </c>
      <c r="H6" s="640" t="s">
        <v>125</v>
      </c>
    </row>
    <row r="7" spans="1:8" ht="12.75">
      <c r="A7" s="642"/>
      <c r="B7" s="90" t="s">
        <v>145</v>
      </c>
      <c r="C7" s="643"/>
      <c r="D7" s="625"/>
      <c r="E7" s="640"/>
      <c r="F7" s="640"/>
      <c r="G7" s="640"/>
      <c r="H7" s="640"/>
    </row>
    <row r="8" spans="1:8" ht="12.75">
      <c r="A8" s="91" t="s">
        <v>146</v>
      </c>
      <c r="B8" s="92"/>
      <c r="C8" s="93"/>
      <c r="D8" s="94"/>
      <c r="E8" s="95">
        <f>SUM(E9,E26,E71,E76)</f>
        <v>65246</v>
      </c>
      <c r="F8" s="96">
        <f>SUM(F9,F19,F26,F61,F71,F76)</f>
        <v>201098</v>
      </c>
      <c r="G8" s="96">
        <f>SUM(G9,G19,G26,G61,G71,G76)</f>
        <v>45405</v>
      </c>
      <c r="H8" s="97">
        <f>SUM(H9,H19,H26,H61,H71,H76)</f>
        <v>72835</v>
      </c>
    </row>
    <row r="9" spans="1:8" ht="12.75">
      <c r="A9" s="98" t="s">
        <v>147</v>
      </c>
      <c r="B9" s="641" t="s">
        <v>148</v>
      </c>
      <c r="C9" s="641"/>
      <c r="D9" s="641"/>
      <c r="E9" s="99">
        <f>SUM(E16)</f>
        <v>3242</v>
      </c>
      <c r="F9" s="99">
        <f>SUM(F16,F11)</f>
        <v>3530</v>
      </c>
      <c r="G9" s="100">
        <f>SUM(G16,G11)</f>
        <v>2060</v>
      </c>
      <c r="H9" s="99">
        <f>SUM(H11,H16)</f>
        <v>2080</v>
      </c>
    </row>
    <row r="10" spans="1:8" ht="12.75">
      <c r="A10" s="647"/>
      <c r="B10" s="102" t="s">
        <v>149</v>
      </c>
      <c r="C10" s="652" t="s">
        <v>150</v>
      </c>
      <c r="D10" s="652"/>
      <c r="E10" s="103"/>
      <c r="F10" s="104"/>
      <c r="G10" s="103"/>
      <c r="H10" s="103"/>
    </row>
    <row r="11" spans="1:8" ht="12.75">
      <c r="A11" s="647"/>
      <c r="B11" s="639"/>
      <c r="C11" s="105" t="s">
        <v>151</v>
      </c>
      <c r="D11" s="26" t="s">
        <v>152</v>
      </c>
      <c r="E11" s="106"/>
      <c r="F11" s="106">
        <f>SUM(F12)</f>
        <v>30</v>
      </c>
      <c r="G11" s="106">
        <f>SUM(G12)</f>
        <v>60</v>
      </c>
      <c r="H11" s="106">
        <f>SUM(H12)</f>
        <v>80</v>
      </c>
    </row>
    <row r="12" spans="1:8" ht="12.75">
      <c r="A12" s="647"/>
      <c r="B12" s="639"/>
      <c r="C12" s="107" t="s">
        <v>153</v>
      </c>
      <c r="D12" s="108" t="s">
        <v>154</v>
      </c>
      <c r="E12" s="109"/>
      <c r="F12" s="109">
        <f>SUM(F14,F13)</f>
        <v>30</v>
      </c>
      <c r="G12" s="109">
        <v>60</v>
      </c>
      <c r="H12" s="109">
        <v>80</v>
      </c>
    </row>
    <row r="13" spans="1:8" ht="12.75">
      <c r="A13" s="647"/>
      <c r="B13" s="639"/>
      <c r="C13" s="634"/>
      <c r="D13" s="110" t="s">
        <v>155</v>
      </c>
      <c r="E13" s="111"/>
      <c r="F13" s="111">
        <v>20</v>
      </c>
      <c r="G13" s="111"/>
      <c r="H13" s="111"/>
    </row>
    <row r="14" spans="1:8" ht="12.75">
      <c r="A14" s="647"/>
      <c r="B14" s="639"/>
      <c r="C14" s="634"/>
      <c r="D14" s="112" t="s">
        <v>156</v>
      </c>
      <c r="E14" s="111"/>
      <c r="F14" s="111">
        <v>10</v>
      </c>
      <c r="G14" s="111"/>
      <c r="H14" s="111"/>
    </row>
    <row r="15" spans="1:8" ht="12.75">
      <c r="A15" s="647"/>
      <c r="B15" s="113" t="s">
        <v>157</v>
      </c>
      <c r="C15" s="648" t="s">
        <v>158</v>
      </c>
      <c r="D15" s="648"/>
      <c r="E15" s="115"/>
      <c r="F15" s="115"/>
      <c r="G15" s="115"/>
      <c r="H15" s="115"/>
    </row>
    <row r="16" spans="1:8" ht="12.75">
      <c r="A16" s="647"/>
      <c r="B16" s="639"/>
      <c r="C16" s="116">
        <v>700</v>
      </c>
      <c r="D16" s="26" t="s">
        <v>159</v>
      </c>
      <c r="E16" s="106">
        <f>SUM(E17)</f>
        <v>3242</v>
      </c>
      <c r="F16" s="106">
        <f>SUM(F17)</f>
        <v>3500</v>
      </c>
      <c r="G16" s="106">
        <f>SUM(G17)</f>
        <v>2000</v>
      </c>
      <c r="H16" s="106">
        <f>SUM(H17)</f>
        <v>2000</v>
      </c>
    </row>
    <row r="17" spans="1:8" ht="12.75">
      <c r="A17" s="647"/>
      <c r="B17" s="639"/>
      <c r="C17" s="117">
        <v>710</v>
      </c>
      <c r="D17" s="30" t="s">
        <v>160</v>
      </c>
      <c r="E17" s="109">
        <f>SUM(E18)</f>
        <v>3242</v>
      </c>
      <c r="F17" s="109">
        <f>SUM(F18)</f>
        <v>3500</v>
      </c>
      <c r="G17" s="109">
        <v>2000</v>
      </c>
      <c r="H17" s="109">
        <v>2000</v>
      </c>
    </row>
    <row r="18" spans="1:8" ht="12.75">
      <c r="A18" s="647"/>
      <c r="B18" s="639"/>
      <c r="C18" s="117"/>
      <c r="D18" s="34" t="s">
        <v>161</v>
      </c>
      <c r="E18" s="111">
        <v>3242</v>
      </c>
      <c r="F18" s="111">
        <v>3500</v>
      </c>
      <c r="G18" s="111"/>
      <c r="H18" s="111"/>
    </row>
    <row r="19" spans="1:8" ht="12.75">
      <c r="A19" s="118" t="s">
        <v>162</v>
      </c>
      <c r="B19" s="650" t="s">
        <v>163</v>
      </c>
      <c r="C19" s="650"/>
      <c r="D19" s="650"/>
      <c r="E19" s="99"/>
      <c r="F19" s="99">
        <f>SUM(F21)</f>
        <v>1110</v>
      </c>
      <c r="G19" s="99">
        <f>SUM(G21)</f>
        <v>520</v>
      </c>
      <c r="H19" s="99">
        <f>SUM(H21)</f>
        <v>570</v>
      </c>
    </row>
    <row r="20" spans="1:8" ht="12.75">
      <c r="A20" s="647"/>
      <c r="B20" s="120" t="s">
        <v>149</v>
      </c>
      <c r="C20" s="652" t="s">
        <v>150</v>
      </c>
      <c r="D20" s="652"/>
      <c r="E20" s="103"/>
      <c r="F20" s="103"/>
      <c r="G20" s="103"/>
      <c r="H20" s="103"/>
    </row>
    <row r="21" spans="1:8" ht="12.75">
      <c r="A21" s="647"/>
      <c r="B21" s="654"/>
      <c r="C21" s="105" t="s">
        <v>151</v>
      </c>
      <c r="D21" s="26" t="s">
        <v>152</v>
      </c>
      <c r="E21" s="106"/>
      <c r="F21" s="106">
        <f>SUM(F22)</f>
        <v>1110</v>
      </c>
      <c r="G21" s="106">
        <f>SUM(G22)</f>
        <v>520</v>
      </c>
      <c r="H21" s="106">
        <f>SUM(H22)</f>
        <v>570</v>
      </c>
    </row>
    <row r="22" spans="1:8" ht="12.75">
      <c r="A22" s="647"/>
      <c r="B22" s="654"/>
      <c r="C22" s="107" t="s">
        <v>153</v>
      </c>
      <c r="D22" s="108" t="s">
        <v>154</v>
      </c>
      <c r="E22" s="109"/>
      <c r="F22" s="109">
        <f>SUM(F25,F24,F23)</f>
        <v>1110</v>
      </c>
      <c r="G22" s="109">
        <v>520</v>
      </c>
      <c r="H22" s="109">
        <v>570</v>
      </c>
    </row>
    <row r="23" spans="1:8" ht="12.75">
      <c r="A23" s="647"/>
      <c r="B23" s="654"/>
      <c r="C23" s="638"/>
      <c r="D23" s="35" t="s">
        <v>164</v>
      </c>
      <c r="E23" s="111"/>
      <c r="F23" s="111">
        <v>30</v>
      </c>
      <c r="G23" s="111"/>
      <c r="H23" s="111"/>
    </row>
    <row r="24" spans="1:8" ht="12.75">
      <c r="A24" s="647"/>
      <c r="B24" s="654"/>
      <c r="C24" s="638"/>
      <c r="D24" s="35" t="s">
        <v>165</v>
      </c>
      <c r="E24" s="111"/>
      <c r="F24" s="111">
        <v>1060</v>
      </c>
      <c r="G24" s="111"/>
      <c r="H24" s="111"/>
    </row>
    <row r="25" spans="1:8" ht="12.75">
      <c r="A25" s="647"/>
      <c r="B25" s="654"/>
      <c r="C25" s="638"/>
      <c r="D25" s="35" t="s">
        <v>166</v>
      </c>
      <c r="E25" s="111"/>
      <c r="F25" s="111">
        <v>20</v>
      </c>
      <c r="G25" s="111"/>
      <c r="H25" s="111"/>
    </row>
    <row r="26" spans="1:8" ht="12.75">
      <c r="A26" s="118" t="s">
        <v>167</v>
      </c>
      <c r="B26" s="650" t="s">
        <v>168</v>
      </c>
      <c r="C26" s="650"/>
      <c r="D26" s="650"/>
      <c r="E26" s="99">
        <f>SUM(E33,E44,E49)</f>
        <v>7664</v>
      </c>
      <c r="F26" s="99">
        <f>SUM(F28,F44,F49,F54,F58)</f>
        <v>154708</v>
      </c>
      <c r="G26" s="99">
        <f>SUM(G44,G33,G28)</f>
        <v>14180</v>
      </c>
      <c r="H26" s="99">
        <f>SUM(H44,H33,H28)</f>
        <v>23940</v>
      </c>
    </row>
    <row r="27" spans="1:8" ht="12.75">
      <c r="A27" s="647"/>
      <c r="B27" s="120" t="s">
        <v>149</v>
      </c>
      <c r="C27" s="652" t="s">
        <v>150</v>
      </c>
      <c r="D27" s="652"/>
      <c r="E27" s="103"/>
      <c r="F27" s="103"/>
      <c r="G27" s="103"/>
      <c r="H27" s="103"/>
    </row>
    <row r="28" spans="1:8" ht="12.75">
      <c r="A28" s="647"/>
      <c r="B28" s="654"/>
      <c r="C28" s="105" t="s">
        <v>151</v>
      </c>
      <c r="D28" s="26" t="s">
        <v>152</v>
      </c>
      <c r="E28" s="106"/>
      <c r="F28" s="106">
        <f>SUM(F29)</f>
        <v>60</v>
      </c>
      <c r="G28" s="106">
        <f>SUM(G29)</f>
        <v>180</v>
      </c>
      <c r="H28" s="106">
        <f>SUM(H29)</f>
        <v>240</v>
      </c>
    </row>
    <row r="29" spans="1:8" ht="12.75">
      <c r="A29" s="647"/>
      <c r="B29" s="654"/>
      <c r="C29" s="107" t="s">
        <v>153</v>
      </c>
      <c r="D29" s="108" t="s">
        <v>154</v>
      </c>
      <c r="E29" s="109"/>
      <c r="F29" s="109">
        <f>SUM(F32,F31)</f>
        <v>60</v>
      </c>
      <c r="G29" s="109">
        <v>180</v>
      </c>
      <c r="H29" s="109">
        <v>240</v>
      </c>
    </row>
    <row r="30" spans="1:8" ht="12.75" hidden="1">
      <c r="A30" s="647"/>
      <c r="B30" s="654"/>
      <c r="C30" s="107"/>
      <c r="D30" s="22"/>
      <c r="E30" s="22"/>
      <c r="F30" s="22"/>
      <c r="G30" s="111"/>
      <c r="H30" s="111"/>
    </row>
    <row r="31" spans="1:8" ht="12.75">
      <c r="A31" s="647"/>
      <c r="B31" s="654"/>
      <c r="C31" s="638"/>
      <c r="D31" s="110" t="s">
        <v>155</v>
      </c>
      <c r="E31" s="111"/>
      <c r="F31" s="111">
        <v>30</v>
      </c>
      <c r="G31" s="111"/>
      <c r="H31" s="111"/>
    </row>
    <row r="32" spans="1:8" ht="12.75">
      <c r="A32" s="647"/>
      <c r="B32" s="654"/>
      <c r="C32" s="638"/>
      <c r="D32" s="112" t="s">
        <v>156</v>
      </c>
      <c r="E32" s="22"/>
      <c r="F32" s="111">
        <v>30</v>
      </c>
      <c r="G32" s="22"/>
      <c r="H32" s="22"/>
    </row>
    <row r="33" spans="1:8" ht="12.75">
      <c r="A33" s="647"/>
      <c r="B33" s="654"/>
      <c r="C33" s="116">
        <v>700</v>
      </c>
      <c r="D33" s="26" t="s">
        <v>159</v>
      </c>
      <c r="E33" s="106">
        <f>SUM(E34)</f>
        <v>1680</v>
      </c>
      <c r="F33" s="121"/>
      <c r="G33" s="106">
        <v>10000</v>
      </c>
      <c r="H33" s="106">
        <v>10000</v>
      </c>
    </row>
    <row r="34" spans="1:8" ht="12.75">
      <c r="A34" s="647"/>
      <c r="B34" s="654"/>
      <c r="C34" s="122">
        <v>710</v>
      </c>
      <c r="D34" s="123" t="s">
        <v>160</v>
      </c>
      <c r="E34" s="109">
        <f>SUM(E39)</f>
        <v>1680</v>
      </c>
      <c r="F34" s="22"/>
      <c r="G34" s="111"/>
      <c r="H34" s="111"/>
    </row>
    <row r="35" spans="1:8" ht="12.75" hidden="1">
      <c r="A35" s="647"/>
      <c r="B35" s="654"/>
      <c r="C35" s="22"/>
      <c r="D35" s="22"/>
      <c r="E35" s="22"/>
      <c r="F35" s="22"/>
      <c r="G35" s="22"/>
      <c r="H35" s="22"/>
    </row>
    <row r="36" spans="1:8" ht="12.75" hidden="1">
      <c r="A36" s="647"/>
      <c r="B36" s="654"/>
      <c r="C36" s="22"/>
      <c r="D36" s="22"/>
      <c r="E36" s="22"/>
      <c r="F36" s="22"/>
      <c r="G36" s="22"/>
      <c r="H36" s="22"/>
    </row>
    <row r="37" spans="1:8" ht="12.75" hidden="1">
      <c r="A37" s="647"/>
      <c r="B37" s="654"/>
      <c r="C37" s="22"/>
      <c r="D37" s="22"/>
      <c r="E37" s="22"/>
      <c r="F37" s="22"/>
      <c r="G37" s="22"/>
      <c r="H37" s="22"/>
    </row>
    <row r="38" spans="1:8" ht="12.75" hidden="1">
      <c r="A38" s="647"/>
      <c r="B38" s="654"/>
      <c r="C38" s="22"/>
      <c r="D38" s="22"/>
      <c r="E38" s="22"/>
      <c r="F38" s="22"/>
      <c r="G38" s="22"/>
      <c r="H38" s="22"/>
    </row>
    <row r="39" spans="1:8" ht="12.75">
      <c r="A39" s="647"/>
      <c r="B39" s="654"/>
      <c r="C39" s="124"/>
      <c r="D39" s="125" t="s">
        <v>161</v>
      </c>
      <c r="E39" s="111">
        <v>1680</v>
      </c>
      <c r="F39" s="126"/>
      <c r="G39" s="126"/>
      <c r="H39" s="126"/>
    </row>
    <row r="40" spans="1:8" ht="12.75" hidden="1">
      <c r="A40" s="647"/>
      <c r="B40" s="647"/>
      <c r="C40" s="22"/>
      <c r="D40" s="22"/>
      <c r="E40" s="22"/>
      <c r="F40" s="22"/>
      <c r="G40" s="22"/>
      <c r="H40" s="22"/>
    </row>
    <row r="41" spans="1:8" ht="12.75" hidden="1">
      <c r="A41" s="647"/>
      <c r="B41" s="647"/>
      <c r="C41" s="22"/>
      <c r="D41" s="22"/>
      <c r="E41" s="22"/>
      <c r="F41" s="22"/>
      <c r="G41" s="22"/>
      <c r="H41" s="22"/>
    </row>
    <row r="42" spans="1:8" ht="12.75" hidden="1">
      <c r="A42" s="647"/>
      <c r="B42" s="101"/>
      <c r="C42" s="22"/>
      <c r="D42" s="22"/>
      <c r="E42" s="22"/>
      <c r="F42" s="22"/>
      <c r="G42" s="22"/>
      <c r="H42" s="111"/>
    </row>
    <row r="43" spans="1:8" ht="12.75">
      <c r="A43" s="647"/>
      <c r="B43" s="113" t="s">
        <v>157</v>
      </c>
      <c r="C43" s="648" t="s">
        <v>158</v>
      </c>
      <c r="D43" s="648"/>
      <c r="E43" s="115"/>
      <c r="F43" s="103"/>
      <c r="G43" s="115"/>
      <c r="H43" s="115"/>
    </row>
    <row r="44" spans="1:8" ht="12.75">
      <c r="A44" s="647"/>
      <c r="B44" s="647"/>
      <c r="C44" s="116">
        <v>700</v>
      </c>
      <c r="D44" s="26" t="s">
        <v>159</v>
      </c>
      <c r="E44" s="106">
        <f>SUM(E45)</f>
        <v>2500</v>
      </c>
      <c r="F44" s="106">
        <f>SUM(F45)</f>
        <v>20420</v>
      </c>
      <c r="G44" s="106">
        <f>SUM(G45)</f>
        <v>4000</v>
      </c>
      <c r="H44" s="106">
        <f>SUM(H45)</f>
        <v>13700</v>
      </c>
    </row>
    <row r="45" spans="1:8" ht="12.75">
      <c r="A45" s="647"/>
      <c r="B45" s="647"/>
      <c r="C45" s="117">
        <v>710</v>
      </c>
      <c r="D45" s="30" t="s">
        <v>160</v>
      </c>
      <c r="E45" s="109">
        <f>SUM(E47)</f>
        <v>2500</v>
      </c>
      <c r="F45" s="109">
        <f>SUM(F47,F46)</f>
        <v>20420</v>
      </c>
      <c r="G45" s="109">
        <v>4000</v>
      </c>
      <c r="H45" s="109">
        <v>13700</v>
      </c>
    </row>
    <row r="46" spans="1:8" ht="12.75">
      <c r="A46" s="647"/>
      <c r="B46" s="647"/>
      <c r="C46" s="636"/>
      <c r="D46" s="127" t="s">
        <v>169</v>
      </c>
      <c r="E46" s="111"/>
      <c r="F46" s="111">
        <v>15750</v>
      </c>
      <c r="G46" s="111"/>
      <c r="H46" s="111"/>
    </row>
    <row r="47" spans="1:8" ht="12.75">
      <c r="A47" s="647"/>
      <c r="B47" s="647"/>
      <c r="C47" s="636"/>
      <c r="D47" s="127" t="s">
        <v>170</v>
      </c>
      <c r="E47" s="111">
        <v>2500</v>
      </c>
      <c r="F47" s="111">
        <v>4670</v>
      </c>
      <c r="G47" s="111"/>
      <c r="H47" s="111"/>
    </row>
    <row r="48" spans="1:8" ht="12.75">
      <c r="A48" s="647"/>
      <c r="B48" s="113" t="s">
        <v>171</v>
      </c>
      <c r="C48" s="637" t="s">
        <v>172</v>
      </c>
      <c r="D48" s="637"/>
      <c r="E48" s="115"/>
      <c r="F48" s="115"/>
      <c r="G48" s="115"/>
      <c r="H48" s="115"/>
    </row>
    <row r="49" spans="1:8" ht="12.75">
      <c r="A49" s="647"/>
      <c r="B49" s="647"/>
      <c r="C49" s="116">
        <v>700</v>
      </c>
      <c r="D49" s="26" t="s">
        <v>159</v>
      </c>
      <c r="E49" s="106">
        <f>SUM(E50)</f>
        <v>3484</v>
      </c>
      <c r="F49" s="106">
        <f>SUM(F50)</f>
        <v>74228</v>
      </c>
      <c r="G49" s="106"/>
      <c r="H49" s="106"/>
    </row>
    <row r="50" spans="1:8" ht="12.75">
      <c r="A50" s="647"/>
      <c r="B50" s="647"/>
      <c r="C50" s="122">
        <v>710</v>
      </c>
      <c r="D50" s="123" t="s">
        <v>160</v>
      </c>
      <c r="E50" s="109">
        <f>SUM(E52,E51)</f>
        <v>3484</v>
      </c>
      <c r="F50" s="128">
        <f>SUM(F52,F51)</f>
        <v>74228</v>
      </c>
      <c r="G50" s="109"/>
      <c r="H50" s="109"/>
    </row>
    <row r="51" spans="1:8" ht="12.75">
      <c r="A51" s="647"/>
      <c r="B51" s="647"/>
      <c r="C51" s="636"/>
      <c r="D51" s="110" t="s">
        <v>169</v>
      </c>
      <c r="E51" s="111">
        <v>1384</v>
      </c>
      <c r="F51" s="111">
        <v>72015</v>
      </c>
      <c r="G51" s="109"/>
      <c r="H51" s="109"/>
    </row>
    <row r="52" spans="1:8" ht="12.75">
      <c r="A52" s="647"/>
      <c r="B52" s="647"/>
      <c r="C52" s="636"/>
      <c r="D52" s="127" t="s">
        <v>170</v>
      </c>
      <c r="E52" s="111">
        <v>2100</v>
      </c>
      <c r="F52" s="111">
        <v>2213</v>
      </c>
      <c r="G52" s="111"/>
      <c r="H52" s="111"/>
    </row>
    <row r="53" spans="1:8" ht="12.75">
      <c r="A53" s="647"/>
      <c r="B53" s="113" t="s">
        <v>173</v>
      </c>
      <c r="C53" s="653" t="s">
        <v>174</v>
      </c>
      <c r="D53" s="653"/>
      <c r="E53" s="115"/>
      <c r="F53" s="115"/>
      <c r="G53" s="115"/>
      <c r="H53" s="115"/>
    </row>
    <row r="54" spans="1:8" ht="12.75">
      <c r="A54" s="647"/>
      <c r="B54" s="647"/>
      <c r="C54" s="116">
        <v>700</v>
      </c>
      <c r="D54" s="26" t="s">
        <v>159</v>
      </c>
      <c r="E54" s="121"/>
      <c r="F54" s="130">
        <f>SUM(F55)</f>
        <v>59690</v>
      </c>
      <c r="G54" s="121"/>
      <c r="H54" s="121"/>
    </row>
    <row r="55" spans="1:8" ht="12.75">
      <c r="A55" s="647"/>
      <c r="B55" s="647"/>
      <c r="C55" s="122">
        <v>710</v>
      </c>
      <c r="D55" s="123" t="s">
        <v>160</v>
      </c>
      <c r="E55" s="111"/>
      <c r="F55" s="131">
        <f>SUM(F56)</f>
        <v>59690</v>
      </c>
      <c r="G55" s="111"/>
      <c r="H55" s="111"/>
    </row>
    <row r="56" spans="1:8" ht="12.75">
      <c r="A56" s="647"/>
      <c r="B56" s="647"/>
      <c r="C56" s="122"/>
      <c r="D56" s="127" t="s">
        <v>170</v>
      </c>
      <c r="E56" s="111"/>
      <c r="F56" s="111">
        <v>59690</v>
      </c>
      <c r="G56" s="111"/>
      <c r="H56" s="111"/>
    </row>
    <row r="57" spans="1:8" ht="12.75">
      <c r="A57" s="647"/>
      <c r="B57" s="113" t="s">
        <v>175</v>
      </c>
      <c r="C57" s="129" t="s">
        <v>176</v>
      </c>
      <c r="D57" s="114"/>
      <c r="E57" s="115"/>
      <c r="F57" s="103"/>
      <c r="G57" s="115"/>
      <c r="H57" s="115"/>
    </row>
    <row r="58" spans="1:8" ht="12.75">
      <c r="A58" s="647"/>
      <c r="B58" s="647"/>
      <c r="C58" s="116">
        <v>600</v>
      </c>
      <c r="D58" s="26" t="s">
        <v>152</v>
      </c>
      <c r="E58" s="121"/>
      <c r="F58" s="106">
        <f>SUM(F59)</f>
        <v>310</v>
      </c>
      <c r="G58" s="121"/>
      <c r="H58" s="121"/>
    </row>
    <row r="59" spans="1:8" ht="12.75">
      <c r="A59" s="647"/>
      <c r="B59" s="647"/>
      <c r="C59" s="107" t="s">
        <v>153</v>
      </c>
      <c r="D59" s="108" t="s">
        <v>154</v>
      </c>
      <c r="E59" s="111"/>
      <c r="F59" s="109">
        <f>SUM(F60)</f>
        <v>310</v>
      </c>
      <c r="G59" s="111"/>
      <c r="H59" s="111"/>
    </row>
    <row r="60" spans="1:8" ht="12.75">
      <c r="A60" s="647"/>
      <c r="B60" s="647"/>
      <c r="C60" s="122"/>
      <c r="D60" s="28" t="s">
        <v>177</v>
      </c>
      <c r="E60" s="22"/>
      <c r="F60" s="28">
        <v>310</v>
      </c>
      <c r="G60" s="111"/>
      <c r="H60" s="111"/>
    </row>
    <row r="61" spans="1:8" ht="12.75">
      <c r="A61" s="118" t="s">
        <v>178</v>
      </c>
      <c r="B61" s="650" t="s">
        <v>179</v>
      </c>
      <c r="C61" s="650"/>
      <c r="D61" s="650"/>
      <c r="E61" s="99"/>
      <c r="F61" s="99">
        <f>SUM(F63,F67)</f>
        <v>575</v>
      </c>
      <c r="G61" s="99">
        <f>SUM(G67,G63)</f>
        <v>1280</v>
      </c>
      <c r="H61" s="99">
        <f>SUM(H67,H63)</f>
        <v>1580</v>
      </c>
    </row>
    <row r="62" spans="1:8" ht="12.75">
      <c r="A62" s="647"/>
      <c r="B62" s="120" t="s">
        <v>149</v>
      </c>
      <c r="C62" s="652" t="s">
        <v>150</v>
      </c>
      <c r="D62" s="652"/>
      <c r="E62" s="103"/>
      <c r="F62" s="103"/>
      <c r="G62" s="103"/>
      <c r="H62" s="103"/>
    </row>
    <row r="63" spans="1:8" ht="12.75">
      <c r="A63" s="647"/>
      <c r="B63" s="654"/>
      <c r="C63" s="105" t="s">
        <v>151</v>
      </c>
      <c r="D63" s="26" t="s">
        <v>152</v>
      </c>
      <c r="E63" s="106"/>
      <c r="F63" s="106">
        <f>SUM(F64)</f>
        <v>40</v>
      </c>
      <c r="G63" s="106">
        <f>SUM(G64)</f>
        <v>80</v>
      </c>
      <c r="H63" s="106">
        <f>SUM(H64)</f>
        <v>80</v>
      </c>
    </row>
    <row r="64" spans="1:8" ht="12.75">
      <c r="A64" s="647"/>
      <c r="B64" s="654"/>
      <c r="C64" s="107" t="s">
        <v>153</v>
      </c>
      <c r="D64" s="108" t="s">
        <v>154</v>
      </c>
      <c r="E64" s="109"/>
      <c r="F64" s="109">
        <f>SUM(F66,F65)</f>
        <v>40</v>
      </c>
      <c r="G64" s="109">
        <v>80</v>
      </c>
      <c r="H64" s="109">
        <v>80</v>
      </c>
    </row>
    <row r="65" spans="1:8" ht="12.75">
      <c r="A65" s="647"/>
      <c r="B65" s="654"/>
      <c r="C65" s="634"/>
      <c r="D65" s="35" t="s">
        <v>164</v>
      </c>
      <c r="E65" s="111"/>
      <c r="F65" s="111">
        <v>20</v>
      </c>
      <c r="G65" s="111"/>
      <c r="H65" s="111"/>
    </row>
    <row r="66" spans="1:8" ht="12.75">
      <c r="A66" s="647"/>
      <c r="B66" s="654"/>
      <c r="C66" s="634"/>
      <c r="D66" s="35" t="s">
        <v>166</v>
      </c>
      <c r="E66" s="111"/>
      <c r="F66" s="111">
        <v>20</v>
      </c>
      <c r="G66" s="111"/>
      <c r="H66" s="111"/>
    </row>
    <row r="67" spans="1:8" ht="12.75">
      <c r="A67" s="647"/>
      <c r="B67" s="654"/>
      <c r="C67" s="116">
        <v>700</v>
      </c>
      <c r="D67" s="26" t="s">
        <v>159</v>
      </c>
      <c r="E67" s="132"/>
      <c r="F67" s="106">
        <f>SUM(F68)</f>
        <v>535</v>
      </c>
      <c r="G67" s="106">
        <v>1200</v>
      </c>
      <c r="H67" s="106">
        <v>1500</v>
      </c>
    </row>
    <row r="68" spans="1:8" ht="12.75">
      <c r="A68" s="647"/>
      <c r="B68" s="654"/>
      <c r="C68" s="122">
        <v>710</v>
      </c>
      <c r="D68" s="123" t="s">
        <v>160</v>
      </c>
      <c r="E68" s="22"/>
      <c r="F68" s="109">
        <f>SUM(F70,F69)</f>
        <v>535</v>
      </c>
      <c r="G68" s="111"/>
      <c r="H68" s="111"/>
    </row>
    <row r="69" spans="1:8" ht="12.75">
      <c r="A69" s="647"/>
      <c r="B69" s="654"/>
      <c r="C69" s="635"/>
      <c r="D69" s="125" t="s">
        <v>161</v>
      </c>
      <c r="E69" s="22"/>
      <c r="F69" s="111">
        <v>151</v>
      </c>
      <c r="G69" s="111"/>
      <c r="H69" s="111"/>
    </row>
    <row r="70" spans="1:8" ht="12.75">
      <c r="A70" s="647"/>
      <c r="B70" s="654"/>
      <c r="C70" s="635"/>
      <c r="D70" s="28" t="s">
        <v>170</v>
      </c>
      <c r="E70" s="22"/>
      <c r="F70" s="111">
        <v>384</v>
      </c>
      <c r="G70" s="109"/>
      <c r="H70" s="109"/>
    </row>
    <row r="71" spans="1:8" ht="12.75">
      <c r="A71" s="118" t="s">
        <v>180</v>
      </c>
      <c r="B71" s="650" t="s">
        <v>181</v>
      </c>
      <c r="C71" s="650"/>
      <c r="D71" s="650"/>
      <c r="E71" s="100">
        <f>SUM(E73)</f>
        <v>36279</v>
      </c>
      <c r="F71" s="99">
        <f>SUM(F73)</f>
        <v>29800</v>
      </c>
      <c r="G71" s="99">
        <f>SUM(G73)</f>
        <v>10000</v>
      </c>
      <c r="H71" s="99">
        <f>SUM(H73)</f>
        <v>30000</v>
      </c>
    </row>
    <row r="72" spans="1:8" ht="12.75">
      <c r="A72" s="647"/>
      <c r="B72" s="113" t="s">
        <v>182</v>
      </c>
      <c r="C72" s="653" t="s">
        <v>183</v>
      </c>
      <c r="D72" s="653"/>
      <c r="E72" s="104"/>
      <c r="F72" s="115"/>
      <c r="G72" s="103"/>
      <c r="H72" s="103"/>
    </row>
    <row r="73" spans="1:8" ht="12.75">
      <c r="A73" s="647"/>
      <c r="B73" s="654"/>
      <c r="C73" s="116">
        <v>700</v>
      </c>
      <c r="D73" s="26" t="s">
        <v>159</v>
      </c>
      <c r="E73" s="130">
        <f>SUM(E74)</f>
        <v>36279</v>
      </c>
      <c r="F73" s="106">
        <f>SUM(F74)</f>
        <v>29800</v>
      </c>
      <c r="G73" s="106">
        <f>SUM(G74)</f>
        <v>10000</v>
      </c>
      <c r="H73" s="106">
        <v>30000</v>
      </c>
    </row>
    <row r="74" spans="1:8" ht="12.75">
      <c r="A74" s="647"/>
      <c r="B74" s="654"/>
      <c r="C74" s="122">
        <v>710</v>
      </c>
      <c r="D74" s="123" t="s">
        <v>160</v>
      </c>
      <c r="E74" s="131">
        <f>SUM(E75)</f>
        <v>36279</v>
      </c>
      <c r="F74" s="109">
        <f>SUM(F75)</f>
        <v>29800</v>
      </c>
      <c r="G74" s="109">
        <v>10000</v>
      </c>
      <c r="H74" s="109">
        <v>30000</v>
      </c>
    </row>
    <row r="75" spans="1:8" ht="12.75">
      <c r="A75" s="647"/>
      <c r="B75" s="654"/>
      <c r="C75" s="122"/>
      <c r="D75" s="110" t="s">
        <v>169</v>
      </c>
      <c r="E75" s="128">
        <v>36279</v>
      </c>
      <c r="F75" s="111">
        <v>29800</v>
      </c>
      <c r="G75" s="109"/>
      <c r="H75" s="109"/>
    </row>
    <row r="76" spans="1:8" ht="12.75">
      <c r="A76" s="118" t="s">
        <v>184</v>
      </c>
      <c r="B76" s="650" t="s">
        <v>185</v>
      </c>
      <c r="C76" s="650"/>
      <c r="D76" s="650"/>
      <c r="E76" s="133">
        <f>SUM(E79,E86,E97,E101,E111)</f>
        <v>18061</v>
      </c>
      <c r="F76" s="133">
        <f>SUM(F79,F97,F101,F111)</f>
        <v>11375</v>
      </c>
      <c r="G76" s="133">
        <v>17365</v>
      </c>
      <c r="H76" s="133">
        <v>14665</v>
      </c>
    </row>
    <row r="77" spans="1:8" ht="12.75" hidden="1">
      <c r="A77" s="651"/>
      <c r="C77" s="119"/>
      <c r="D77" s="119"/>
      <c r="E77" s="133"/>
      <c r="F77" s="133"/>
      <c r="G77" s="133"/>
      <c r="H77" s="133"/>
    </row>
    <row r="78" spans="1:8" ht="12.75">
      <c r="A78" s="651"/>
      <c r="B78" s="120" t="s">
        <v>149</v>
      </c>
      <c r="C78" s="652" t="s">
        <v>150</v>
      </c>
      <c r="D78" s="652"/>
      <c r="E78" s="103"/>
      <c r="F78" s="103"/>
      <c r="G78" s="103"/>
      <c r="H78" s="103"/>
    </row>
    <row r="79" spans="1:8" ht="12.75">
      <c r="A79" s="651"/>
      <c r="B79" s="645"/>
      <c r="C79" s="105" t="s">
        <v>151</v>
      </c>
      <c r="D79" s="26" t="s">
        <v>152</v>
      </c>
      <c r="E79" s="27">
        <f>SUM(E80)</f>
        <v>850</v>
      </c>
      <c r="F79" s="27">
        <f>SUM(F80)</f>
        <v>900</v>
      </c>
      <c r="G79" s="36">
        <f>SUM(G80)</f>
        <v>900</v>
      </c>
      <c r="H79" s="36">
        <f>SUM(H80)</f>
        <v>900</v>
      </c>
    </row>
    <row r="80" spans="1:8" ht="12.75">
      <c r="A80" s="651"/>
      <c r="B80" s="645"/>
      <c r="C80" s="107" t="s">
        <v>153</v>
      </c>
      <c r="D80" s="108" t="s">
        <v>154</v>
      </c>
      <c r="E80" s="135">
        <f>SUM(E85,E84,E83,E82,E81)</f>
        <v>850</v>
      </c>
      <c r="F80" s="135">
        <f>SUM(F85,F84,F83,F82,F81)</f>
        <v>900</v>
      </c>
      <c r="G80" s="136">
        <v>900</v>
      </c>
      <c r="H80" s="136">
        <v>900</v>
      </c>
    </row>
    <row r="81" spans="1:8" ht="12.75">
      <c r="A81" s="644"/>
      <c r="B81" s="645"/>
      <c r="C81" s="645"/>
      <c r="D81" s="35" t="s">
        <v>186</v>
      </c>
      <c r="E81" s="42">
        <f>SUM()</f>
        <v>0</v>
      </c>
      <c r="F81" s="42">
        <v>300</v>
      </c>
      <c r="G81" s="43"/>
      <c r="H81" s="42"/>
    </row>
    <row r="82" spans="1:8" ht="12.75">
      <c r="A82" s="644"/>
      <c r="B82" s="645"/>
      <c r="C82" s="645"/>
      <c r="D82" s="35" t="s">
        <v>156</v>
      </c>
      <c r="E82" s="42">
        <v>100</v>
      </c>
      <c r="F82" s="42">
        <v>100</v>
      </c>
      <c r="G82" s="43"/>
      <c r="H82" s="42"/>
    </row>
    <row r="83" spans="1:8" ht="12.75">
      <c r="A83" s="644"/>
      <c r="B83" s="645"/>
      <c r="C83" s="645"/>
      <c r="D83" s="35" t="s">
        <v>164</v>
      </c>
      <c r="E83" s="42">
        <v>250</v>
      </c>
      <c r="F83" s="42">
        <v>250</v>
      </c>
      <c r="G83" s="43"/>
      <c r="H83" s="42"/>
    </row>
    <row r="84" spans="1:8" ht="12.75">
      <c r="A84" s="644"/>
      <c r="B84" s="645"/>
      <c r="C84" s="645"/>
      <c r="D84" s="35" t="s">
        <v>165</v>
      </c>
      <c r="E84" s="42">
        <v>300</v>
      </c>
      <c r="F84" s="42">
        <v>150</v>
      </c>
      <c r="G84" s="43"/>
      <c r="H84" s="42"/>
    </row>
    <row r="85" spans="1:8" ht="12.75">
      <c r="A85" s="644"/>
      <c r="B85" s="645"/>
      <c r="C85" s="645"/>
      <c r="D85" s="35" t="s">
        <v>166</v>
      </c>
      <c r="E85" s="42">
        <v>200</v>
      </c>
      <c r="F85" s="42">
        <v>100</v>
      </c>
      <c r="G85" s="43"/>
      <c r="H85" s="42"/>
    </row>
    <row r="86" spans="1:8" ht="12.75">
      <c r="A86" s="644"/>
      <c r="B86" s="645"/>
      <c r="C86" s="116">
        <v>700</v>
      </c>
      <c r="D86" s="26" t="s">
        <v>159</v>
      </c>
      <c r="E86" s="27">
        <f>SUM(E87)</f>
        <v>50</v>
      </c>
      <c r="F86" s="41"/>
      <c r="G86" s="137"/>
      <c r="H86" s="41"/>
    </row>
    <row r="87" spans="1:8" ht="12.75">
      <c r="A87" s="644"/>
      <c r="B87" s="645"/>
      <c r="C87" s="122">
        <v>710</v>
      </c>
      <c r="D87" s="123" t="s">
        <v>160</v>
      </c>
      <c r="E87" s="135">
        <f>SUM(E88)</f>
        <v>50</v>
      </c>
      <c r="F87" s="42"/>
      <c r="G87" s="43"/>
      <c r="H87" s="42"/>
    </row>
    <row r="88" spans="1:8" ht="12.75">
      <c r="A88" s="644"/>
      <c r="B88" s="645"/>
      <c r="C88" s="134"/>
      <c r="D88" s="35" t="s">
        <v>187</v>
      </c>
      <c r="E88" s="42">
        <v>50</v>
      </c>
      <c r="F88" s="42"/>
      <c r="G88" s="43"/>
      <c r="H88" s="42"/>
    </row>
    <row r="89" spans="1:8" ht="12.75" hidden="1">
      <c r="A89" s="644"/>
      <c r="B89" s="138" t="s">
        <v>188</v>
      </c>
      <c r="C89" s="646" t="s">
        <v>189</v>
      </c>
      <c r="D89" s="646"/>
      <c r="E89" s="139"/>
      <c r="F89" s="139"/>
      <c r="G89" s="140"/>
      <c r="H89" s="139"/>
    </row>
    <row r="90" spans="1:8" ht="12.75" hidden="1">
      <c r="A90" s="644"/>
      <c r="B90" s="647"/>
      <c r="C90" s="116">
        <v>600</v>
      </c>
      <c r="D90" s="26" t="s">
        <v>152</v>
      </c>
      <c r="E90" s="27">
        <f>SUM(E91)</f>
        <v>30</v>
      </c>
      <c r="F90" s="27">
        <f>SUM(F91)</f>
        <v>60</v>
      </c>
      <c r="G90" s="36">
        <f>SUM(G91)</f>
        <v>50</v>
      </c>
      <c r="H90" s="27">
        <f>SUM(H91)</f>
        <v>50</v>
      </c>
    </row>
    <row r="91" spans="1:8" ht="12.75" hidden="1">
      <c r="A91" s="644"/>
      <c r="B91" s="647"/>
      <c r="C91" s="107" t="s">
        <v>153</v>
      </c>
      <c r="D91" s="108" t="s">
        <v>154</v>
      </c>
      <c r="E91" s="135">
        <f>SUM(E92)</f>
        <v>30</v>
      </c>
      <c r="F91" s="135">
        <f>SUM(F92)</f>
        <v>60</v>
      </c>
      <c r="G91" s="136">
        <v>50</v>
      </c>
      <c r="H91" s="135">
        <v>50</v>
      </c>
    </row>
    <row r="92" spans="1:8" ht="12.75" hidden="1">
      <c r="A92" s="644"/>
      <c r="B92" s="647"/>
      <c r="C92" s="122"/>
      <c r="D92" s="35" t="s">
        <v>190</v>
      </c>
      <c r="E92" s="42">
        <v>30</v>
      </c>
      <c r="F92" s="42">
        <v>60</v>
      </c>
      <c r="G92" s="141"/>
      <c r="H92" s="142"/>
    </row>
    <row r="93" spans="1:8" ht="12.75" hidden="1">
      <c r="A93" s="644"/>
      <c r="B93" s="647"/>
      <c r="C93" s="105" t="s">
        <v>191</v>
      </c>
      <c r="D93" s="26" t="s">
        <v>159</v>
      </c>
      <c r="E93" s="27">
        <f aca="true" t="shared" si="0" ref="E93:H94">SUM(E94)</f>
        <v>8200</v>
      </c>
      <c r="F93" s="27">
        <f t="shared" si="0"/>
        <v>7500</v>
      </c>
      <c r="G93" s="27">
        <f t="shared" si="0"/>
        <v>7700</v>
      </c>
      <c r="H93" s="27">
        <f t="shared" si="0"/>
        <v>8100</v>
      </c>
    </row>
    <row r="94" spans="1:8" ht="12.75" hidden="1">
      <c r="A94" s="644"/>
      <c r="B94" s="647"/>
      <c r="C94" s="117">
        <v>710</v>
      </c>
      <c r="D94" s="30" t="s">
        <v>160</v>
      </c>
      <c r="E94" s="143">
        <f t="shared" si="0"/>
        <v>8200</v>
      </c>
      <c r="F94" s="31">
        <f t="shared" si="0"/>
        <v>7500</v>
      </c>
      <c r="G94" s="31">
        <f t="shared" si="0"/>
        <v>7700</v>
      </c>
      <c r="H94" s="135">
        <f t="shared" si="0"/>
        <v>8100</v>
      </c>
    </row>
    <row r="95" spans="1:8" ht="12.75" hidden="1">
      <c r="A95" s="644"/>
      <c r="B95" s="647"/>
      <c r="C95" s="144"/>
      <c r="D95" s="35" t="s">
        <v>192</v>
      </c>
      <c r="E95" s="42">
        <v>8200</v>
      </c>
      <c r="F95" s="42">
        <v>7500</v>
      </c>
      <c r="G95" s="42">
        <v>7700</v>
      </c>
      <c r="H95" s="42">
        <v>8100</v>
      </c>
    </row>
    <row r="96" spans="1:8" ht="12.75">
      <c r="A96" s="644"/>
      <c r="B96" s="113" t="s">
        <v>157</v>
      </c>
      <c r="C96" s="648" t="s">
        <v>158</v>
      </c>
      <c r="D96" s="648"/>
      <c r="E96" s="145"/>
      <c r="F96" s="145"/>
      <c r="G96" s="146"/>
      <c r="H96" s="145"/>
    </row>
    <row r="97" spans="1:8" ht="12.75">
      <c r="A97" s="644"/>
      <c r="B97" s="649"/>
      <c r="C97" s="116">
        <v>700</v>
      </c>
      <c r="D97" s="26" t="s">
        <v>159</v>
      </c>
      <c r="E97" s="27">
        <f aca="true" t="shared" si="1" ref="E97:H98">SUM(E98)</f>
        <v>4511</v>
      </c>
      <c r="F97" s="27">
        <f t="shared" si="1"/>
        <v>1000</v>
      </c>
      <c r="G97" s="36">
        <f t="shared" si="1"/>
        <v>6000</v>
      </c>
      <c r="H97" s="27">
        <f t="shared" si="1"/>
        <v>3000</v>
      </c>
    </row>
    <row r="98" spans="1:8" ht="12.75">
      <c r="A98" s="644"/>
      <c r="B98" s="649"/>
      <c r="C98" s="117">
        <v>710</v>
      </c>
      <c r="D98" s="30" t="s">
        <v>160</v>
      </c>
      <c r="E98" s="135">
        <f t="shared" si="1"/>
        <v>4511</v>
      </c>
      <c r="F98" s="135">
        <f t="shared" si="1"/>
        <v>1000</v>
      </c>
      <c r="G98" s="136">
        <f t="shared" si="1"/>
        <v>6000</v>
      </c>
      <c r="H98" s="135">
        <f t="shared" si="1"/>
        <v>3000</v>
      </c>
    </row>
    <row r="99" spans="1:8" ht="12.75">
      <c r="A99" s="644"/>
      <c r="B99" s="649"/>
      <c r="C99" s="117"/>
      <c r="D99" s="35" t="s">
        <v>193</v>
      </c>
      <c r="E99" s="42">
        <v>4511</v>
      </c>
      <c r="F99" s="42">
        <v>1000</v>
      </c>
      <c r="G99" s="43">
        <v>6000</v>
      </c>
      <c r="H99" s="42">
        <v>3000</v>
      </c>
    </row>
    <row r="100" spans="1:8" ht="12.75">
      <c r="A100" s="644"/>
      <c r="B100" s="113" t="s">
        <v>188</v>
      </c>
      <c r="C100" s="648" t="s">
        <v>189</v>
      </c>
      <c r="D100" s="648"/>
      <c r="E100" s="145"/>
      <c r="F100" s="145"/>
      <c r="G100" s="146"/>
      <c r="H100" s="145"/>
    </row>
    <row r="101" spans="1:8" ht="12.75">
      <c r="A101" s="644"/>
      <c r="B101" s="649"/>
      <c r="C101" s="116">
        <v>600</v>
      </c>
      <c r="D101" s="26" t="s">
        <v>152</v>
      </c>
      <c r="E101" s="27">
        <f>SUM(E102)</f>
        <v>4450</v>
      </c>
      <c r="F101" s="27">
        <f>SUM(F102)</f>
        <v>3075</v>
      </c>
      <c r="G101" s="36">
        <f>SUM(G102)</f>
        <v>3065</v>
      </c>
      <c r="H101" s="27">
        <f>SUM(H102)</f>
        <v>3065</v>
      </c>
    </row>
    <row r="102" spans="1:8" ht="12.75">
      <c r="A102" s="644"/>
      <c r="B102" s="649"/>
      <c r="C102" s="107" t="s">
        <v>153</v>
      </c>
      <c r="D102" s="108" t="s">
        <v>154</v>
      </c>
      <c r="E102" s="135">
        <f>SUM(E110,E108,E107,E106,E105,E104)</f>
        <v>4450</v>
      </c>
      <c r="F102" s="135">
        <f>SUM(F110,F109,F108,F107,F106,F105,F104,F103)</f>
        <v>3075</v>
      </c>
      <c r="G102" s="136">
        <v>3065</v>
      </c>
      <c r="H102" s="135">
        <v>3065</v>
      </c>
    </row>
    <row r="103" spans="1:8" ht="12.75">
      <c r="A103" s="644"/>
      <c r="B103" s="649"/>
      <c r="C103" s="645"/>
      <c r="D103" s="35" t="s">
        <v>194</v>
      </c>
      <c r="E103" s="42"/>
      <c r="F103" s="42">
        <v>370</v>
      </c>
      <c r="G103" s="43"/>
      <c r="H103" s="42"/>
    </row>
    <row r="104" spans="1:8" ht="12.75">
      <c r="A104" s="644"/>
      <c r="B104" s="649"/>
      <c r="C104" s="645"/>
      <c r="D104" s="35" t="s">
        <v>195</v>
      </c>
      <c r="E104" s="42">
        <v>150</v>
      </c>
      <c r="F104" s="42">
        <v>175</v>
      </c>
      <c r="G104" s="43"/>
      <c r="H104" s="42"/>
    </row>
    <row r="105" spans="1:8" ht="12.75">
      <c r="A105" s="644"/>
      <c r="B105" s="649"/>
      <c r="C105" s="645"/>
      <c r="D105" s="35" t="s">
        <v>196</v>
      </c>
      <c r="E105" s="42">
        <v>825</v>
      </c>
      <c r="F105" s="42">
        <v>130</v>
      </c>
      <c r="G105" s="43"/>
      <c r="H105" s="42"/>
    </row>
    <row r="106" spans="1:8" ht="12.75">
      <c r="A106" s="644"/>
      <c r="B106" s="649"/>
      <c r="C106" s="645"/>
      <c r="D106" s="35" t="s">
        <v>197</v>
      </c>
      <c r="E106" s="42">
        <v>1035</v>
      </c>
      <c r="F106" s="42">
        <v>1580</v>
      </c>
      <c r="G106" s="43"/>
      <c r="H106" s="42"/>
    </row>
    <row r="107" spans="1:8" ht="12.75">
      <c r="A107" s="644"/>
      <c r="B107" s="649"/>
      <c r="C107" s="645"/>
      <c r="D107" s="35" t="s">
        <v>156</v>
      </c>
      <c r="E107" s="42">
        <v>2402</v>
      </c>
      <c r="F107" s="42">
        <v>700</v>
      </c>
      <c r="G107" s="43"/>
      <c r="H107" s="42"/>
    </row>
    <row r="108" spans="1:8" ht="12.75">
      <c r="A108" s="644"/>
      <c r="B108" s="649"/>
      <c r="C108" s="645"/>
      <c r="D108" s="35" t="s">
        <v>166</v>
      </c>
      <c r="E108" s="42">
        <v>8</v>
      </c>
      <c r="F108" s="42">
        <v>10</v>
      </c>
      <c r="G108" s="43"/>
      <c r="H108" s="42"/>
    </row>
    <row r="109" spans="1:8" ht="12.75">
      <c r="A109" s="644"/>
      <c r="B109" s="649"/>
      <c r="C109" s="645"/>
      <c r="D109" s="35" t="s">
        <v>198</v>
      </c>
      <c r="E109" s="42"/>
      <c r="F109" s="42">
        <v>50</v>
      </c>
      <c r="G109" s="43"/>
      <c r="H109" s="42"/>
    </row>
    <row r="110" spans="1:8" ht="12.75">
      <c r="A110" s="644"/>
      <c r="B110" s="649"/>
      <c r="C110" s="645"/>
      <c r="D110" s="35" t="s">
        <v>190</v>
      </c>
      <c r="E110" s="42">
        <v>30</v>
      </c>
      <c r="F110" s="42">
        <v>60</v>
      </c>
      <c r="G110" s="43"/>
      <c r="H110" s="42"/>
    </row>
    <row r="111" spans="1:8" ht="12.75">
      <c r="A111" s="644"/>
      <c r="B111" s="649"/>
      <c r="C111" s="105" t="s">
        <v>191</v>
      </c>
      <c r="D111" s="26" t="s">
        <v>159</v>
      </c>
      <c r="E111" s="27">
        <f>SUM(E112)</f>
        <v>8200</v>
      </c>
      <c r="F111" s="27">
        <f>SUM(F112)</f>
        <v>6400</v>
      </c>
      <c r="G111" s="27">
        <f>SUM(G112)</f>
        <v>7400</v>
      </c>
      <c r="H111" s="27">
        <f>SUM(H112)</f>
        <v>7700</v>
      </c>
    </row>
    <row r="112" spans="1:8" ht="12.75">
      <c r="A112" s="644"/>
      <c r="B112" s="649"/>
      <c r="C112" s="117">
        <v>710</v>
      </c>
      <c r="D112" s="30" t="s">
        <v>160</v>
      </c>
      <c r="E112" s="143">
        <f>SUM(E113)</f>
        <v>8200</v>
      </c>
      <c r="F112" s="31">
        <f>SUM(F113)</f>
        <v>6400</v>
      </c>
      <c r="G112" s="31">
        <v>7400</v>
      </c>
      <c r="H112" s="135">
        <v>7700</v>
      </c>
    </row>
    <row r="113" spans="1:8" ht="12.75">
      <c r="A113" s="644"/>
      <c r="B113" s="649"/>
      <c r="C113" s="28"/>
      <c r="D113" s="35" t="s">
        <v>192</v>
      </c>
      <c r="E113" s="42">
        <v>8200</v>
      </c>
      <c r="F113" s="42">
        <v>6400</v>
      </c>
      <c r="G113" s="42"/>
      <c r="H113" s="42"/>
    </row>
    <row r="114" spans="1:8" ht="12.75">
      <c r="A114" s="662" t="s">
        <v>199</v>
      </c>
      <c r="B114" s="662"/>
      <c r="C114" s="662"/>
      <c r="D114" s="147" t="s">
        <v>200</v>
      </c>
      <c r="E114" s="148">
        <f>SUM(E101,E79)</f>
        <v>5300</v>
      </c>
      <c r="F114" s="149">
        <f>SUM(F101,F79,F63,F58,F28,F21,F11)</f>
        <v>5525</v>
      </c>
      <c r="G114" s="148">
        <f>SUM(G101,G79,G63,G28,G21,G11)</f>
        <v>4805</v>
      </c>
      <c r="H114" s="149">
        <f>SUM(H101,H79,H63,H28,H21,H11)</f>
        <v>4935</v>
      </c>
    </row>
    <row r="115" spans="1:8" ht="12.75">
      <c r="A115" s="662"/>
      <c r="B115" s="662"/>
      <c r="C115" s="662"/>
      <c r="D115" s="150" t="s">
        <v>201</v>
      </c>
      <c r="E115" s="149">
        <f>SUM(E111,E97,E86,E73,E49,E44,E33,E16)</f>
        <v>59946</v>
      </c>
      <c r="F115" s="148">
        <f>SUM(F111,F97,F73,F67,F54,F49,F44,F16)</f>
        <v>195573</v>
      </c>
      <c r="G115" s="148">
        <f>SUM(G111,G97,G73,G67,G44,G33,G16)</f>
        <v>40600</v>
      </c>
      <c r="H115" s="149">
        <f>SUM(H111,H97,H73,H67,H44,H33,H16)</f>
        <v>67900</v>
      </c>
    </row>
  </sheetData>
  <mergeCells count="61">
    <mergeCell ref="A6:A7"/>
    <mergeCell ref="C6:C7"/>
    <mergeCell ref="D6:D7"/>
    <mergeCell ref="E6:E7"/>
    <mergeCell ref="F6:F7"/>
    <mergeCell ref="G6:G7"/>
    <mergeCell ref="H6:H7"/>
    <mergeCell ref="B9:D9"/>
    <mergeCell ref="A10:A18"/>
    <mergeCell ref="C10:D10"/>
    <mergeCell ref="B11:B14"/>
    <mergeCell ref="C13:C14"/>
    <mergeCell ref="C15:D15"/>
    <mergeCell ref="B16:B18"/>
    <mergeCell ref="B19:D19"/>
    <mergeCell ref="A20:A25"/>
    <mergeCell ref="C20:D20"/>
    <mergeCell ref="B21:B25"/>
    <mergeCell ref="C23:C25"/>
    <mergeCell ref="B26:D26"/>
    <mergeCell ref="A27:A45"/>
    <mergeCell ref="C27:D27"/>
    <mergeCell ref="B28:B39"/>
    <mergeCell ref="C31:C32"/>
    <mergeCell ref="B40:B41"/>
    <mergeCell ref="C43:D43"/>
    <mergeCell ref="B44:B45"/>
    <mergeCell ref="A46:A60"/>
    <mergeCell ref="B46:B47"/>
    <mergeCell ref="C46:C47"/>
    <mergeCell ref="C48:D48"/>
    <mergeCell ref="B49:B52"/>
    <mergeCell ref="C51:C52"/>
    <mergeCell ref="C53:D53"/>
    <mergeCell ref="B54:B56"/>
    <mergeCell ref="B58:B60"/>
    <mergeCell ref="B61:D61"/>
    <mergeCell ref="A62:A70"/>
    <mergeCell ref="C62:D62"/>
    <mergeCell ref="B63:B70"/>
    <mergeCell ref="C65:C66"/>
    <mergeCell ref="C69:C70"/>
    <mergeCell ref="B71:D71"/>
    <mergeCell ref="A72:A75"/>
    <mergeCell ref="C72:D72"/>
    <mergeCell ref="B73:B75"/>
    <mergeCell ref="C103:C110"/>
    <mergeCell ref="B76:D76"/>
    <mergeCell ref="A77:A80"/>
    <mergeCell ref="C78:D78"/>
    <mergeCell ref="B79:B80"/>
    <mergeCell ref="A114:C115"/>
    <mergeCell ref="A81:A113"/>
    <mergeCell ref="B81:B88"/>
    <mergeCell ref="C81:C85"/>
    <mergeCell ref="C89:D89"/>
    <mergeCell ref="B90:B95"/>
    <mergeCell ref="C96:D96"/>
    <mergeCell ref="B97:B99"/>
    <mergeCell ref="C100:D100"/>
    <mergeCell ref="B101:B113"/>
  </mergeCells>
  <printOptions/>
  <pageMargins left="0.7875" right="0.7875" top="0.7875" bottom="0.7875" header="0.5118055555555556" footer="0.5118055555555556"/>
  <pageSetup horizontalDpi="300" verticalDpi="300" orientation="landscape" paperSize="9"/>
  <rowBreaks count="1" manualBreakCount="1"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8.7109375" style="0" customWidth="1"/>
    <col min="3" max="3" width="8.00390625" style="0" customWidth="1"/>
    <col min="4" max="4" width="44.140625" style="0" customWidth="1"/>
    <col min="5" max="16384" width="11.57421875" style="0" customWidth="1"/>
  </cols>
  <sheetData>
    <row r="1" spans="1:6" ht="15.75">
      <c r="A1" s="151" t="s">
        <v>202</v>
      </c>
      <c r="B1" s="152"/>
      <c r="C1" s="152"/>
      <c r="D1" s="153"/>
      <c r="E1" s="153"/>
      <c r="F1" s="153"/>
    </row>
    <row r="2" spans="1:8" ht="12.75">
      <c r="A2" s="154"/>
      <c r="B2" s="154"/>
      <c r="C2" s="154"/>
      <c r="E2" s="154"/>
      <c r="F2" s="154"/>
      <c r="G2" s="154"/>
      <c r="H2" s="154"/>
    </row>
    <row r="3" spans="1:8" ht="12.75">
      <c r="A3" s="155"/>
      <c r="B3" s="155"/>
      <c r="C3" s="155"/>
      <c r="D3" s="155"/>
      <c r="E3" s="693" t="s">
        <v>138</v>
      </c>
      <c r="F3" s="693"/>
      <c r="G3" s="693"/>
      <c r="H3" s="693"/>
    </row>
    <row r="4" spans="1:8" ht="12.75" customHeight="1">
      <c r="A4" s="694" t="s">
        <v>140</v>
      </c>
      <c r="B4" s="695" t="s">
        <v>203</v>
      </c>
      <c r="C4" s="696" t="s">
        <v>204</v>
      </c>
      <c r="D4" s="694" t="s">
        <v>143</v>
      </c>
      <c r="E4" s="697" t="s">
        <v>144</v>
      </c>
      <c r="F4" s="697" t="s">
        <v>123</v>
      </c>
      <c r="G4" s="697" t="s">
        <v>124</v>
      </c>
      <c r="H4" s="697" t="s">
        <v>125</v>
      </c>
    </row>
    <row r="5" spans="1:8" ht="12.75">
      <c r="A5" s="694"/>
      <c r="B5" s="695"/>
      <c r="C5" s="696"/>
      <c r="D5" s="694"/>
      <c r="E5" s="697"/>
      <c r="F5" s="697"/>
      <c r="G5" s="697"/>
      <c r="H5" s="697"/>
    </row>
    <row r="6" spans="1:8" ht="12.75">
      <c r="A6" s="691" t="s">
        <v>205</v>
      </c>
      <c r="B6" s="691"/>
      <c r="C6" s="691"/>
      <c r="D6" s="691"/>
      <c r="E6" s="156">
        <f>SUM(E7+E25+E113+E141)</f>
        <v>56159</v>
      </c>
      <c r="F6" s="156">
        <f>SUM(F7+F25+F113+F141)</f>
        <v>57828</v>
      </c>
      <c r="G6" s="156">
        <f>SUM(G7+G25+G113+G141)</f>
        <v>60407</v>
      </c>
      <c r="H6" s="156">
        <f>SUM(H7+H25+H113+H141)</f>
        <v>62590</v>
      </c>
    </row>
    <row r="7" spans="1:8" ht="12.75">
      <c r="A7" s="157" t="s">
        <v>206</v>
      </c>
      <c r="B7" s="158"/>
      <c r="C7" s="628" t="s">
        <v>207</v>
      </c>
      <c r="D7" s="628"/>
      <c r="E7" s="159">
        <f>SUM(E9)</f>
        <v>4709</v>
      </c>
      <c r="F7" s="159">
        <f>SUM(F9)</f>
        <v>4831</v>
      </c>
      <c r="G7" s="159">
        <f>SUM(G9)</f>
        <v>5082</v>
      </c>
      <c r="H7" s="159">
        <f>SUM(H9)</f>
        <v>5382</v>
      </c>
    </row>
    <row r="8" spans="1:8" ht="12.75">
      <c r="A8" s="632"/>
      <c r="B8" s="160" t="s">
        <v>208</v>
      </c>
      <c r="C8" s="692" t="s">
        <v>209</v>
      </c>
      <c r="D8" s="692"/>
      <c r="E8" s="161"/>
      <c r="F8" s="161"/>
      <c r="G8" s="161"/>
      <c r="H8" s="161"/>
    </row>
    <row r="9" spans="1:8" ht="11.25" customHeight="1">
      <c r="A9" s="632"/>
      <c r="B9" s="629"/>
      <c r="C9" s="162" t="s">
        <v>151</v>
      </c>
      <c r="D9" s="163" t="s">
        <v>210</v>
      </c>
      <c r="E9" s="164">
        <f>SUM(E10+E11+E12)</f>
        <v>4709</v>
      </c>
      <c r="F9" s="164">
        <f>SUM(F10+F11+F12)</f>
        <v>4831</v>
      </c>
      <c r="G9" s="164">
        <f>SUM(G10+G11+G12)</f>
        <v>5082</v>
      </c>
      <c r="H9" s="164">
        <f>SUM(H10+H11+H12)</f>
        <v>5382</v>
      </c>
    </row>
    <row r="10" spans="1:8" ht="11.25" customHeight="1">
      <c r="A10" s="632"/>
      <c r="B10" s="629"/>
      <c r="C10" s="165" t="s">
        <v>211</v>
      </c>
      <c r="D10" s="166" t="s">
        <v>212</v>
      </c>
      <c r="E10" s="167">
        <v>1872</v>
      </c>
      <c r="F10" s="167">
        <v>1996</v>
      </c>
      <c r="G10" s="167">
        <v>2129</v>
      </c>
      <c r="H10" s="167">
        <v>2278</v>
      </c>
    </row>
    <row r="11" spans="1:8" ht="12.75">
      <c r="A11" s="632"/>
      <c r="B11" s="629"/>
      <c r="C11" s="165" t="s">
        <v>213</v>
      </c>
      <c r="D11" s="168" t="s">
        <v>214</v>
      </c>
      <c r="E11" s="167">
        <v>606</v>
      </c>
      <c r="F11" s="167">
        <v>770</v>
      </c>
      <c r="G11" s="167">
        <v>809</v>
      </c>
      <c r="H11" s="167">
        <v>864</v>
      </c>
    </row>
    <row r="12" spans="1:8" ht="12.75">
      <c r="A12" s="632"/>
      <c r="B12" s="629"/>
      <c r="C12" s="165" t="s">
        <v>153</v>
      </c>
      <c r="D12" s="168" t="s">
        <v>215</v>
      </c>
      <c r="E12" s="167">
        <f>SUM(E13+E16+E18+E20)</f>
        <v>2231</v>
      </c>
      <c r="F12" s="167">
        <f>SUM(F13+F16+F18+F20)</f>
        <v>2065</v>
      </c>
      <c r="G12" s="167">
        <f>SUM(G13+G16+G18+G20)</f>
        <v>2144</v>
      </c>
      <c r="H12" s="167">
        <f>SUM(H13+H16+H18+H20)</f>
        <v>2240</v>
      </c>
    </row>
    <row r="13" spans="1:8" ht="12.75">
      <c r="A13" s="632"/>
      <c r="B13" s="629"/>
      <c r="C13" s="632"/>
      <c r="D13" s="168" t="s">
        <v>216</v>
      </c>
      <c r="E13" s="167">
        <f>SUM(E14:E15)</f>
        <v>110</v>
      </c>
      <c r="F13" s="167">
        <f>SUM(F14:F15)</f>
        <v>110</v>
      </c>
      <c r="G13" s="169">
        <v>110</v>
      </c>
      <c r="H13" s="167">
        <v>110</v>
      </c>
    </row>
    <row r="14" spans="1:8" ht="12.75">
      <c r="A14" s="632"/>
      <c r="B14" s="629"/>
      <c r="C14" s="632"/>
      <c r="D14" s="170" t="s">
        <v>217</v>
      </c>
      <c r="E14" s="167">
        <v>50</v>
      </c>
      <c r="F14" s="167">
        <v>40</v>
      </c>
      <c r="G14" s="169"/>
      <c r="H14" s="167"/>
    </row>
    <row r="15" spans="1:8" ht="12.75">
      <c r="A15" s="632"/>
      <c r="B15" s="629"/>
      <c r="C15" s="632"/>
      <c r="D15" s="170" t="s">
        <v>218</v>
      </c>
      <c r="E15" s="167">
        <v>60</v>
      </c>
      <c r="F15" s="167">
        <v>70</v>
      </c>
      <c r="G15" s="171"/>
      <c r="H15" s="171"/>
    </row>
    <row r="16" spans="1:8" ht="12.75">
      <c r="A16" s="632"/>
      <c r="B16" s="629"/>
      <c r="C16" s="632"/>
      <c r="D16" s="168" t="s">
        <v>219</v>
      </c>
      <c r="E16" s="172">
        <f>SUM(E17:E17)</f>
        <v>100</v>
      </c>
      <c r="F16" s="172">
        <f>SUM(F17:F17)</f>
        <v>100</v>
      </c>
      <c r="G16" s="172">
        <v>110</v>
      </c>
      <c r="H16" s="172">
        <v>110</v>
      </c>
    </row>
    <row r="17" spans="1:8" ht="12.75">
      <c r="A17" s="632"/>
      <c r="B17" s="629"/>
      <c r="C17" s="632"/>
      <c r="D17" s="170" t="s">
        <v>220</v>
      </c>
      <c r="E17" s="173">
        <v>100</v>
      </c>
      <c r="F17" s="173">
        <v>100</v>
      </c>
      <c r="G17" s="173"/>
      <c r="H17" s="173"/>
    </row>
    <row r="18" spans="1:8" ht="12.75">
      <c r="A18" s="632"/>
      <c r="B18" s="629"/>
      <c r="C18" s="632"/>
      <c r="D18" s="168" t="s">
        <v>221</v>
      </c>
      <c r="E18" s="173">
        <f>SUM(E19)</f>
        <v>0</v>
      </c>
      <c r="F18" s="173">
        <f>SUM(F19)</f>
        <v>30</v>
      </c>
      <c r="G18" s="173">
        <v>10</v>
      </c>
      <c r="H18" s="173">
        <v>10</v>
      </c>
    </row>
    <row r="19" spans="1:8" ht="12.75">
      <c r="A19" s="632"/>
      <c r="B19" s="629"/>
      <c r="C19" s="632"/>
      <c r="D19" s="170" t="s">
        <v>222</v>
      </c>
      <c r="E19" s="173"/>
      <c r="F19" s="173">
        <v>30</v>
      </c>
      <c r="G19" s="173"/>
      <c r="H19" s="173"/>
    </row>
    <row r="20" spans="1:8" ht="12.75">
      <c r="A20" s="632"/>
      <c r="B20" s="629"/>
      <c r="C20" s="632"/>
      <c r="D20" s="168" t="s">
        <v>223</v>
      </c>
      <c r="E20" s="173">
        <f>SUM(E21:E24)</f>
        <v>2021</v>
      </c>
      <c r="F20" s="173">
        <f>SUM(F21:F24)</f>
        <v>1825</v>
      </c>
      <c r="G20" s="173">
        <v>1914</v>
      </c>
      <c r="H20" s="173">
        <v>2010</v>
      </c>
    </row>
    <row r="21" spans="1:8" ht="12.75">
      <c r="A21" s="632"/>
      <c r="B21" s="629"/>
      <c r="C21" s="632"/>
      <c r="D21" s="170" t="s">
        <v>224</v>
      </c>
      <c r="E21" s="173"/>
      <c r="F21" s="173">
        <v>4</v>
      </c>
      <c r="G21" s="173"/>
      <c r="H21" s="173"/>
    </row>
    <row r="22" spans="1:8" ht="12.75">
      <c r="A22" s="632"/>
      <c r="B22" s="629"/>
      <c r="C22" s="632"/>
      <c r="D22" s="170" t="s">
        <v>225</v>
      </c>
      <c r="E22" s="173">
        <v>35</v>
      </c>
      <c r="F22" s="173">
        <v>35</v>
      </c>
      <c r="G22" s="173"/>
      <c r="H22" s="173"/>
    </row>
    <row r="23" spans="1:8" ht="12.75">
      <c r="A23" s="632"/>
      <c r="B23" s="629"/>
      <c r="C23" s="632"/>
      <c r="D23" s="170" t="s">
        <v>226</v>
      </c>
      <c r="E23" s="173">
        <v>36</v>
      </c>
      <c r="F23" s="173">
        <v>26</v>
      </c>
      <c r="G23" s="173"/>
      <c r="H23" s="173"/>
    </row>
    <row r="24" spans="1:8" ht="12.75">
      <c r="A24" s="632"/>
      <c r="B24" s="629"/>
      <c r="C24" s="632"/>
      <c r="D24" s="170" t="s">
        <v>227</v>
      </c>
      <c r="E24" s="173">
        <v>1950</v>
      </c>
      <c r="F24" s="173">
        <v>1760</v>
      </c>
      <c r="G24" s="173"/>
      <c r="H24" s="173"/>
    </row>
    <row r="25" spans="1:8" ht="12.75">
      <c r="A25" s="157" t="s">
        <v>228</v>
      </c>
      <c r="B25" s="158"/>
      <c r="C25" s="623" t="s">
        <v>229</v>
      </c>
      <c r="D25" s="623"/>
      <c r="E25" s="174">
        <f>SUM(E26+E96+E102)</f>
        <v>49959</v>
      </c>
      <c r="F25" s="174">
        <f>SUM(F26+F96+F102)</f>
        <v>51065</v>
      </c>
      <c r="G25" s="174">
        <f>SUM(G26+G96+G102)</f>
        <v>53227</v>
      </c>
      <c r="H25" s="174">
        <f>SUM(H26+H96+H102)</f>
        <v>55869</v>
      </c>
    </row>
    <row r="26" spans="1:8" ht="12.75">
      <c r="A26" s="622"/>
      <c r="B26" s="160" t="s">
        <v>149</v>
      </c>
      <c r="C26" s="624" t="s">
        <v>209</v>
      </c>
      <c r="D26" s="624"/>
      <c r="E26" s="175">
        <f>SUM(E27+E86)</f>
        <v>39647</v>
      </c>
      <c r="F26" s="175">
        <f>SUM(F27+F86)</f>
        <v>39797</v>
      </c>
      <c r="G26" s="175">
        <f>SUM(G27+G86)</f>
        <v>41979</v>
      </c>
      <c r="H26" s="175">
        <f>SUM(H27+H86)</f>
        <v>44661</v>
      </c>
    </row>
    <row r="27" spans="1:8" ht="11.25" customHeight="1">
      <c r="A27" s="622"/>
      <c r="B27" s="629"/>
      <c r="C27" s="162" t="s">
        <v>151</v>
      </c>
      <c r="D27" s="163" t="s">
        <v>210</v>
      </c>
      <c r="E27" s="164">
        <f>SUM(E28+E29+E30+E80)</f>
        <v>38197</v>
      </c>
      <c r="F27" s="164">
        <f>SUM(F28+F29+F30+F80)</f>
        <v>39058</v>
      </c>
      <c r="G27" s="164">
        <f>SUM(G28+G29+G30+G80)</f>
        <v>41129</v>
      </c>
      <c r="H27" s="164">
        <f>SUM(H28+H29+H30+H80)</f>
        <v>43731</v>
      </c>
    </row>
    <row r="28" spans="1:8" ht="11.25" customHeight="1">
      <c r="A28" s="622"/>
      <c r="B28" s="629"/>
      <c r="C28" s="165" t="s">
        <v>211</v>
      </c>
      <c r="D28" s="166" t="s">
        <v>212</v>
      </c>
      <c r="E28" s="167">
        <v>18518</v>
      </c>
      <c r="F28" s="167">
        <v>20219</v>
      </c>
      <c r="G28" s="169">
        <v>21710</v>
      </c>
      <c r="H28" s="167">
        <v>23447</v>
      </c>
    </row>
    <row r="29" spans="1:8" ht="12.75">
      <c r="A29" s="622"/>
      <c r="B29" s="629"/>
      <c r="C29" s="165" t="s">
        <v>213</v>
      </c>
      <c r="D29" s="168" t="s">
        <v>214</v>
      </c>
      <c r="E29" s="167">
        <v>7542</v>
      </c>
      <c r="F29" s="167">
        <v>8280</v>
      </c>
      <c r="G29" s="167">
        <v>8940</v>
      </c>
      <c r="H29" s="167">
        <v>9601</v>
      </c>
    </row>
    <row r="30" spans="1:8" ht="12.75">
      <c r="A30" s="622"/>
      <c r="B30" s="629"/>
      <c r="C30" s="165" t="s">
        <v>153</v>
      </c>
      <c r="D30" s="168" t="s">
        <v>215</v>
      </c>
      <c r="E30" s="167">
        <f>SUM(E31+E34+E39+E49+E56+E62+E65)</f>
        <v>11867</v>
      </c>
      <c r="F30" s="167">
        <f>SUM(F31+F34+F39+F49+F56+F62+F65)</f>
        <v>10198</v>
      </c>
      <c r="G30" s="167">
        <f>SUM(G31+G34+G39+G49+G56+G62+G65)</f>
        <v>10109</v>
      </c>
      <c r="H30" s="167">
        <f>SUM(H31+H34+H39+H49+H56+H62+H65)</f>
        <v>10308</v>
      </c>
    </row>
    <row r="31" spans="1:8" ht="12.75">
      <c r="A31" s="622"/>
      <c r="B31" s="629"/>
      <c r="C31" s="632"/>
      <c r="D31" s="168" t="s">
        <v>216</v>
      </c>
      <c r="E31" s="167">
        <f>SUM(E32:E33)</f>
        <v>217</v>
      </c>
      <c r="F31" s="167">
        <f>SUM(F32:F33)</f>
        <v>133</v>
      </c>
      <c r="G31" s="169">
        <v>150</v>
      </c>
      <c r="H31" s="167">
        <v>160</v>
      </c>
    </row>
    <row r="32" spans="1:8" ht="12.75">
      <c r="A32" s="622"/>
      <c r="B32" s="629"/>
      <c r="C32" s="632"/>
      <c r="D32" s="170" t="s">
        <v>217</v>
      </c>
      <c r="E32" s="167">
        <v>107</v>
      </c>
      <c r="F32" s="167">
        <v>63</v>
      </c>
      <c r="G32" s="169"/>
      <c r="H32" s="167"/>
    </row>
    <row r="33" spans="1:8" ht="12.75">
      <c r="A33" s="622"/>
      <c r="B33" s="629"/>
      <c r="C33" s="632"/>
      <c r="D33" s="170" t="s">
        <v>218</v>
      </c>
      <c r="E33" s="167">
        <v>110</v>
      </c>
      <c r="F33" s="167">
        <v>70</v>
      </c>
      <c r="G33" s="171"/>
      <c r="H33" s="171"/>
    </row>
    <row r="34" spans="1:8" ht="12.75">
      <c r="A34" s="622"/>
      <c r="B34" s="629"/>
      <c r="C34" s="632"/>
      <c r="D34" s="168" t="s">
        <v>230</v>
      </c>
      <c r="E34" s="167">
        <f>SUM(E35:E38)</f>
        <v>3110</v>
      </c>
      <c r="F34" s="167">
        <f>SUM(F35:F38)</f>
        <v>3255</v>
      </c>
      <c r="G34" s="169">
        <v>3320</v>
      </c>
      <c r="H34" s="167">
        <v>3380</v>
      </c>
    </row>
    <row r="35" spans="1:8" ht="12.75">
      <c r="A35" s="622"/>
      <c r="B35" s="629"/>
      <c r="C35" s="632"/>
      <c r="D35" s="170" t="s">
        <v>231</v>
      </c>
      <c r="E35" s="167">
        <v>1840</v>
      </c>
      <c r="F35" s="167">
        <v>1970</v>
      </c>
      <c r="G35" s="171"/>
      <c r="H35" s="171"/>
    </row>
    <row r="36" spans="1:8" ht="12.75">
      <c r="A36" s="622"/>
      <c r="B36" s="629"/>
      <c r="C36" s="632"/>
      <c r="D36" s="170" t="s">
        <v>232</v>
      </c>
      <c r="E36" s="167">
        <v>232</v>
      </c>
      <c r="F36" s="167">
        <v>200</v>
      </c>
      <c r="G36" s="169"/>
      <c r="H36" s="167"/>
    </row>
    <row r="37" spans="1:8" ht="12.75">
      <c r="A37" s="622"/>
      <c r="B37" s="622"/>
      <c r="C37" s="632"/>
      <c r="D37" s="170" t="s">
        <v>233</v>
      </c>
      <c r="E37" s="173">
        <v>1038</v>
      </c>
      <c r="F37" s="173">
        <v>1055</v>
      </c>
      <c r="G37" s="173"/>
      <c r="H37" s="173"/>
    </row>
    <row r="38" spans="1:8" ht="12.75">
      <c r="A38" s="622"/>
      <c r="B38" s="622"/>
      <c r="C38" s="632"/>
      <c r="D38" s="170" t="s">
        <v>234</v>
      </c>
      <c r="E38" s="173"/>
      <c r="F38" s="173">
        <v>30</v>
      </c>
      <c r="G38" s="173"/>
      <c r="H38" s="173"/>
    </row>
    <row r="39" spans="1:8" ht="12.75">
      <c r="A39" s="622"/>
      <c r="B39" s="622"/>
      <c r="C39" s="632"/>
      <c r="D39" s="168" t="s">
        <v>219</v>
      </c>
      <c r="E39" s="173">
        <f>SUM(E40:E48)</f>
        <v>1343</v>
      </c>
      <c r="F39" s="173">
        <f>SUM(F40:F48)</f>
        <v>1256</v>
      </c>
      <c r="G39" s="173">
        <v>1300</v>
      </c>
      <c r="H39" s="173">
        <v>1346</v>
      </c>
    </row>
    <row r="40" spans="1:8" ht="12.75">
      <c r="A40" s="622"/>
      <c r="B40" s="622"/>
      <c r="C40" s="632"/>
      <c r="D40" s="170" t="s">
        <v>235</v>
      </c>
      <c r="E40" s="173">
        <v>125</v>
      </c>
      <c r="F40" s="173">
        <v>200</v>
      </c>
      <c r="G40" s="173"/>
      <c r="H40" s="173"/>
    </row>
    <row r="41" spans="1:8" ht="12.75">
      <c r="A41" s="622"/>
      <c r="B41" s="622"/>
      <c r="C41" s="632"/>
      <c r="D41" s="170" t="s">
        <v>236</v>
      </c>
      <c r="E41" s="173">
        <v>376</v>
      </c>
      <c r="F41" s="173">
        <v>270</v>
      </c>
      <c r="G41" s="173"/>
      <c r="H41" s="173"/>
    </row>
    <row r="42" spans="1:8" ht="12.75">
      <c r="A42" s="622"/>
      <c r="B42" s="622"/>
      <c r="C42" s="632"/>
      <c r="D42" s="170" t="s">
        <v>237</v>
      </c>
      <c r="E42" s="173">
        <v>7</v>
      </c>
      <c r="F42" s="173">
        <v>8</v>
      </c>
      <c r="G42" s="173"/>
      <c r="H42" s="173"/>
    </row>
    <row r="43" spans="1:8" ht="12.75">
      <c r="A43" s="622"/>
      <c r="B43" s="622"/>
      <c r="C43" s="632"/>
      <c r="D43" s="170" t="s">
        <v>238</v>
      </c>
      <c r="E43" s="173">
        <v>514</v>
      </c>
      <c r="F43" s="173">
        <v>481</v>
      </c>
      <c r="G43" s="173"/>
      <c r="H43" s="173"/>
    </row>
    <row r="44" spans="1:8" ht="12.75">
      <c r="A44" s="622"/>
      <c r="B44" s="622"/>
      <c r="C44" s="632"/>
      <c r="D44" s="170" t="s">
        <v>239</v>
      </c>
      <c r="E44" s="173">
        <v>50</v>
      </c>
      <c r="F44" s="173">
        <v>21</v>
      </c>
      <c r="G44" s="173"/>
      <c r="H44" s="173"/>
    </row>
    <row r="45" spans="1:8" ht="12.75">
      <c r="A45" s="622"/>
      <c r="B45" s="622"/>
      <c r="C45" s="632"/>
      <c r="D45" s="170" t="s">
        <v>240</v>
      </c>
      <c r="E45" s="173">
        <v>47</v>
      </c>
      <c r="F45" s="173">
        <v>50</v>
      </c>
      <c r="G45" s="173"/>
      <c r="H45" s="173"/>
    </row>
    <row r="46" spans="1:8" ht="12.75">
      <c r="A46" s="622"/>
      <c r="B46" s="622"/>
      <c r="C46" s="632"/>
      <c r="D46" s="170" t="s">
        <v>241</v>
      </c>
      <c r="E46" s="173">
        <v>4</v>
      </c>
      <c r="F46" s="173">
        <v>6</v>
      </c>
      <c r="G46" s="173"/>
      <c r="H46" s="173"/>
    </row>
    <row r="47" spans="1:8" ht="12.75">
      <c r="A47" s="622"/>
      <c r="B47" s="622"/>
      <c r="C47" s="632"/>
      <c r="D47" s="170" t="s">
        <v>242</v>
      </c>
      <c r="E47" s="173">
        <v>100</v>
      </c>
      <c r="F47" s="173">
        <v>100</v>
      </c>
      <c r="G47" s="173"/>
      <c r="H47" s="173"/>
    </row>
    <row r="48" spans="1:8" ht="12.75">
      <c r="A48" s="622"/>
      <c r="B48" s="622"/>
      <c r="C48" s="632"/>
      <c r="D48" s="170" t="s">
        <v>220</v>
      </c>
      <c r="E48" s="173">
        <v>120</v>
      </c>
      <c r="F48" s="173">
        <v>120</v>
      </c>
      <c r="G48" s="173"/>
      <c r="H48" s="173"/>
    </row>
    <row r="49" spans="1:8" ht="12.75">
      <c r="A49" s="622"/>
      <c r="B49" s="622"/>
      <c r="C49" s="632"/>
      <c r="D49" s="168" t="s">
        <v>221</v>
      </c>
      <c r="E49" s="173">
        <f>SUM(E50:E55)</f>
        <v>467</v>
      </c>
      <c r="F49" s="173">
        <f>SUM(F50:F55)</f>
        <v>473</v>
      </c>
      <c r="G49" s="173">
        <v>459</v>
      </c>
      <c r="H49" s="173">
        <v>475</v>
      </c>
    </row>
    <row r="50" spans="1:8" ht="12.75">
      <c r="A50" s="622"/>
      <c r="B50" s="622"/>
      <c r="C50" s="632"/>
      <c r="D50" s="170" t="s">
        <v>243</v>
      </c>
      <c r="E50" s="173">
        <v>250</v>
      </c>
      <c r="F50" s="173">
        <v>260</v>
      </c>
      <c r="G50" s="173"/>
      <c r="H50" s="173"/>
    </row>
    <row r="51" spans="1:8" ht="12.75">
      <c r="A51" s="622"/>
      <c r="B51" s="622"/>
      <c r="C51" s="632"/>
      <c r="D51" s="170" t="s">
        <v>244</v>
      </c>
      <c r="E51" s="173">
        <v>90</v>
      </c>
      <c r="F51" s="173">
        <v>60</v>
      </c>
      <c r="G51" s="173"/>
      <c r="H51" s="173"/>
    </row>
    <row r="52" spans="1:8" ht="12.75">
      <c r="A52" s="622"/>
      <c r="B52" s="622"/>
      <c r="C52" s="632"/>
      <c r="D52" s="170" t="s">
        <v>245</v>
      </c>
      <c r="E52" s="173">
        <v>110</v>
      </c>
      <c r="F52" s="173">
        <v>115</v>
      </c>
      <c r="G52" s="173"/>
      <c r="H52" s="173"/>
    </row>
    <row r="53" spans="1:8" ht="12.75">
      <c r="A53" s="622"/>
      <c r="B53" s="622"/>
      <c r="C53" s="632"/>
      <c r="D53" s="170" t="s">
        <v>246</v>
      </c>
      <c r="E53" s="173">
        <v>10</v>
      </c>
      <c r="F53" s="173">
        <v>30</v>
      </c>
      <c r="G53" s="173"/>
      <c r="H53" s="173"/>
    </row>
    <row r="54" spans="1:8" ht="12.75">
      <c r="A54" s="622"/>
      <c r="B54" s="622"/>
      <c r="C54" s="632"/>
      <c r="D54" s="170" t="s">
        <v>247</v>
      </c>
      <c r="E54" s="173">
        <v>5</v>
      </c>
      <c r="F54" s="173">
        <v>5</v>
      </c>
      <c r="G54" s="173"/>
      <c r="H54" s="173"/>
    </row>
    <row r="55" spans="1:8" ht="12.75">
      <c r="A55" s="622"/>
      <c r="B55" s="622"/>
      <c r="C55" s="632"/>
      <c r="D55" s="170" t="s">
        <v>248</v>
      </c>
      <c r="E55" s="176">
        <v>2</v>
      </c>
      <c r="F55" s="173">
        <v>3</v>
      </c>
      <c r="G55" s="173"/>
      <c r="H55" s="173"/>
    </row>
    <row r="56" spans="1:8" ht="12.75">
      <c r="A56" s="622"/>
      <c r="B56" s="622"/>
      <c r="C56" s="632"/>
      <c r="D56" s="168" t="s">
        <v>249</v>
      </c>
      <c r="E56" s="173">
        <f>SUM(E57:E61)</f>
        <v>614</v>
      </c>
      <c r="F56" s="173">
        <f>SUM(F57:F61)</f>
        <v>164</v>
      </c>
      <c r="G56" s="173">
        <v>180</v>
      </c>
      <c r="H56" s="173">
        <v>195</v>
      </c>
    </row>
    <row r="57" spans="1:8" ht="12.75">
      <c r="A57" s="622"/>
      <c r="B57" s="622"/>
      <c r="C57" s="632"/>
      <c r="D57" s="170" t="s">
        <v>250</v>
      </c>
      <c r="E57" s="173">
        <v>0</v>
      </c>
      <c r="F57" s="173"/>
      <c r="G57" s="173"/>
      <c r="H57" s="173"/>
    </row>
    <row r="58" spans="1:8" ht="12.75">
      <c r="A58" s="622"/>
      <c r="B58" s="622"/>
      <c r="C58" s="632"/>
      <c r="D58" s="170" t="s">
        <v>251</v>
      </c>
      <c r="E58" s="173">
        <v>504</v>
      </c>
      <c r="F58" s="173"/>
      <c r="G58" s="173"/>
      <c r="H58" s="173"/>
    </row>
    <row r="59" spans="1:8" ht="12.75">
      <c r="A59" s="622"/>
      <c r="B59" s="622"/>
      <c r="C59" s="632"/>
      <c r="D59" s="170" t="s">
        <v>252</v>
      </c>
      <c r="E59" s="173">
        <v>10</v>
      </c>
      <c r="F59" s="173"/>
      <c r="G59" s="173"/>
      <c r="H59" s="173"/>
    </row>
    <row r="60" spans="1:8" ht="12.75">
      <c r="A60" s="622"/>
      <c r="B60" s="622"/>
      <c r="C60" s="632"/>
      <c r="D60" s="170" t="s">
        <v>253</v>
      </c>
      <c r="E60" s="173">
        <v>100</v>
      </c>
      <c r="F60" s="173">
        <v>100</v>
      </c>
      <c r="G60" s="173"/>
      <c r="H60" s="173"/>
    </row>
    <row r="61" spans="1:8" ht="12.75">
      <c r="A61" s="622"/>
      <c r="B61" s="622"/>
      <c r="C61" s="632"/>
      <c r="D61" s="170" t="s">
        <v>254</v>
      </c>
      <c r="E61" s="173">
        <v>0</v>
      </c>
      <c r="F61" s="173">
        <v>64</v>
      </c>
      <c r="G61" s="173"/>
      <c r="H61" s="173"/>
    </row>
    <row r="62" spans="1:8" ht="12.75">
      <c r="A62" s="622"/>
      <c r="B62" s="622"/>
      <c r="C62" s="632"/>
      <c r="D62" s="168" t="s">
        <v>255</v>
      </c>
      <c r="E62" s="173">
        <f>SUM(E63:E64)</f>
        <v>203</v>
      </c>
      <c r="F62" s="173">
        <f>SUM(F63:F64)</f>
        <v>143</v>
      </c>
      <c r="G62" s="173">
        <v>150</v>
      </c>
      <c r="H62" s="173">
        <v>152</v>
      </c>
    </row>
    <row r="63" spans="1:8" ht="12.75">
      <c r="A63" s="622"/>
      <c r="B63" s="622"/>
      <c r="C63" s="632"/>
      <c r="D63" s="170" t="s">
        <v>256</v>
      </c>
      <c r="E63" s="173">
        <v>200</v>
      </c>
      <c r="F63" s="173">
        <v>140</v>
      </c>
      <c r="G63" s="173"/>
      <c r="H63" s="173"/>
    </row>
    <row r="64" spans="1:8" ht="12.75">
      <c r="A64" s="622"/>
      <c r="B64" s="622"/>
      <c r="C64" s="632"/>
      <c r="D64" s="170" t="s">
        <v>257</v>
      </c>
      <c r="E64" s="173">
        <v>3</v>
      </c>
      <c r="F64" s="173">
        <v>3</v>
      </c>
      <c r="G64" s="173"/>
      <c r="H64" s="173"/>
    </row>
    <row r="65" spans="1:8" ht="12.75">
      <c r="A65" s="622"/>
      <c r="B65" s="622"/>
      <c r="C65" s="632"/>
      <c r="D65" s="168" t="s">
        <v>223</v>
      </c>
      <c r="E65" s="173">
        <f>SUM(E66:E79)</f>
        <v>5913</v>
      </c>
      <c r="F65" s="173">
        <f>SUM(F66:F79)</f>
        <v>4774</v>
      </c>
      <c r="G65" s="173">
        <v>4550</v>
      </c>
      <c r="H65" s="173">
        <v>4600</v>
      </c>
    </row>
    <row r="66" spans="1:8" ht="12.75">
      <c r="A66" s="622"/>
      <c r="B66" s="622"/>
      <c r="C66" s="632"/>
      <c r="D66" s="170" t="s">
        <v>258</v>
      </c>
      <c r="E66" s="173">
        <v>64</v>
      </c>
      <c r="F66" s="173">
        <v>70</v>
      </c>
      <c r="G66" s="173"/>
      <c r="H66" s="173"/>
    </row>
    <row r="67" spans="1:8" ht="12.75">
      <c r="A67" s="622"/>
      <c r="B67" s="622"/>
      <c r="C67" s="632"/>
      <c r="D67" s="170" t="s">
        <v>259</v>
      </c>
      <c r="E67" s="173">
        <v>70</v>
      </c>
      <c r="F67" s="173">
        <v>30</v>
      </c>
      <c r="G67" s="173"/>
      <c r="H67" s="173"/>
    </row>
    <row r="68" spans="1:8" ht="12.75">
      <c r="A68" s="622"/>
      <c r="B68" s="622"/>
      <c r="C68" s="632"/>
      <c r="D68" s="170" t="s">
        <v>260</v>
      </c>
      <c r="E68" s="173">
        <v>545</v>
      </c>
      <c r="F68" s="173">
        <v>569</v>
      </c>
      <c r="G68" s="173"/>
      <c r="H68" s="173"/>
    </row>
    <row r="69" spans="1:8" ht="12.75">
      <c r="A69" s="622"/>
      <c r="B69" s="622"/>
      <c r="C69" s="632"/>
      <c r="D69" s="170" t="s">
        <v>261</v>
      </c>
      <c r="E69" s="173">
        <v>60</v>
      </c>
      <c r="F69" s="173">
        <v>60</v>
      </c>
      <c r="G69" s="173"/>
      <c r="H69" s="173"/>
    </row>
    <row r="70" spans="1:8" ht="12.75">
      <c r="A70" s="622"/>
      <c r="B70" s="622"/>
      <c r="C70" s="632"/>
      <c r="D70" s="170" t="s">
        <v>262</v>
      </c>
      <c r="E70" s="173">
        <v>65</v>
      </c>
      <c r="F70" s="173"/>
      <c r="G70" s="173"/>
      <c r="H70" s="173"/>
    </row>
    <row r="71" spans="1:8" ht="12.75">
      <c r="A71" s="622"/>
      <c r="B71" s="622"/>
      <c r="C71" s="632"/>
      <c r="D71" s="170" t="s">
        <v>263</v>
      </c>
      <c r="E71" s="173">
        <v>3502</v>
      </c>
      <c r="F71" s="173">
        <v>2500</v>
      </c>
      <c r="G71" s="173"/>
      <c r="H71" s="173"/>
    </row>
    <row r="72" spans="1:8" ht="12.75">
      <c r="A72" s="622"/>
      <c r="B72" s="622"/>
      <c r="C72" s="632"/>
      <c r="D72" s="170" t="s">
        <v>264</v>
      </c>
      <c r="E72" s="173">
        <v>0</v>
      </c>
      <c r="F72" s="173"/>
      <c r="G72" s="173"/>
      <c r="H72" s="173"/>
    </row>
    <row r="73" spans="1:8" ht="12.75">
      <c r="A73" s="622"/>
      <c r="B73" s="622"/>
      <c r="C73" s="632"/>
      <c r="D73" s="170" t="s">
        <v>226</v>
      </c>
      <c r="E73" s="173">
        <v>857</v>
      </c>
      <c r="F73" s="173">
        <v>860</v>
      </c>
      <c r="G73" s="173"/>
      <c r="H73" s="173"/>
    </row>
    <row r="74" spans="1:8" ht="12.75">
      <c r="A74" s="622"/>
      <c r="B74" s="622"/>
      <c r="C74" s="632"/>
      <c r="D74" s="170" t="s">
        <v>265</v>
      </c>
      <c r="E74" s="173">
        <v>30</v>
      </c>
      <c r="F74" s="173">
        <v>30</v>
      </c>
      <c r="G74" s="173"/>
      <c r="H74" s="173"/>
    </row>
    <row r="75" spans="1:8" ht="12.75">
      <c r="A75" s="622"/>
      <c r="B75" s="622"/>
      <c r="C75" s="632"/>
      <c r="D75" s="170" t="s">
        <v>266</v>
      </c>
      <c r="E75" s="173">
        <v>271</v>
      </c>
      <c r="F75" s="173">
        <v>305</v>
      </c>
      <c r="G75" s="173"/>
      <c r="H75" s="173"/>
    </row>
    <row r="76" spans="1:8" ht="12.75">
      <c r="A76" s="622"/>
      <c r="B76" s="622"/>
      <c r="C76" s="632"/>
      <c r="D76" s="170" t="s">
        <v>267</v>
      </c>
      <c r="E76" s="173">
        <v>200</v>
      </c>
      <c r="F76" s="173">
        <v>100</v>
      </c>
      <c r="G76" s="173"/>
      <c r="H76" s="173"/>
    </row>
    <row r="77" spans="1:8" ht="12.75">
      <c r="A77" s="622"/>
      <c r="B77" s="622"/>
      <c r="C77" s="632"/>
      <c r="D77" s="170" t="s">
        <v>268</v>
      </c>
      <c r="E77" s="173">
        <v>40</v>
      </c>
      <c r="F77" s="173">
        <v>40</v>
      </c>
      <c r="G77" s="173"/>
      <c r="H77" s="173"/>
    </row>
    <row r="78" spans="1:8" ht="12.75">
      <c r="A78" s="622"/>
      <c r="B78" s="622"/>
      <c r="C78" s="632"/>
      <c r="D78" s="170" t="s">
        <v>269</v>
      </c>
      <c r="E78" s="173">
        <v>200</v>
      </c>
      <c r="F78" s="173">
        <v>200</v>
      </c>
      <c r="G78" s="173"/>
      <c r="H78" s="173"/>
    </row>
    <row r="79" spans="1:8" ht="12.75">
      <c r="A79" s="622"/>
      <c r="B79" s="622"/>
      <c r="C79" s="632"/>
      <c r="D79" s="170" t="s">
        <v>270</v>
      </c>
      <c r="E79" s="173">
        <v>9</v>
      </c>
      <c r="F79" s="173">
        <v>10</v>
      </c>
      <c r="G79" s="173"/>
      <c r="H79" s="173"/>
    </row>
    <row r="80" spans="1:8" ht="12.75">
      <c r="A80" s="622"/>
      <c r="B80" s="622"/>
      <c r="C80" s="177">
        <v>640</v>
      </c>
      <c r="D80" s="168" t="s">
        <v>271</v>
      </c>
      <c r="E80" s="173">
        <f>SUM(E81)</f>
        <v>270</v>
      </c>
      <c r="F80" s="173">
        <f>SUM(F81)</f>
        <v>361</v>
      </c>
      <c r="G80" s="173">
        <f>SUM(G81)</f>
        <v>370</v>
      </c>
      <c r="H80" s="173">
        <f>SUM(H81)</f>
        <v>375</v>
      </c>
    </row>
    <row r="81" spans="1:8" ht="12.75">
      <c r="A81" s="622"/>
      <c r="B81" s="622"/>
      <c r="C81" s="631"/>
      <c r="D81" s="168" t="s">
        <v>272</v>
      </c>
      <c r="E81" s="173">
        <f>SUM(E82:E85)</f>
        <v>270</v>
      </c>
      <c r="F81" s="173">
        <f>SUM(F82:F85)</f>
        <v>361</v>
      </c>
      <c r="G81" s="173">
        <v>370</v>
      </c>
      <c r="H81" s="173">
        <v>375</v>
      </c>
    </row>
    <row r="82" spans="1:8" ht="12.75">
      <c r="A82" s="622"/>
      <c r="B82" s="622"/>
      <c r="C82" s="631"/>
      <c r="D82" s="170" t="s">
        <v>273</v>
      </c>
      <c r="E82" s="173">
        <v>270</v>
      </c>
      <c r="F82" s="173">
        <v>270</v>
      </c>
      <c r="G82" s="173"/>
      <c r="H82" s="173"/>
    </row>
    <row r="83" spans="1:8" ht="12.75">
      <c r="A83" s="622"/>
      <c r="B83" s="622"/>
      <c r="C83" s="631"/>
      <c r="D83" s="170" t="s">
        <v>274</v>
      </c>
      <c r="E83" s="173"/>
      <c r="F83" s="173"/>
      <c r="G83" s="173"/>
      <c r="H83" s="173"/>
    </row>
    <row r="84" spans="1:8" ht="12.75">
      <c r="A84" s="622"/>
      <c r="B84" s="622"/>
      <c r="C84" s="631"/>
      <c r="D84" s="170" t="s">
        <v>275</v>
      </c>
      <c r="E84" s="173"/>
      <c r="F84" s="173">
        <v>63</v>
      </c>
      <c r="G84" s="173"/>
      <c r="H84" s="173"/>
    </row>
    <row r="85" spans="1:8" ht="12.75">
      <c r="A85" s="622"/>
      <c r="B85" s="622"/>
      <c r="C85" s="631"/>
      <c r="D85" s="170" t="s">
        <v>276</v>
      </c>
      <c r="E85" s="173"/>
      <c r="F85" s="173">
        <v>28</v>
      </c>
      <c r="G85" s="173"/>
      <c r="H85" s="173"/>
    </row>
    <row r="86" spans="1:8" ht="12.75">
      <c r="A86" s="622"/>
      <c r="B86" s="622"/>
      <c r="C86" s="178">
        <v>700</v>
      </c>
      <c r="D86" s="179" t="s">
        <v>277</v>
      </c>
      <c r="E86" s="180">
        <f>SUM(E87)</f>
        <v>1450</v>
      </c>
      <c r="F86" s="180">
        <f>SUM(F87)</f>
        <v>739</v>
      </c>
      <c r="G86" s="180">
        <f>SUM(G87)</f>
        <v>850</v>
      </c>
      <c r="H86" s="180">
        <f>SUM(H87)</f>
        <v>930</v>
      </c>
    </row>
    <row r="87" spans="1:8" ht="12.75">
      <c r="A87" s="622"/>
      <c r="B87" s="622"/>
      <c r="C87" s="177">
        <v>710</v>
      </c>
      <c r="D87" s="168" t="s">
        <v>278</v>
      </c>
      <c r="E87" s="173">
        <f>SUM(E88+E90+E92)</f>
        <v>1450</v>
      </c>
      <c r="F87" s="173">
        <f>SUM(F88+F90+F92)</f>
        <v>739</v>
      </c>
      <c r="G87" s="173">
        <f>SUM(G88+G90+G92)</f>
        <v>850</v>
      </c>
      <c r="H87" s="173">
        <f>SUM(H88+H90+H92)</f>
        <v>930</v>
      </c>
    </row>
    <row r="88" spans="1:8" ht="12.75">
      <c r="A88" s="622"/>
      <c r="B88" s="622"/>
      <c r="C88" s="631"/>
      <c r="D88" s="168" t="s">
        <v>279</v>
      </c>
      <c r="E88" s="173">
        <f>SUM(E89:E89)</f>
        <v>150</v>
      </c>
      <c r="F88" s="173">
        <f>SUM(F89:F89)</f>
        <v>530</v>
      </c>
      <c r="G88" s="173">
        <v>600</v>
      </c>
      <c r="H88" s="173">
        <v>630</v>
      </c>
    </row>
    <row r="89" spans="1:8" ht="12.75">
      <c r="A89" s="622"/>
      <c r="B89" s="622"/>
      <c r="C89" s="631"/>
      <c r="D89" s="170" t="s">
        <v>280</v>
      </c>
      <c r="E89" s="173">
        <v>150</v>
      </c>
      <c r="F89" s="173">
        <v>530</v>
      </c>
      <c r="G89" s="173"/>
      <c r="H89" s="173"/>
    </row>
    <row r="90" spans="1:8" ht="12.75">
      <c r="A90" s="622"/>
      <c r="B90" s="622"/>
      <c r="C90" s="631"/>
      <c r="D90" s="168" t="s">
        <v>281</v>
      </c>
      <c r="E90" s="173">
        <f>SUM(E91)</f>
        <v>920</v>
      </c>
      <c r="F90" s="173">
        <f>SUM(F91)</f>
        <v>0</v>
      </c>
      <c r="G90" s="173">
        <f>SUM(G91)</f>
        <v>0</v>
      </c>
      <c r="H90" s="173">
        <f>SUM(H91)</f>
        <v>0</v>
      </c>
    </row>
    <row r="91" spans="1:8" ht="12.75">
      <c r="A91" s="622"/>
      <c r="B91" s="622"/>
      <c r="C91" s="631"/>
      <c r="D91" s="170" t="s">
        <v>282</v>
      </c>
      <c r="E91" s="173">
        <v>920</v>
      </c>
      <c r="F91" s="173"/>
      <c r="G91" s="173"/>
      <c r="H91" s="173"/>
    </row>
    <row r="92" spans="1:8" ht="12.75">
      <c r="A92" s="622"/>
      <c r="B92" s="622"/>
      <c r="C92" s="631"/>
      <c r="D92" s="168" t="s">
        <v>283</v>
      </c>
      <c r="E92" s="173">
        <f>SUM(E93:E95)</f>
        <v>380</v>
      </c>
      <c r="F92" s="173">
        <f>SUM(F93:F95)</f>
        <v>209</v>
      </c>
      <c r="G92" s="173">
        <v>250</v>
      </c>
      <c r="H92" s="173">
        <v>300</v>
      </c>
    </row>
    <row r="93" spans="1:8" ht="12.75">
      <c r="A93" s="622"/>
      <c r="B93" s="622"/>
      <c r="C93" s="631"/>
      <c r="D93" s="170" t="s">
        <v>284</v>
      </c>
      <c r="E93" s="173">
        <v>300</v>
      </c>
      <c r="F93" s="173">
        <v>100</v>
      </c>
      <c r="G93" s="173"/>
      <c r="H93" s="173"/>
    </row>
    <row r="94" spans="1:8" ht="12.75">
      <c r="A94" s="622"/>
      <c r="B94" s="622"/>
      <c r="C94" s="631"/>
      <c r="D94" s="170" t="s">
        <v>285</v>
      </c>
      <c r="E94" s="173">
        <v>80</v>
      </c>
      <c r="F94" s="173">
        <v>50</v>
      </c>
      <c r="G94" s="173"/>
      <c r="H94" s="173"/>
    </row>
    <row r="95" spans="1:8" ht="12.75">
      <c r="A95" s="622"/>
      <c r="B95" s="622"/>
      <c r="C95" s="631"/>
      <c r="D95" s="170" t="s">
        <v>286</v>
      </c>
      <c r="E95" s="173"/>
      <c r="F95" s="173">
        <v>59</v>
      </c>
      <c r="G95" s="173"/>
      <c r="H95" s="173"/>
    </row>
    <row r="96" spans="1:8" ht="12.75">
      <c r="A96" s="622"/>
      <c r="B96" s="181" t="s">
        <v>287</v>
      </c>
      <c r="C96" s="630" t="s">
        <v>288</v>
      </c>
      <c r="D96" s="630"/>
      <c r="E96" s="182">
        <f>SUM(E98)</f>
        <v>500</v>
      </c>
      <c r="F96" s="182">
        <f>SUM(F98)</f>
        <v>500</v>
      </c>
      <c r="G96" s="182">
        <f>SUM(G98)</f>
        <v>510</v>
      </c>
      <c r="H96" s="182">
        <f>SUM(H98)</f>
        <v>520</v>
      </c>
    </row>
    <row r="97" spans="1:8" ht="12.75">
      <c r="A97" s="622"/>
      <c r="B97" s="633"/>
      <c r="C97" s="178">
        <v>600</v>
      </c>
      <c r="D97" s="179" t="s">
        <v>210</v>
      </c>
      <c r="E97" s="180">
        <f aca="true" t="shared" si="0" ref="E97:H98">SUM(E98)</f>
        <v>500</v>
      </c>
      <c r="F97" s="180">
        <f t="shared" si="0"/>
        <v>500</v>
      </c>
      <c r="G97" s="180">
        <f t="shared" si="0"/>
        <v>510</v>
      </c>
      <c r="H97" s="180">
        <f t="shared" si="0"/>
        <v>520</v>
      </c>
    </row>
    <row r="98" spans="1:8" ht="12.75">
      <c r="A98" s="622"/>
      <c r="B98" s="633"/>
      <c r="C98" s="177">
        <v>630</v>
      </c>
      <c r="D98" s="168" t="s">
        <v>215</v>
      </c>
      <c r="E98" s="173">
        <f t="shared" si="0"/>
        <v>500</v>
      </c>
      <c r="F98" s="173">
        <f t="shared" si="0"/>
        <v>500</v>
      </c>
      <c r="G98" s="173">
        <f t="shared" si="0"/>
        <v>510</v>
      </c>
      <c r="H98" s="173">
        <f t="shared" si="0"/>
        <v>520</v>
      </c>
    </row>
    <row r="99" spans="1:8" ht="12.75">
      <c r="A99" s="622"/>
      <c r="B99" s="633"/>
      <c r="C99" s="631"/>
      <c r="D99" s="168" t="s">
        <v>223</v>
      </c>
      <c r="E99" s="173">
        <f>SUM(E100:E101)</f>
        <v>500</v>
      </c>
      <c r="F99" s="173">
        <v>500</v>
      </c>
      <c r="G99" s="173">
        <v>510</v>
      </c>
      <c r="H99" s="173">
        <v>520</v>
      </c>
    </row>
    <row r="100" spans="1:8" ht="12.75">
      <c r="A100" s="622"/>
      <c r="B100" s="633"/>
      <c r="C100" s="631"/>
      <c r="D100" s="170" t="s">
        <v>263</v>
      </c>
      <c r="E100" s="173">
        <v>50</v>
      </c>
      <c r="F100" s="173">
        <v>50</v>
      </c>
      <c r="G100" s="173"/>
      <c r="H100" s="173"/>
    </row>
    <row r="101" spans="1:8" ht="12.75">
      <c r="A101" s="622"/>
      <c r="B101" s="633"/>
      <c r="C101" s="631"/>
      <c r="D101" s="170" t="s">
        <v>270</v>
      </c>
      <c r="E101" s="173">
        <v>450</v>
      </c>
      <c r="F101" s="173">
        <v>450</v>
      </c>
      <c r="G101" s="173"/>
      <c r="H101" s="173"/>
    </row>
    <row r="102" spans="1:8" ht="12.75">
      <c r="A102" s="622"/>
      <c r="B102" s="181" t="s">
        <v>289</v>
      </c>
      <c r="C102" s="630" t="s">
        <v>290</v>
      </c>
      <c r="D102" s="630"/>
      <c r="E102" s="182">
        <f>SUM(E103+E108)</f>
        <v>9812</v>
      </c>
      <c r="F102" s="182">
        <f>SUM(F103+F108)</f>
        <v>10768</v>
      </c>
      <c r="G102" s="182">
        <f>SUM(G103+G108)</f>
        <v>10738</v>
      </c>
      <c r="H102" s="182">
        <f>SUM(H103+H108)</f>
        <v>10688</v>
      </c>
    </row>
    <row r="103" spans="1:8" ht="12.75">
      <c r="A103" s="622"/>
      <c r="B103" s="633"/>
      <c r="C103" s="178">
        <v>600</v>
      </c>
      <c r="D103" s="179" t="s">
        <v>210</v>
      </c>
      <c r="E103" s="180">
        <f aca="true" t="shared" si="1" ref="E103:H104">SUM(E104)</f>
        <v>4192</v>
      </c>
      <c r="F103" s="180">
        <f t="shared" si="1"/>
        <v>4568</v>
      </c>
      <c r="G103" s="180">
        <f t="shared" si="1"/>
        <v>4470</v>
      </c>
      <c r="H103" s="180">
        <f t="shared" si="1"/>
        <v>4420</v>
      </c>
    </row>
    <row r="104" spans="1:8" ht="12.75">
      <c r="A104" s="622"/>
      <c r="B104" s="633"/>
      <c r="C104" s="177">
        <v>650</v>
      </c>
      <c r="D104" s="168" t="s">
        <v>291</v>
      </c>
      <c r="E104" s="173">
        <f t="shared" si="1"/>
        <v>4192</v>
      </c>
      <c r="F104" s="173">
        <f t="shared" si="1"/>
        <v>4568</v>
      </c>
      <c r="G104" s="173">
        <f t="shared" si="1"/>
        <v>4470</v>
      </c>
      <c r="H104" s="173">
        <f t="shared" si="1"/>
        <v>4420</v>
      </c>
    </row>
    <row r="105" spans="1:8" ht="12.75">
      <c r="A105" s="622"/>
      <c r="B105" s="633"/>
      <c r="C105" s="631"/>
      <c r="D105" s="183" t="s">
        <v>292</v>
      </c>
      <c r="E105" s="173">
        <f>SUM(E106:E107)</f>
        <v>4192</v>
      </c>
      <c r="F105" s="173">
        <f>SUM(F106:F107)</f>
        <v>4568</v>
      </c>
      <c r="G105" s="173">
        <v>4470</v>
      </c>
      <c r="H105" s="173">
        <v>4420</v>
      </c>
    </row>
    <row r="106" spans="1:8" ht="12.75">
      <c r="A106" s="622"/>
      <c r="B106" s="633"/>
      <c r="C106" s="631"/>
      <c r="D106" s="170" t="s">
        <v>293</v>
      </c>
      <c r="E106" s="173">
        <v>1423</v>
      </c>
      <c r="F106" s="173">
        <v>1400</v>
      </c>
      <c r="G106" s="173"/>
      <c r="H106" s="173"/>
    </row>
    <row r="107" spans="1:8" ht="12.75">
      <c r="A107" s="622"/>
      <c r="B107" s="633"/>
      <c r="C107" s="631"/>
      <c r="D107" s="170" t="s">
        <v>294</v>
      </c>
      <c r="E107" s="173">
        <v>2769</v>
      </c>
      <c r="F107" s="173">
        <v>3168</v>
      </c>
      <c r="G107" s="173"/>
      <c r="H107" s="173"/>
    </row>
    <row r="108" spans="1:8" ht="12.75">
      <c r="A108" s="622"/>
      <c r="B108" s="622"/>
      <c r="C108" s="178">
        <v>800</v>
      </c>
      <c r="D108" s="179" t="s">
        <v>295</v>
      </c>
      <c r="E108" s="184">
        <f aca="true" t="shared" si="2" ref="E108:H109">SUM(E109)</f>
        <v>5620</v>
      </c>
      <c r="F108" s="185">
        <f t="shared" si="2"/>
        <v>6200</v>
      </c>
      <c r="G108" s="185">
        <f t="shared" si="2"/>
        <v>6268</v>
      </c>
      <c r="H108" s="185">
        <f t="shared" si="2"/>
        <v>6268</v>
      </c>
    </row>
    <row r="109" spans="1:8" ht="12.75">
      <c r="A109" s="622"/>
      <c r="B109" s="622"/>
      <c r="C109" s="177">
        <v>820</v>
      </c>
      <c r="D109" s="168" t="s">
        <v>296</v>
      </c>
      <c r="E109" s="173">
        <f t="shared" si="2"/>
        <v>5620</v>
      </c>
      <c r="F109" s="173">
        <f t="shared" si="2"/>
        <v>6200</v>
      </c>
      <c r="G109" s="173">
        <f t="shared" si="2"/>
        <v>6268</v>
      </c>
      <c r="H109" s="173">
        <f t="shared" si="2"/>
        <v>6268</v>
      </c>
    </row>
    <row r="110" spans="1:8" ht="12.75">
      <c r="A110" s="622"/>
      <c r="B110" s="622"/>
      <c r="C110" s="631"/>
      <c r="D110" s="183" t="s">
        <v>297</v>
      </c>
      <c r="E110" s="173">
        <f>SUM(E111:E112)</f>
        <v>5620</v>
      </c>
      <c r="F110" s="173">
        <f>SUM(F111:F112)</f>
        <v>6200</v>
      </c>
      <c r="G110" s="173">
        <v>6268</v>
      </c>
      <c r="H110" s="173">
        <v>6268</v>
      </c>
    </row>
    <row r="111" spans="1:8" ht="12.75">
      <c r="A111" s="622"/>
      <c r="B111" s="622"/>
      <c r="C111" s="631"/>
      <c r="D111" s="170" t="s">
        <v>298</v>
      </c>
      <c r="E111" s="173">
        <v>3600</v>
      </c>
      <c r="F111" s="173">
        <v>3600</v>
      </c>
      <c r="G111" s="173"/>
      <c r="H111" s="173"/>
    </row>
    <row r="112" spans="1:8" ht="12.75">
      <c r="A112" s="622"/>
      <c r="B112" s="622"/>
      <c r="C112" s="631"/>
      <c r="D112" s="170" t="s">
        <v>299</v>
      </c>
      <c r="E112" s="173">
        <v>2020</v>
      </c>
      <c r="F112" s="173">
        <v>2600</v>
      </c>
      <c r="G112" s="173"/>
      <c r="H112" s="173"/>
    </row>
    <row r="113" spans="1:8" ht="12.75">
      <c r="A113" s="157" t="s">
        <v>300</v>
      </c>
      <c r="B113" s="157"/>
      <c r="C113" s="628" t="s">
        <v>301</v>
      </c>
      <c r="D113" s="628"/>
      <c r="E113" s="186">
        <f>SUM(E115)</f>
        <v>1121</v>
      </c>
      <c r="F113" s="186">
        <f>SUM(F115)</f>
        <v>1150</v>
      </c>
      <c r="G113" s="186">
        <f>SUM(G115)</f>
        <v>1245</v>
      </c>
      <c r="H113" s="186">
        <f>SUM(H115)</f>
        <v>1339</v>
      </c>
    </row>
    <row r="114" spans="1:8" ht="12.75">
      <c r="A114" s="632"/>
      <c r="B114" s="160" t="s">
        <v>302</v>
      </c>
      <c r="C114" s="630" t="s">
        <v>303</v>
      </c>
      <c r="D114" s="630"/>
      <c r="E114" s="187"/>
      <c r="F114" s="187"/>
      <c r="G114" s="187"/>
      <c r="H114" s="187"/>
    </row>
    <row r="115" spans="1:8" ht="11.25" customHeight="1">
      <c r="A115" s="632"/>
      <c r="B115" s="629"/>
      <c r="C115" s="162" t="s">
        <v>151</v>
      </c>
      <c r="D115" s="163" t="s">
        <v>210</v>
      </c>
      <c r="E115" s="188">
        <f>SUM(E116+E117+E118+E137)</f>
        <v>1121</v>
      </c>
      <c r="F115" s="188">
        <f>SUM(F116+F117+F118+F137)</f>
        <v>1150</v>
      </c>
      <c r="G115" s="188">
        <f>SUM(G116+G117+G118+G137)</f>
        <v>1245</v>
      </c>
      <c r="H115" s="188">
        <f>SUM(H116+H117+H118+H137)</f>
        <v>1339</v>
      </c>
    </row>
    <row r="116" spans="1:8" ht="22.5" customHeight="1">
      <c r="A116" s="632"/>
      <c r="B116" s="632"/>
      <c r="C116" s="165" t="s">
        <v>211</v>
      </c>
      <c r="D116" s="166" t="s">
        <v>212</v>
      </c>
      <c r="E116" s="189">
        <v>669</v>
      </c>
      <c r="F116" s="189">
        <v>729</v>
      </c>
      <c r="G116" s="190">
        <v>787</v>
      </c>
      <c r="H116" s="189">
        <v>850</v>
      </c>
    </row>
    <row r="117" spans="1:8" ht="12.75">
      <c r="A117" s="632"/>
      <c r="B117" s="632"/>
      <c r="C117" s="165" t="s">
        <v>213</v>
      </c>
      <c r="D117" s="168" t="s">
        <v>304</v>
      </c>
      <c r="E117" s="189">
        <v>277</v>
      </c>
      <c r="F117" s="189">
        <v>299</v>
      </c>
      <c r="G117" s="189">
        <v>322</v>
      </c>
      <c r="H117" s="189">
        <v>348</v>
      </c>
    </row>
    <row r="118" spans="1:8" ht="12.75">
      <c r="A118" s="632"/>
      <c r="B118" s="632"/>
      <c r="C118" s="165" t="s">
        <v>153</v>
      </c>
      <c r="D118" s="168" t="s">
        <v>215</v>
      </c>
      <c r="E118" s="189">
        <f>SUM(E119+E121+E126+E128)</f>
        <v>175</v>
      </c>
      <c r="F118" s="189">
        <f>SUM(F119+F121+F126+F128)</f>
        <v>119</v>
      </c>
      <c r="G118" s="189">
        <f>SUM(G119+G121+G126+G128)</f>
        <v>136</v>
      </c>
      <c r="H118" s="189">
        <f>SUM(H119+H121+H126+H128)</f>
        <v>141</v>
      </c>
    </row>
    <row r="119" spans="1:8" ht="12.75">
      <c r="A119" s="632"/>
      <c r="B119" s="632"/>
      <c r="C119" s="632"/>
      <c r="D119" s="168" t="s">
        <v>216</v>
      </c>
      <c r="E119" s="189">
        <f>SUM(E120:E120)</f>
        <v>3</v>
      </c>
      <c r="F119" s="189">
        <f>SUM(F120:F120)</f>
        <v>3</v>
      </c>
      <c r="G119" s="190">
        <v>3</v>
      </c>
      <c r="H119" s="189">
        <v>4</v>
      </c>
    </row>
    <row r="120" spans="1:8" ht="12.75">
      <c r="A120" s="632"/>
      <c r="B120" s="632"/>
      <c r="C120" s="632"/>
      <c r="D120" s="170" t="s">
        <v>217</v>
      </c>
      <c r="E120" s="189">
        <v>3</v>
      </c>
      <c r="F120" s="189">
        <v>3</v>
      </c>
      <c r="G120" s="190"/>
      <c r="H120" s="189"/>
    </row>
    <row r="121" spans="1:8" ht="12.75">
      <c r="A121" s="632"/>
      <c r="B121" s="632"/>
      <c r="C121" s="632"/>
      <c r="D121" s="168" t="s">
        <v>230</v>
      </c>
      <c r="E121" s="189">
        <f>SUM(E122:E125)</f>
        <v>66</v>
      </c>
      <c r="F121" s="189">
        <f>SUM(F122:F125)</f>
        <v>23</v>
      </c>
      <c r="G121" s="190">
        <v>32</v>
      </c>
      <c r="H121" s="189">
        <v>33</v>
      </c>
    </row>
    <row r="122" spans="1:8" ht="12.75">
      <c r="A122" s="632"/>
      <c r="B122" s="632"/>
      <c r="C122" s="632"/>
      <c r="D122" s="170" t="s">
        <v>231</v>
      </c>
      <c r="E122" s="189">
        <v>30</v>
      </c>
      <c r="F122" s="191"/>
      <c r="G122" s="192"/>
      <c r="H122" s="192"/>
    </row>
    <row r="123" spans="1:8" ht="12.75">
      <c r="A123" s="632"/>
      <c r="B123" s="632"/>
      <c r="C123" s="632"/>
      <c r="D123" s="170" t="s">
        <v>232</v>
      </c>
      <c r="E123" s="189">
        <v>6</v>
      </c>
      <c r="F123" s="189"/>
      <c r="G123" s="190"/>
      <c r="H123" s="189"/>
    </row>
    <row r="124" spans="1:8" ht="12.75">
      <c r="A124" s="632"/>
      <c r="B124" s="632"/>
      <c r="C124" s="632"/>
      <c r="D124" s="170" t="s">
        <v>305</v>
      </c>
      <c r="E124" s="173">
        <v>30</v>
      </c>
      <c r="F124" s="173">
        <v>23</v>
      </c>
      <c r="G124" s="173"/>
      <c r="H124" s="173"/>
    </row>
    <row r="125" spans="1:8" ht="12.75">
      <c r="A125" s="632"/>
      <c r="B125" s="632"/>
      <c r="C125" s="632"/>
      <c r="D125" s="170" t="s">
        <v>234</v>
      </c>
      <c r="E125" s="173"/>
      <c r="F125" s="173"/>
      <c r="G125" s="173"/>
      <c r="H125" s="173"/>
    </row>
    <row r="126" spans="1:8" ht="12.75">
      <c r="A126" s="632"/>
      <c r="B126" s="632"/>
      <c r="C126" s="632"/>
      <c r="D126" s="168" t="s">
        <v>306</v>
      </c>
      <c r="E126" s="173">
        <f>SUM(E127:E127)</f>
        <v>30</v>
      </c>
      <c r="F126" s="173">
        <f>SUM(F127:F127)</f>
        <v>23</v>
      </c>
      <c r="G126" s="173">
        <v>31</v>
      </c>
      <c r="H126" s="173">
        <v>32</v>
      </c>
    </row>
    <row r="127" spans="1:8" ht="12.75">
      <c r="A127" s="632"/>
      <c r="B127" s="632"/>
      <c r="C127" s="632"/>
      <c r="D127" s="170" t="s">
        <v>238</v>
      </c>
      <c r="E127" s="173">
        <v>30</v>
      </c>
      <c r="F127" s="173">
        <v>23</v>
      </c>
      <c r="G127" s="173"/>
      <c r="H127" s="173"/>
    </row>
    <row r="128" spans="1:8" ht="12.75">
      <c r="A128" s="632"/>
      <c r="B128" s="632"/>
      <c r="C128" s="632"/>
      <c r="D128" s="168" t="s">
        <v>223</v>
      </c>
      <c r="E128" s="173">
        <f>SUM(E129:E136)</f>
        <v>76</v>
      </c>
      <c r="F128" s="173">
        <f>SUM(F129:F136)</f>
        <v>70</v>
      </c>
      <c r="G128" s="173">
        <v>70</v>
      </c>
      <c r="H128" s="173">
        <v>72</v>
      </c>
    </row>
    <row r="129" spans="1:8" ht="12.75">
      <c r="A129" s="632"/>
      <c r="B129" s="632"/>
      <c r="C129" s="632"/>
      <c r="D129" s="170" t="s">
        <v>224</v>
      </c>
      <c r="E129" s="173">
        <v>3</v>
      </c>
      <c r="F129" s="173">
        <v>4</v>
      </c>
      <c r="G129" s="173"/>
      <c r="H129" s="173"/>
    </row>
    <row r="130" spans="1:8" ht="12.75">
      <c r="A130" s="632"/>
      <c r="B130" s="632"/>
      <c r="C130" s="632"/>
      <c r="D130" s="170" t="s">
        <v>259</v>
      </c>
      <c r="E130" s="173"/>
      <c r="F130" s="173"/>
      <c r="G130" s="173"/>
      <c r="H130" s="173"/>
    </row>
    <row r="131" spans="1:8" ht="12.75">
      <c r="A131" s="632"/>
      <c r="B131" s="632"/>
      <c r="C131" s="632"/>
      <c r="D131" s="170" t="s">
        <v>260</v>
      </c>
      <c r="E131" s="173">
        <v>15</v>
      </c>
      <c r="F131" s="173">
        <v>4</v>
      </c>
      <c r="G131" s="173"/>
      <c r="H131" s="173"/>
    </row>
    <row r="132" spans="1:8" ht="12.75">
      <c r="A132" s="632"/>
      <c r="B132" s="632"/>
      <c r="C132" s="632"/>
      <c r="D132" s="170" t="s">
        <v>264</v>
      </c>
      <c r="E132" s="173">
        <v>12</v>
      </c>
      <c r="F132" s="173">
        <v>12</v>
      </c>
      <c r="G132" s="173"/>
      <c r="H132" s="173"/>
    </row>
    <row r="133" spans="1:8" ht="12.75">
      <c r="A133" s="632"/>
      <c r="B133" s="632"/>
      <c r="C133" s="632"/>
      <c r="D133" s="170" t="s">
        <v>226</v>
      </c>
      <c r="E133" s="173">
        <v>36</v>
      </c>
      <c r="F133" s="173">
        <v>39</v>
      </c>
      <c r="G133" s="173"/>
      <c r="H133" s="173"/>
    </row>
    <row r="134" spans="1:8" ht="12.75">
      <c r="A134" s="632"/>
      <c r="B134" s="632"/>
      <c r="C134" s="632"/>
      <c r="D134" s="170" t="s">
        <v>265</v>
      </c>
      <c r="E134" s="173"/>
      <c r="F134" s="173"/>
      <c r="G134" s="173"/>
      <c r="H134" s="173"/>
    </row>
    <row r="135" spans="1:8" ht="12.75">
      <c r="A135" s="632"/>
      <c r="B135" s="632"/>
      <c r="C135" s="632"/>
      <c r="D135" s="170" t="s">
        <v>266</v>
      </c>
      <c r="E135" s="173">
        <v>10</v>
      </c>
      <c r="F135" s="173">
        <v>11</v>
      </c>
      <c r="G135" s="173"/>
      <c r="H135" s="173"/>
    </row>
    <row r="136" spans="1:8" ht="12.75">
      <c r="A136" s="632"/>
      <c r="B136" s="632"/>
      <c r="C136" s="632"/>
      <c r="D136" s="170" t="s">
        <v>307</v>
      </c>
      <c r="E136" s="173"/>
      <c r="F136" s="173"/>
      <c r="G136" s="173"/>
      <c r="H136" s="173"/>
    </row>
    <row r="137" spans="1:8" ht="12.75">
      <c r="A137" s="632"/>
      <c r="B137" s="632"/>
      <c r="C137" s="177">
        <v>640</v>
      </c>
      <c r="D137" s="168" t="s">
        <v>271</v>
      </c>
      <c r="E137" s="173">
        <f>SUM(E138)</f>
        <v>0</v>
      </c>
      <c r="F137" s="173">
        <f>SUM(F138)</f>
        <v>3</v>
      </c>
      <c r="G137" s="173">
        <v>0</v>
      </c>
      <c r="H137" s="173">
        <v>0</v>
      </c>
    </row>
    <row r="138" spans="1:8" ht="12.75">
      <c r="A138" s="632"/>
      <c r="B138" s="632"/>
      <c r="C138" s="631"/>
      <c r="D138" s="168" t="s">
        <v>272</v>
      </c>
      <c r="E138" s="173">
        <f>SUM(E139:E139)</f>
        <v>0</v>
      </c>
      <c r="F138" s="173">
        <f>SUM(F139:F139)</f>
        <v>3</v>
      </c>
      <c r="G138" s="173"/>
      <c r="H138" s="173"/>
    </row>
    <row r="139" spans="1:8" ht="12.75">
      <c r="A139" s="632"/>
      <c r="B139" s="632"/>
      <c r="C139" s="631"/>
      <c r="D139" s="170" t="s">
        <v>276</v>
      </c>
      <c r="E139" s="173"/>
      <c r="F139" s="173">
        <v>3</v>
      </c>
      <c r="G139" s="173"/>
      <c r="H139" s="173"/>
    </row>
    <row r="140" spans="1:8" ht="12.75">
      <c r="A140" s="157" t="s">
        <v>308</v>
      </c>
      <c r="B140" s="157"/>
      <c r="C140" s="628" t="s">
        <v>309</v>
      </c>
      <c r="D140" s="628"/>
      <c r="E140" s="186">
        <v>0</v>
      </c>
      <c r="F140" s="186">
        <v>0</v>
      </c>
      <c r="G140" s="186">
        <v>0</v>
      </c>
      <c r="H140" s="186">
        <v>0</v>
      </c>
    </row>
    <row r="141" spans="1:8" ht="12.75">
      <c r="A141" s="157" t="s">
        <v>310</v>
      </c>
      <c r="B141" s="157"/>
      <c r="C141" s="628" t="s">
        <v>311</v>
      </c>
      <c r="D141" s="628"/>
      <c r="E141" s="186">
        <f>SUM(E143)</f>
        <v>370</v>
      </c>
      <c r="F141" s="186">
        <f>SUM(F143)</f>
        <v>782</v>
      </c>
      <c r="G141" s="186">
        <f>SUM(G143)</f>
        <v>853</v>
      </c>
      <c r="H141" s="186">
        <f>SUM(H143)</f>
        <v>0</v>
      </c>
    </row>
    <row r="142" spans="1:8" ht="12.75">
      <c r="A142" s="629"/>
      <c r="B142" s="193" t="s">
        <v>312</v>
      </c>
      <c r="C142" s="630" t="s">
        <v>313</v>
      </c>
      <c r="D142" s="630"/>
      <c r="E142" s="187"/>
      <c r="F142" s="187"/>
      <c r="G142" s="187"/>
      <c r="H142" s="187"/>
    </row>
    <row r="143" spans="1:8" ht="12.75">
      <c r="A143" s="629"/>
      <c r="B143" s="629"/>
      <c r="C143" s="162" t="s">
        <v>151</v>
      </c>
      <c r="D143" s="163" t="s">
        <v>210</v>
      </c>
      <c r="E143" s="188">
        <f>SUM(E144+E145+E146)</f>
        <v>370</v>
      </c>
      <c r="F143" s="188">
        <f>SUM(F144+F145+F146)</f>
        <v>782</v>
      </c>
      <c r="G143" s="188">
        <f>SUM(G144+G145+G146)</f>
        <v>853</v>
      </c>
      <c r="H143" s="188">
        <f>SUM(H144+H145+H146)</f>
        <v>0</v>
      </c>
    </row>
    <row r="144" spans="1:8" ht="24">
      <c r="A144" s="629"/>
      <c r="B144" s="629"/>
      <c r="C144" s="165" t="s">
        <v>211</v>
      </c>
      <c r="D144" s="166" t="s">
        <v>212</v>
      </c>
      <c r="E144" s="189">
        <v>231</v>
      </c>
      <c r="F144" s="189">
        <v>320</v>
      </c>
      <c r="G144" s="190">
        <v>342</v>
      </c>
      <c r="H144" s="189"/>
    </row>
    <row r="145" spans="1:8" ht="12.75">
      <c r="A145" s="629"/>
      <c r="B145" s="629"/>
      <c r="C145" s="165" t="s">
        <v>213</v>
      </c>
      <c r="D145" s="168" t="s">
        <v>304</v>
      </c>
      <c r="E145" s="189">
        <v>103</v>
      </c>
      <c r="F145" s="189">
        <v>112</v>
      </c>
      <c r="G145" s="189">
        <v>120</v>
      </c>
      <c r="H145" s="189"/>
    </row>
    <row r="146" spans="1:8" ht="12.75">
      <c r="A146" s="629"/>
      <c r="B146" s="629"/>
      <c r="C146" s="165" t="s">
        <v>153</v>
      </c>
      <c r="D146" s="168" t="s">
        <v>215</v>
      </c>
      <c r="E146" s="189">
        <f>SUM(E147+E150)</f>
        <v>36</v>
      </c>
      <c r="F146" s="189">
        <f>SUM(F147+F150)</f>
        <v>350</v>
      </c>
      <c r="G146" s="189">
        <f>SUM(G147+G150)</f>
        <v>391</v>
      </c>
      <c r="H146" s="189">
        <f>SUM(H147+H150)</f>
        <v>0</v>
      </c>
    </row>
    <row r="147" spans="1:8" ht="12.75">
      <c r="A147" s="629"/>
      <c r="B147" s="629"/>
      <c r="C147" s="631"/>
      <c r="D147" s="168" t="s">
        <v>219</v>
      </c>
      <c r="E147" s="173">
        <f>SUM(E148:E149)</f>
        <v>18</v>
      </c>
      <c r="F147" s="173">
        <f>SUM(F148:F149)</f>
        <v>300</v>
      </c>
      <c r="G147" s="173">
        <f>SUM(G148:G149)</f>
        <v>321</v>
      </c>
      <c r="H147" s="173">
        <f>SUM(H148:H149)</f>
        <v>0</v>
      </c>
    </row>
    <row r="148" spans="1:8" ht="12.75">
      <c r="A148" s="629"/>
      <c r="B148" s="629"/>
      <c r="C148" s="631"/>
      <c r="D148" s="170" t="s">
        <v>314</v>
      </c>
      <c r="E148" s="173">
        <v>0</v>
      </c>
      <c r="F148" s="173">
        <v>200</v>
      </c>
      <c r="G148" s="173">
        <v>214</v>
      </c>
      <c r="H148" s="173"/>
    </row>
    <row r="149" spans="1:8" ht="12.75">
      <c r="A149" s="629"/>
      <c r="B149" s="629"/>
      <c r="C149" s="631"/>
      <c r="D149" s="170" t="s">
        <v>241</v>
      </c>
      <c r="E149" s="173">
        <v>18</v>
      </c>
      <c r="F149" s="173">
        <v>100</v>
      </c>
      <c r="G149" s="173">
        <v>107</v>
      </c>
      <c r="H149" s="173"/>
    </row>
    <row r="150" spans="1:8" ht="12.75">
      <c r="A150" s="629"/>
      <c r="B150" s="629"/>
      <c r="C150" s="631"/>
      <c r="D150" s="168" t="s">
        <v>223</v>
      </c>
      <c r="E150" s="173">
        <f>SUM(E151:E153)</f>
        <v>18</v>
      </c>
      <c r="F150" s="173">
        <f>SUM(F151:F153)</f>
        <v>50</v>
      </c>
      <c r="G150" s="173">
        <v>70</v>
      </c>
      <c r="H150" s="173"/>
    </row>
    <row r="151" spans="1:8" ht="12.75">
      <c r="A151" s="629"/>
      <c r="B151" s="629"/>
      <c r="C151" s="631"/>
      <c r="D151" s="170" t="s">
        <v>226</v>
      </c>
      <c r="E151" s="173">
        <v>15</v>
      </c>
      <c r="F151" s="173">
        <v>35</v>
      </c>
      <c r="G151" s="173">
        <v>35</v>
      </c>
      <c r="H151" s="173"/>
    </row>
    <row r="152" spans="1:8" ht="12.75">
      <c r="A152" s="629"/>
      <c r="B152" s="629"/>
      <c r="C152" s="631"/>
      <c r="D152" s="170" t="s">
        <v>265</v>
      </c>
      <c r="E152" s="173">
        <v>0</v>
      </c>
      <c r="F152" s="173">
        <v>10</v>
      </c>
      <c r="G152" s="173">
        <v>10</v>
      </c>
      <c r="H152" s="173"/>
    </row>
    <row r="153" spans="1:8" ht="12.75">
      <c r="A153" s="629"/>
      <c r="B153" s="629"/>
      <c r="C153" s="631"/>
      <c r="D153" s="170" t="s">
        <v>266</v>
      </c>
      <c r="E153" s="173">
        <v>3</v>
      </c>
      <c r="F153" s="173">
        <v>5</v>
      </c>
      <c r="G153" s="173">
        <v>5</v>
      </c>
      <c r="H153" s="173"/>
    </row>
    <row r="154" spans="1:8" ht="12.75" customHeight="1">
      <c r="A154" s="626" t="s">
        <v>315</v>
      </c>
      <c r="B154" s="626"/>
      <c r="C154" s="194">
        <v>600</v>
      </c>
      <c r="D154" s="194" t="s">
        <v>210</v>
      </c>
      <c r="E154" s="195">
        <f>SUM(E141+E115+E103+E97+E27+E9)</f>
        <v>49089</v>
      </c>
      <c r="F154" s="195">
        <f>SUM(F141+F115+F103+F97+F27+F9)</f>
        <v>50889</v>
      </c>
      <c r="G154" s="195">
        <f>SUM(G141+G115+G103+G97+G27+G9)</f>
        <v>53289</v>
      </c>
      <c r="H154" s="195">
        <f>SUM(H141+H115+H103+H97+H27+H9)</f>
        <v>55392</v>
      </c>
    </row>
    <row r="155" spans="1:8" ht="12.75">
      <c r="A155" s="626"/>
      <c r="B155" s="626"/>
      <c r="C155" s="194">
        <v>700</v>
      </c>
      <c r="D155" s="194" t="s">
        <v>277</v>
      </c>
      <c r="E155" s="195">
        <f>SUM(E86)</f>
        <v>1450</v>
      </c>
      <c r="F155" s="195">
        <f>SUM(F86)</f>
        <v>739</v>
      </c>
      <c r="G155" s="195">
        <f>SUM(G86)</f>
        <v>850</v>
      </c>
      <c r="H155" s="195">
        <f>SUM(H86)</f>
        <v>930</v>
      </c>
    </row>
    <row r="156" spans="1:8" ht="12.75">
      <c r="A156" s="626"/>
      <c r="B156" s="626"/>
      <c r="C156" s="194">
        <v>800</v>
      </c>
      <c r="D156" s="194" t="s">
        <v>295</v>
      </c>
      <c r="E156" s="195">
        <f>SUM(E108)</f>
        <v>5620</v>
      </c>
      <c r="F156" s="195">
        <f>SUM(F108)</f>
        <v>6200</v>
      </c>
      <c r="G156" s="195">
        <f>SUM(G108)</f>
        <v>6268</v>
      </c>
      <c r="H156" s="195">
        <f>SUM(H108)</f>
        <v>6268</v>
      </c>
    </row>
    <row r="157" spans="1:8" ht="12.75">
      <c r="A157" s="626"/>
      <c r="B157" s="626"/>
      <c r="C157" s="627" t="s">
        <v>316</v>
      </c>
      <c r="D157" s="627"/>
      <c r="E157" s="196">
        <f>SUM(E154:E156)</f>
        <v>56159</v>
      </c>
      <c r="F157" s="196">
        <f>SUM(F154:F156)</f>
        <v>57828</v>
      </c>
      <c r="G157" s="196">
        <f>SUM(G154:G156)</f>
        <v>60407</v>
      </c>
      <c r="H157" s="196">
        <f>SUM(H154:H156)</f>
        <v>62590</v>
      </c>
    </row>
  </sheetData>
  <mergeCells count="43">
    <mergeCell ref="E3:H3"/>
    <mergeCell ref="A4:A5"/>
    <mergeCell ref="B4:B5"/>
    <mergeCell ref="C4:C5"/>
    <mergeCell ref="D4:D5"/>
    <mergeCell ref="E4:E5"/>
    <mergeCell ref="F4:F5"/>
    <mergeCell ref="G4:G5"/>
    <mergeCell ref="H4:H5"/>
    <mergeCell ref="A6:D6"/>
    <mergeCell ref="C7:D7"/>
    <mergeCell ref="A8:A24"/>
    <mergeCell ref="C8:D8"/>
    <mergeCell ref="B9:B24"/>
    <mergeCell ref="C13:C24"/>
    <mergeCell ref="C25:D25"/>
    <mergeCell ref="A26:A112"/>
    <mergeCell ref="C26:D26"/>
    <mergeCell ref="B27:B95"/>
    <mergeCell ref="C31:C79"/>
    <mergeCell ref="C81:C85"/>
    <mergeCell ref="C88:C95"/>
    <mergeCell ref="C96:D96"/>
    <mergeCell ref="B97:B101"/>
    <mergeCell ref="C99:C101"/>
    <mergeCell ref="C102:D102"/>
    <mergeCell ref="B103:B112"/>
    <mergeCell ref="C105:C107"/>
    <mergeCell ref="C110:C112"/>
    <mergeCell ref="C113:D113"/>
    <mergeCell ref="A114:A139"/>
    <mergeCell ref="C114:D114"/>
    <mergeCell ref="B115:B139"/>
    <mergeCell ref="C119:C136"/>
    <mergeCell ref="C138:C139"/>
    <mergeCell ref="A154:B157"/>
    <mergeCell ref="C157:D157"/>
    <mergeCell ref="C140:D140"/>
    <mergeCell ref="C141:D141"/>
    <mergeCell ref="A142:A153"/>
    <mergeCell ref="C142:D142"/>
    <mergeCell ref="B143:B153"/>
    <mergeCell ref="C147:C153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7.7109375" style="0" customWidth="1"/>
    <col min="2" max="2" width="8.00390625" style="0" customWidth="1"/>
    <col min="3" max="3" width="8.421875" style="0" customWidth="1"/>
    <col min="4" max="4" width="39.8515625" style="0" customWidth="1"/>
    <col min="5" max="16384" width="11.57421875" style="0" customWidth="1"/>
  </cols>
  <sheetData>
    <row r="1" spans="1:8" ht="15.75">
      <c r="A1" s="703" t="s">
        <v>317</v>
      </c>
      <c r="B1" s="703"/>
      <c r="C1" s="703"/>
      <c r="D1" s="703"/>
      <c r="E1" s="703"/>
      <c r="F1" s="703"/>
      <c r="G1" s="703"/>
      <c r="H1" s="703"/>
    </row>
    <row r="2" spans="1:8" ht="12.75">
      <c r="A2" s="154"/>
      <c r="B2" s="154"/>
      <c r="C2" s="154"/>
      <c r="D2" s="154"/>
      <c r="E2" s="154"/>
      <c r="F2" s="154"/>
      <c r="G2" s="154"/>
      <c r="H2" s="154"/>
    </row>
    <row r="3" spans="1:8" ht="12.75">
      <c r="A3" s="197"/>
      <c r="B3" s="85"/>
      <c r="C3" s="85"/>
      <c r="D3" s="85"/>
      <c r="E3" s="86"/>
      <c r="F3" s="87" t="s">
        <v>138</v>
      </c>
      <c r="G3" s="85"/>
      <c r="H3" s="88"/>
    </row>
    <row r="4" spans="1:8" ht="12.75">
      <c r="A4" s="198" t="s">
        <v>140</v>
      </c>
      <c r="B4" s="199" t="s">
        <v>141</v>
      </c>
      <c r="C4" s="200" t="s">
        <v>39</v>
      </c>
      <c r="D4" s="201" t="s">
        <v>143</v>
      </c>
      <c r="E4" s="704" t="s">
        <v>144</v>
      </c>
      <c r="F4" s="705" t="s">
        <v>123</v>
      </c>
      <c r="G4" s="705" t="s">
        <v>124</v>
      </c>
      <c r="H4" s="705" t="s">
        <v>125</v>
      </c>
    </row>
    <row r="5" spans="1:8" ht="12.75">
      <c r="A5" s="202"/>
      <c r="B5" s="203" t="s">
        <v>318</v>
      </c>
      <c r="C5" s="204"/>
      <c r="D5" s="205"/>
      <c r="E5" s="704"/>
      <c r="F5" s="705"/>
      <c r="G5" s="705"/>
      <c r="H5" s="705"/>
    </row>
    <row r="6" spans="1:8" ht="12.75">
      <c r="A6" s="699" t="s">
        <v>319</v>
      </c>
      <c r="B6" s="699"/>
      <c r="C6" s="699"/>
      <c r="D6" s="699"/>
      <c r="E6" s="206">
        <v>9941</v>
      </c>
      <c r="F6" s="207">
        <v>10460</v>
      </c>
      <c r="G6" s="207">
        <v>11542</v>
      </c>
      <c r="H6" s="207">
        <v>12863</v>
      </c>
    </row>
    <row r="7" spans="1:8" ht="12.75">
      <c r="A7" s="208" t="s">
        <v>320</v>
      </c>
      <c r="B7" s="209" t="s">
        <v>321</v>
      </c>
      <c r="C7" s="700" t="s">
        <v>322</v>
      </c>
      <c r="D7" s="700"/>
      <c r="E7" s="210">
        <v>9941</v>
      </c>
      <c r="F7" s="211">
        <v>10460</v>
      </c>
      <c r="G7" s="211">
        <v>11542</v>
      </c>
      <c r="H7" s="211">
        <v>12863</v>
      </c>
    </row>
    <row r="8" spans="1:8" ht="12.75">
      <c r="A8" s="701"/>
      <c r="B8" s="702"/>
      <c r="C8" s="214" t="s">
        <v>151</v>
      </c>
      <c r="D8" s="215" t="s">
        <v>152</v>
      </c>
      <c r="E8" s="216">
        <v>9834</v>
      </c>
      <c r="F8" s="217">
        <v>10460</v>
      </c>
      <c r="G8" s="218">
        <v>11142</v>
      </c>
      <c r="H8" s="218">
        <v>11863</v>
      </c>
    </row>
    <row r="9" spans="1:8" ht="12.75">
      <c r="A9" s="701"/>
      <c r="B9" s="701"/>
      <c r="C9" s="219" t="s">
        <v>211</v>
      </c>
      <c r="D9" s="220" t="s">
        <v>323</v>
      </c>
      <c r="E9" s="221">
        <v>5937</v>
      </c>
      <c r="F9" s="222">
        <v>6264</v>
      </c>
      <c r="G9" s="223">
        <v>6703</v>
      </c>
      <c r="H9" s="221">
        <v>7172</v>
      </c>
    </row>
    <row r="10" spans="1:8" ht="12.75">
      <c r="A10" s="701"/>
      <c r="B10" s="701"/>
      <c r="C10" s="224"/>
      <c r="D10" s="225" t="s">
        <v>324</v>
      </c>
      <c r="E10" s="226">
        <v>4570</v>
      </c>
      <c r="F10" s="227">
        <v>4890</v>
      </c>
      <c r="G10" s="228"/>
      <c r="H10" s="226"/>
    </row>
    <row r="11" spans="1:8" ht="12.75">
      <c r="A11" s="701"/>
      <c r="B11" s="701"/>
      <c r="C11" s="224"/>
      <c r="D11" s="225" t="s">
        <v>325</v>
      </c>
      <c r="E11" s="226">
        <v>974</v>
      </c>
      <c r="F11" s="227">
        <v>974</v>
      </c>
      <c r="G11" s="228"/>
      <c r="H11" s="226"/>
    </row>
    <row r="12" spans="1:8" ht="12.75">
      <c r="A12" s="701"/>
      <c r="B12" s="701"/>
      <c r="C12" s="224"/>
      <c r="D12" s="225" t="s">
        <v>326</v>
      </c>
      <c r="E12" s="226">
        <v>393</v>
      </c>
      <c r="F12" s="227">
        <v>400</v>
      </c>
      <c r="G12" s="228"/>
      <c r="H12" s="226"/>
    </row>
    <row r="13" spans="1:8" ht="12.75">
      <c r="A13" s="701"/>
      <c r="B13" s="701"/>
      <c r="C13" s="219" t="s">
        <v>213</v>
      </c>
      <c r="D13" s="220" t="s">
        <v>327</v>
      </c>
      <c r="E13" s="229">
        <v>2429</v>
      </c>
      <c r="F13" s="230">
        <v>2566</v>
      </c>
      <c r="G13" s="231">
        <v>2749</v>
      </c>
      <c r="H13" s="229">
        <v>2941</v>
      </c>
    </row>
    <row r="14" spans="1:8" ht="12.75">
      <c r="A14" s="701"/>
      <c r="B14" s="701"/>
      <c r="C14" s="224"/>
      <c r="D14" s="225" t="s">
        <v>328</v>
      </c>
      <c r="E14" s="232">
        <v>303</v>
      </c>
      <c r="F14" s="233">
        <v>370</v>
      </c>
      <c r="G14" s="234"/>
      <c r="H14" s="232"/>
    </row>
    <row r="15" spans="1:8" ht="12.75">
      <c r="A15" s="701"/>
      <c r="B15" s="701"/>
      <c r="C15" s="235"/>
      <c r="D15" s="236" t="s">
        <v>329</v>
      </c>
      <c r="E15" s="233">
        <v>250</v>
      </c>
      <c r="F15" s="233">
        <v>200</v>
      </c>
      <c r="G15" s="237"/>
      <c r="H15" s="238"/>
    </row>
    <row r="16" spans="1:8" ht="12.75">
      <c r="A16" s="701"/>
      <c r="B16" s="701"/>
      <c r="C16" s="235"/>
      <c r="D16" s="236" t="s">
        <v>330</v>
      </c>
      <c r="E16" s="233">
        <v>41</v>
      </c>
      <c r="F16" s="233">
        <v>36</v>
      </c>
      <c r="G16" s="239"/>
      <c r="H16" s="240"/>
    </row>
    <row r="17" spans="1:8" ht="12.75">
      <c r="A17" s="701"/>
      <c r="B17" s="701"/>
      <c r="C17" s="219"/>
      <c r="D17" s="225" t="s">
        <v>331</v>
      </c>
      <c r="E17" s="233">
        <v>1482</v>
      </c>
      <c r="F17" s="233">
        <v>1940</v>
      </c>
      <c r="G17" s="234"/>
      <c r="H17" s="233"/>
    </row>
    <row r="18" spans="1:8" ht="12.75">
      <c r="A18" s="701"/>
      <c r="B18" s="701"/>
      <c r="C18" s="219"/>
      <c r="D18" s="225" t="s">
        <v>332</v>
      </c>
      <c r="E18" s="232">
        <v>84</v>
      </c>
      <c r="F18" s="233">
        <v>88</v>
      </c>
      <c r="G18" s="234"/>
      <c r="H18" s="232"/>
    </row>
    <row r="19" spans="1:8" ht="12.75">
      <c r="A19" s="701"/>
      <c r="B19" s="701"/>
      <c r="C19" s="219"/>
      <c r="D19" s="225" t="s">
        <v>333</v>
      </c>
      <c r="E19" s="232">
        <v>831</v>
      </c>
      <c r="F19" s="233">
        <v>877</v>
      </c>
      <c r="G19" s="234"/>
      <c r="H19" s="232"/>
    </row>
    <row r="20" spans="1:8" ht="12.75">
      <c r="A20" s="701"/>
      <c r="B20" s="701"/>
      <c r="C20" s="219"/>
      <c r="D20" s="225" t="s">
        <v>334</v>
      </c>
      <c r="E20" s="232">
        <v>47</v>
      </c>
      <c r="F20" s="233">
        <v>50</v>
      </c>
      <c r="G20" s="234"/>
      <c r="H20" s="232"/>
    </row>
    <row r="21" spans="1:8" ht="12.75">
      <c r="A21" s="701"/>
      <c r="B21" s="701"/>
      <c r="C21" s="219"/>
      <c r="D21" s="225" t="s">
        <v>335</v>
      </c>
      <c r="E21" s="232">
        <v>179</v>
      </c>
      <c r="F21" s="233">
        <v>188</v>
      </c>
      <c r="G21" s="234"/>
      <c r="H21" s="232"/>
    </row>
    <row r="22" spans="1:8" ht="12.75">
      <c r="A22" s="701"/>
      <c r="B22" s="701"/>
      <c r="C22" s="219"/>
      <c r="D22" s="225" t="s">
        <v>336</v>
      </c>
      <c r="E22" s="232">
        <v>59</v>
      </c>
      <c r="F22" s="233">
        <v>63</v>
      </c>
      <c r="G22" s="234"/>
      <c r="H22" s="232"/>
    </row>
    <row r="23" spans="1:8" ht="12.75">
      <c r="A23" s="701"/>
      <c r="B23" s="701"/>
      <c r="C23" s="219"/>
      <c r="D23" s="225" t="s">
        <v>337</v>
      </c>
      <c r="E23" s="232">
        <v>282</v>
      </c>
      <c r="F23" s="233">
        <v>298</v>
      </c>
      <c r="G23" s="234"/>
      <c r="H23" s="232"/>
    </row>
    <row r="24" spans="1:8" ht="12.75">
      <c r="A24" s="701"/>
      <c r="B24" s="701"/>
      <c r="C24" s="219"/>
      <c r="D24" s="225" t="s">
        <v>338</v>
      </c>
      <c r="E24" s="232">
        <v>353</v>
      </c>
      <c r="F24" s="233">
        <v>376</v>
      </c>
      <c r="G24" s="234"/>
      <c r="H24" s="232"/>
    </row>
    <row r="25" spans="1:8" ht="12.75">
      <c r="A25" s="701"/>
      <c r="B25" s="701"/>
      <c r="C25" s="219" t="s">
        <v>153</v>
      </c>
      <c r="D25" s="220" t="s">
        <v>154</v>
      </c>
      <c r="E25" s="229">
        <v>1468</v>
      </c>
      <c r="F25" s="230">
        <v>1630</v>
      </c>
      <c r="G25" s="231">
        <v>1690</v>
      </c>
      <c r="H25" s="229">
        <v>1750</v>
      </c>
    </row>
    <row r="26" spans="1:8" ht="12.75">
      <c r="A26" s="701"/>
      <c r="B26" s="701"/>
      <c r="C26" s="241"/>
      <c r="D26" s="242" t="s">
        <v>339</v>
      </c>
      <c r="E26" s="221">
        <v>5</v>
      </c>
      <c r="F26" s="222">
        <v>3</v>
      </c>
      <c r="G26" s="228"/>
      <c r="H26" s="226"/>
    </row>
    <row r="27" spans="1:8" ht="12.75">
      <c r="A27" s="701"/>
      <c r="B27" s="701"/>
      <c r="C27" s="235"/>
      <c r="D27" s="236" t="s">
        <v>340</v>
      </c>
      <c r="E27" s="226">
        <v>5</v>
      </c>
      <c r="F27" s="227">
        <v>3</v>
      </c>
      <c r="G27" s="228"/>
      <c r="H27" s="226"/>
    </row>
    <row r="28" spans="1:8" ht="12.75">
      <c r="A28" s="701"/>
      <c r="B28" s="701"/>
      <c r="C28" s="235"/>
      <c r="D28" s="243" t="s">
        <v>341</v>
      </c>
      <c r="E28" s="221">
        <v>310</v>
      </c>
      <c r="F28" s="222">
        <v>330</v>
      </c>
      <c r="G28" s="228"/>
      <c r="H28" s="226"/>
    </row>
    <row r="29" spans="1:8" ht="12.75">
      <c r="A29" s="701"/>
      <c r="B29" s="701"/>
      <c r="C29" s="235"/>
      <c r="D29" s="236" t="s">
        <v>231</v>
      </c>
      <c r="E29" s="226">
        <v>200</v>
      </c>
      <c r="F29" s="227">
        <v>230</v>
      </c>
      <c r="G29" s="228"/>
      <c r="H29" s="226"/>
    </row>
    <row r="30" spans="1:8" ht="12.75">
      <c r="A30" s="701"/>
      <c r="B30" s="701"/>
      <c r="C30" s="235"/>
      <c r="D30" s="236" t="s">
        <v>232</v>
      </c>
      <c r="E30" s="226">
        <v>20</v>
      </c>
      <c r="F30" s="227">
        <v>20</v>
      </c>
      <c r="G30" s="228"/>
      <c r="H30" s="226"/>
    </row>
    <row r="31" spans="1:8" ht="12.75">
      <c r="A31" s="701"/>
      <c r="B31" s="701"/>
      <c r="C31" s="235"/>
      <c r="D31" s="236" t="s">
        <v>342</v>
      </c>
      <c r="E31" s="226">
        <v>90</v>
      </c>
      <c r="F31" s="227">
        <v>80</v>
      </c>
      <c r="G31" s="228"/>
      <c r="H31" s="226"/>
    </row>
    <row r="32" spans="1:8" ht="12.75">
      <c r="A32" s="701"/>
      <c r="B32" s="701"/>
      <c r="C32" s="235"/>
      <c r="D32" s="243" t="s">
        <v>343</v>
      </c>
      <c r="E32" s="221">
        <v>305</v>
      </c>
      <c r="F32" s="222">
        <v>450</v>
      </c>
      <c r="G32" s="228"/>
      <c r="H32" s="226"/>
    </row>
    <row r="33" spans="1:8" ht="12.75">
      <c r="A33" s="701"/>
      <c r="B33" s="701"/>
      <c r="C33" s="235"/>
      <c r="D33" s="236" t="s">
        <v>235</v>
      </c>
      <c r="E33" s="226">
        <v>10</v>
      </c>
      <c r="F33" s="227">
        <v>10</v>
      </c>
      <c r="G33" s="228"/>
      <c r="H33" s="226"/>
    </row>
    <row r="34" spans="1:8" ht="12.75">
      <c r="A34" s="701"/>
      <c r="B34" s="701"/>
      <c r="C34" s="235"/>
      <c r="D34" s="236" t="s">
        <v>344</v>
      </c>
      <c r="E34" s="226">
        <v>30</v>
      </c>
      <c r="F34" s="227">
        <v>30</v>
      </c>
      <c r="G34" s="228"/>
      <c r="H34" s="226"/>
    </row>
    <row r="35" spans="1:8" ht="12.75">
      <c r="A35" s="701"/>
      <c r="B35" s="701"/>
      <c r="C35" s="235"/>
      <c r="D35" s="236" t="s">
        <v>345</v>
      </c>
      <c r="E35" s="226">
        <v>40</v>
      </c>
      <c r="F35" s="227">
        <v>30</v>
      </c>
      <c r="G35" s="228"/>
      <c r="H35" s="226"/>
    </row>
    <row r="36" spans="1:8" ht="12.75">
      <c r="A36" s="701"/>
      <c r="B36" s="701"/>
      <c r="C36" s="235"/>
      <c r="D36" s="236" t="s">
        <v>346</v>
      </c>
      <c r="E36" s="226">
        <v>15</v>
      </c>
      <c r="F36" s="227">
        <v>10</v>
      </c>
      <c r="G36" s="228"/>
      <c r="H36" s="226"/>
    </row>
    <row r="37" spans="1:8" ht="12.75">
      <c r="A37" s="701"/>
      <c r="B37" s="701"/>
      <c r="C37" s="235"/>
      <c r="D37" s="236" t="s">
        <v>347</v>
      </c>
      <c r="E37" s="226">
        <v>90</v>
      </c>
      <c r="F37" s="227">
        <v>70</v>
      </c>
      <c r="G37" s="228"/>
      <c r="H37" s="226"/>
    </row>
    <row r="38" spans="1:8" ht="12.75">
      <c r="A38" s="701"/>
      <c r="B38" s="701"/>
      <c r="C38" s="235"/>
      <c r="D38" s="236" t="s">
        <v>348</v>
      </c>
      <c r="E38" s="226">
        <v>10</v>
      </c>
      <c r="F38" s="227">
        <v>10</v>
      </c>
      <c r="G38" s="228"/>
      <c r="H38" s="226"/>
    </row>
    <row r="39" spans="1:8" ht="12.75">
      <c r="A39" s="701"/>
      <c r="B39" s="701"/>
      <c r="C39" s="224"/>
      <c r="D39" s="244" t="s">
        <v>349</v>
      </c>
      <c r="E39" s="233">
        <v>0</v>
      </c>
      <c r="F39" s="233">
        <v>0</v>
      </c>
      <c r="G39" s="234"/>
      <c r="H39" s="233"/>
    </row>
    <row r="40" spans="1:8" ht="12.75">
      <c r="A40" s="701"/>
      <c r="B40" s="701"/>
      <c r="C40" s="224"/>
      <c r="D40" s="244" t="s">
        <v>350</v>
      </c>
      <c r="E40" s="233">
        <v>100</v>
      </c>
      <c r="F40" s="233">
        <v>280</v>
      </c>
      <c r="G40" s="234"/>
      <c r="H40" s="233"/>
    </row>
    <row r="41" spans="1:8" ht="12.75">
      <c r="A41" s="701"/>
      <c r="B41" s="701"/>
      <c r="C41" s="224"/>
      <c r="D41" s="244" t="s">
        <v>351</v>
      </c>
      <c r="E41" s="233">
        <v>10</v>
      </c>
      <c r="F41" s="233">
        <v>10</v>
      </c>
      <c r="G41" s="234"/>
      <c r="H41" s="233"/>
    </row>
    <row r="42" spans="1:8" ht="12.75">
      <c r="A42" s="701"/>
      <c r="B42" s="701"/>
      <c r="C42" s="224"/>
      <c r="D42" s="245" t="s">
        <v>352</v>
      </c>
      <c r="E42" s="230">
        <v>318</v>
      </c>
      <c r="F42" s="230">
        <v>300</v>
      </c>
      <c r="G42" s="234"/>
      <c r="H42" s="233"/>
    </row>
    <row r="43" spans="1:8" ht="12.75">
      <c r="A43" s="701"/>
      <c r="B43" s="701"/>
      <c r="C43" s="224"/>
      <c r="D43" s="244" t="s">
        <v>353</v>
      </c>
      <c r="E43" s="233">
        <v>210</v>
      </c>
      <c r="F43" s="233">
        <v>200</v>
      </c>
      <c r="G43" s="234"/>
      <c r="H43" s="233"/>
    </row>
    <row r="44" spans="1:8" ht="12.75">
      <c r="A44" s="701"/>
      <c r="B44" s="701"/>
      <c r="C44" s="224"/>
      <c r="D44" s="244" t="s">
        <v>354</v>
      </c>
      <c r="E44" s="233">
        <v>70</v>
      </c>
      <c r="F44" s="233">
        <v>60</v>
      </c>
      <c r="G44" s="234"/>
      <c r="H44" s="233"/>
    </row>
    <row r="45" spans="1:8" ht="12.75">
      <c r="A45" s="701"/>
      <c r="B45" s="701"/>
      <c r="C45" s="224"/>
      <c r="D45" s="244" t="s">
        <v>355</v>
      </c>
      <c r="E45" s="233">
        <v>38</v>
      </c>
      <c r="F45" s="233">
        <v>40</v>
      </c>
      <c r="G45" s="234"/>
      <c r="H45" s="233"/>
    </row>
    <row r="46" spans="1:8" ht="12.75">
      <c r="A46" s="701"/>
      <c r="B46" s="701"/>
      <c r="C46" s="224"/>
      <c r="D46" s="245" t="s">
        <v>356</v>
      </c>
      <c r="E46" s="230">
        <v>148</v>
      </c>
      <c r="F46" s="230">
        <v>160</v>
      </c>
      <c r="G46" s="234"/>
      <c r="H46" s="233"/>
    </row>
    <row r="47" spans="1:8" ht="12.75">
      <c r="A47" s="701"/>
      <c r="B47" s="701"/>
      <c r="C47" s="224"/>
      <c r="D47" s="244" t="s">
        <v>357</v>
      </c>
      <c r="E47" s="233">
        <v>5</v>
      </c>
      <c r="F47" s="233">
        <v>5</v>
      </c>
      <c r="G47" s="234"/>
      <c r="H47" s="233"/>
    </row>
    <row r="48" spans="1:8" ht="12.75">
      <c r="A48" s="701"/>
      <c r="B48" s="701"/>
      <c r="C48" s="224"/>
      <c r="D48" s="244" t="s">
        <v>358</v>
      </c>
      <c r="E48" s="233">
        <v>20</v>
      </c>
      <c r="F48" s="233">
        <v>20</v>
      </c>
      <c r="G48" s="234"/>
      <c r="H48" s="233"/>
    </row>
    <row r="49" spans="1:8" ht="12.75">
      <c r="A49" s="701"/>
      <c r="B49" s="701"/>
      <c r="C49" s="224"/>
      <c r="D49" s="244" t="s">
        <v>359</v>
      </c>
      <c r="E49" s="233">
        <v>10</v>
      </c>
      <c r="F49" s="233">
        <v>10</v>
      </c>
      <c r="G49" s="234"/>
      <c r="H49" s="233"/>
    </row>
    <row r="50" spans="1:8" ht="12.75">
      <c r="A50" s="701"/>
      <c r="B50" s="701"/>
      <c r="C50" s="224"/>
      <c r="D50" s="244" t="s">
        <v>360</v>
      </c>
      <c r="E50" s="233">
        <v>3</v>
      </c>
      <c r="F50" s="233">
        <v>5</v>
      </c>
      <c r="G50" s="234"/>
      <c r="H50" s="233"/>
    </row>
    <row r="51" spans="1:8" ht="12.75">
      <c r="A51" s="701"/>
      <c r="B51" s="701"/>
      <c r="C51" s="224"/>
      <c r="D51" s="244" t="s">
        <v>361</v>
      </c>
      <c r="E51" s="233">
        <v>90</v>
      </c>
      <c r="F51" s="233">
        <v>80</v>
      </c>
      <c r="G51" s="234"/>
      <c r="H51" s="233"/>
    </row>
    <row r="52" spans="1:8" ht="12.75">
      <c r="A52" s="701"/>
      <c r="B52" s="701"/>
      <c r="C52" s="224"/>
      <c r="D52" s="244" t="s">
        <v>362</v>
      </c>
      <c r="E52" s="233">
        <v>20</v>
      </c>
      <c r="F52" s="233">
        <v>40</v>
      </c>
      <c r="G52" s="234"/>
      <c r="H52" s="233"/>
    </row>
    <row r="53" spans="1:8" ht="12.75">
      <c r="A53" s="701"/>
      <c r="B53" s="701"/>
      <c r="C53" s="224"/>
      <c r="D53" s="245" t="s">
        <v>363</v>
      </c>
      <c r="E53" s="230">
        <v>3</v>
      </c>
      <c r="F53" s="230">
        <v>3</v>
      </c>
      <c r="G53" s="234"/>
      <c r="H53" s="233"/>
    </row>
    <row r="54" spans="1:8" ht="12.75">
      <c r="A54" s="701"/>
      <c r="B54" s="701"/>
      <c r="C54" s="224"/>
      <c r="D54" s="244" t="s">
        <v>364</v>
      </c>
      <c r="E54" s="233">
        <v>3</v>
      </c>
      <c r="F54" s="233">
        <v>3</v>
      </c>
      <c r="G54" s="234"/>
      <c r="H54" s="233"/>
    </row>
    <row r="55" spans="1:8" ht="12.75">
      <c r="A55" s="701"/>
      <c r="B55" s="701"/>
      <c r="C55" s="224"/>
      <c r="D55" s="245" t="s">
        <v>365</v>
      </c>
      <c r="E55" s="230">
        <v>379</v>
      </c>
      <c r="F55" s="230">
        <v>384</v>
      </c>
      <c r="G55" s="234"/>
      <c r="H55" s="233"/>
    </row>
    <row r="56" spans="1:8" ht="12.75">
      <c r="A56" s="701"/>
      <c r="B56" s="701"/>
      <c r="C56" s="224"/>
      <c r="D56" s="244" t="s">
        <v>366</v>
      </c>
      <c r="E56" s="233">
        <v>10</v>
      </c>
      <c r="F56" s="233">
        <v>10</v>
      </c>
      <c r="G56" s="234"/>
      <c r="H56" s="233"/>
    </row>
    <row r="57" spans="1:8" ht="12.75">
      <c r="A57" s="701"/>
      <c r="B57" s="701"/>
      <c r="C57" s="224"/>
      <c r="D57" s="244" t="s">
        <v>367</v>
      </c>
      <c r="E57" s="233">
        <v>5</v>
      </c>
      <c r="F57" s="233">
        <v>5</v>
      </c>
      <c r="G57" s="234"/>
      <c r="H57" s="233"/>
    </row>
    <row r="58" spans="1:8" ht="12.75">
      <c r="A58" s="701"/>
      <c r="B58" s="701"/>
      <c r="C58" s="224"/>
      <c r="D58" s="244" t="s">
        <v>368</v>
      </c>
      <c r="E58" s="233">
        <v>15</v>
      </c>
      <c r="F58" s="233">
        <v>15</v>
      </c>
      <c r="G58" s="234"/>
      <c r="H58" s="233"/>
    </row>
    <row r="59" spans="1:8" ht="12.75">
      <c r="A59" s="701"/>
      <c r="B59" s="701"/>
      <c r="C59" s="224"/>
      <c r="D59" s="244" t="s">
        <v>369</v>
      </c>
      <c r="E59" s="233">
        <v>260</v>
      </c>
      <c r="F59" s="233">
        <v>260</v>
      </c>
      <c r="G59" s="234"/>
      <c r="H59" s="233"/>
    </row>
    <row r="60" spans="1:8" ht="12.75">
      <c r="A60" s="701"/>
      <c r="B60" s="701"/>
      <c r="C60" s="224"/>
      <c r="D60" s="244" t="s">
        <v>370</v>
      </c>
      <c r="E60" s="233">
        <v>89</v>
      </c>
      <c r="F60" s="233">
        <v>94</v>
      </c>
      <c r="G60" s="234"/>
      <c r="H60" s="233"/>
    </row>
    <row r="61" spans="1:8" ht="12.75">
      <c r="A61" s="701"/>
      <c r="B61" s="701"/>
      <c r="C61" s="241" t="s">
        <v>371</v>
      </c>
      <c r="D61" s="243" t="s">
        <v>372</v>
      </c>
      <c r="E61" s="221">
        <v>0</v>
      </c>
      <c r="F61" s="222">
        <v>0</v>
      </c>
      <c r="G61" s="228"/>
      <c r="H61" s="226"/>
    </row>
    <row r="62" spans="1:8" ht="12.75">
      <c r="A62" s="701"/>
      <c r="B62" s="701"/>
      <c r="C62" s="241"/>
      <c r="D62" s="243" t="s">
        <v>373</v>
      </c>
      <c r="E62" s="221">
        <v>0</v>
      </c>
      <c r="F62" s="222">
        <v>0</v>
      </c>
      <c r="G62" s="228"/>
      <c r="H62" s="226"/>
    </row>
    <row r="63" spans="1:8" ht="12.75">
      <c r="A63" s="701"/>
      <c r="B63" s="701"/>
      <c r="C63" s="241"/>
      <c r="D63" s="236" t="s">
        <v>374</v>
      </c>
      <c r="E63" s="226">
        <v>0</v>
      </c>
      <c r="F63" s="227">
        <v>0</v>
      </c>
      <c r="G63" s="228"/>
      <c r="H63" s="226"/>
    </row>
    <row r="64" spans="1:8" ht="12.75">
      <c r="A64" s="701"/>
      <c r="B64" s="701"/>
      <c r="C64" s="214" t="s">
        <v>191</v>
      </c>
      <c r="D64" s="215" t="s">
        <v>159</v>
      </c>
      <c r="E64" s="216">
        <v>107</v>
      </c>
      <c r="F64" s="217">
        <v>0</v>
      </c>
      <c r="G64" s="218">
        <v>400</v>
      </c>
      <c r="H64" s="216">
        <v>1000</v>
      </c>
    </row>
    <row r="65" spans="1:8" ht="12.75">
      <c r="A65" s="701"/>
      <c r="B65" s="701"/>
      <c r="C65" s="246" t="s">
        <v>375</v>
      </c>
      <c r="D65" s="247" t="s">
        <v>376</v>
      </c>
      <c r="E65" s="248">
        <v>107</v>
      </c>
      <c r="F65" s="249">
        <v>0</v>
      </c>
      <c r="G65" s="250">
        <v>400</v>
      </c>
      <c r="H65" s="251">
        <v>1000</v>
      </c>
    </row>
    <row r="66" spans="1:8" ht="12.75">
      <c r="A66" s="701"/>
      <c r="B66" s="701"/>
      <c r="C66" s="246" t="s">
        <v>377</v>
      </c>
      <c r="D66" s="247" t="s">
        <v>378</v>
      </c>
      <c r="E66" s="248">
        <v>0</v>
      </c>
      <c r="F66" s="249">
        <v>0</v>
      </c>
      <c r="G66" s="252">
        <v>400</v>
      </c>
      <c r="H66" s="248">
        <v>0</v>
      </c>
    </row>
    <row r="67" spans="1:8" ht="12.75">
      <c r="A67" s="701"/>
      <c r="B67" s="701"/>
      <c r="C67" s="253"/>
      <c r="D67" s="254" t="s">
        <v>285</v>
      </c>
      <c r="E67" s="251">
        <v>0</v>
      </c>
      <c r="F67" s="255">
        <v>0</v>
      </c>
      <c r="G67" s="250"/>
      <c r="H67" s="251"/>
    </row>
    <row r="68" spans="1:8" ht="12.75">
      <c r="A68" s="701"/>
      <c r="B68" s="701"/>
      <c r="C68" s="246" t="s">
        <v>379</v>
      </c>
      <c r="D68" s="247" t="s">
        <v>380</v>
      </c>
      <c r="E68" s="248">
        <v>107</v>
      </c>
      <c r="F68" s="249">
        <v>0</v>
      </c>
      <c r="G68" s="252"/>
      <c r="H68" s="248">
        <v>1000</v>
      </c>
    </row>
    <row r="69" spans="1:8" ht="12.75">
      <c r="A69" s="701"/>
      <c r="B69" s="701"/>
      <c r="C69" s="253"/>
      <c r="D69" s="256" t="s">
        <v>381</v>
      </c>
      <c r="E69" s="251">
        <v>107</v>
      </c>
      <c r="F69" s="255">
        <v>0</v>
      </c>
      <c r="G69" s="250"/>
      <c r="H69" s="251"/>
    </row>
    <row r="70" spans="1:8" ht="12.75">
      <c r="A70" s="698" t="s">
        <v>382</v>
      </c>
      <c r="B70" s="698"/>
      <c r="C70" s="698"/>
      <c r="D70" s="258" t="s">
        <v>200</v>
      </c>
      <c r="E70" s="259">
        <v>9941</v>
      </c>
      <c r="F70" s="260">
        <v>10460</v>
      </c>
      <c r="G70" s="261">
        <v>11142</v>
      </c>
      <c r="H70" s="262">
        <v>11863</v>
      </c>
    </row>
    <row r="71" spans="1:8" ht="12.75">
      <c r="A71" s="698"/>
      <c r="B71" s="698"/>
      <c r="C71" s="698"/>
      <c r="D71" s="263" t="s">
        <v>383</v>
      </c>
      <c r="E71" s="264">
        <v>107</v>
      </c>
      <c r="F71" s="265"/>
      <c r="G71" s="264">
        <v>400</v>
      </c>
      <c r="H71" s="266">
        <v>1000</v>
      </c>
    </row>
  </sheetData>
  <mergeCells count="10">
    <mergeCell ref="A1:H1"/>
    <mergeCell ref="E4:E5"/>
    <mergeCell ref="F4:F5"/>
    <mergeCell ref="G4:G5"/>
    <mergeCell ref="H4:H5"/>
    <mergeCell ref="A70:C71"/>
    <mergeCell ref="A6:D6"/>
    <mergeCell ref="C7:D7"/>
    <mergeCell ref="A8:A69"/>
    <mergeCell ref="B8:B69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H6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9.00390625" style="0" customWidth="1"/>
    <col min="4" max="4" width="39.28125" style="0" customWidth="1"/>
    <col min="5" max="5" width="11.57421875" style="0" customWidth="1"/>
    <col min="6" max="6" width="13.57421875" style="0" customWidth="1"/>
    <col min="7" max="16384" width="11.57421875" style="0" customWidth="1"/>
  </cols>
  <sheetData>
    <row r="3" spans="1:3" ht="15.75">
      <c r="A3" s="267" t="s">
        <v>384</v>
      </c>
      <c r="B3" s="267"/>
      <c r="C3" s="80"/>
    </row>
    <row r="4" spans="1:8" ht="12.75">
      <c r="A4" s="154"/>
      <c r="B4" s="154"/>
      <c r="C4" s="154"/>
      <c r="D4" s="154"/>
      <c r="E4" s="154"/>
      <c r="F4" s="154"/>
      <c r="G4" s="154"/>
      <c r="H4" s="154"/>
    </row>
    <row r="5" spans="1:8" ht="12.75">
      <c r="A5" s="84"/>
      <c r="B5" s="85"/>
      <c r="C5" s="85"/>
      <c r="D5" s="85"/>
      <c r="E5" s="86"/>
      <c r="F5" s="87" t="s">
        <v>138</v>
      </c>
      <c r="G5" s="85" t="s">
        <v>385</v>
      </c>
      <c r="H5" s="88"/>
    </row>
    <row r="6" spans="1:8" ht="12.75">
      <c r="A6" s="198" t="s">
        <v>140</v>
      </c>
      <c r="B6" s="268" t="s">
        <v>141</v>
      </c>
      <c r="C6" s="200" t="s">
        <v>39</v>
      </c>
      <c r="D6" s="201" t="s">
        <v>143</v>
      </c>
      <c r="E6" s="720" t="s">
        <v>144</v>
      </c>
      <c r="F6" s="721" t="s">
        <v>123</v>
      </c>
      <c r="G6" s="721" t="s">
        <v>124</v>
      </c>
      <c r="H6" s="721" t="s">
        <v>125</v>
      </c>
    </row>
    <row r="7" spans="1:8" ht="12.75">
      <c r="A7" s="269"/>
      <c r="B7" s="270" t="s">
        <v>318</v>
      </c>
      <c r="C7" s="204"/>
      <c r="D7" s="205"/>
      <c r="E7" s="720"/>
      <c r="F7" s="721"/>
      <c r="G7" s="721"/>
      <c r="H7" s="721"/>
    </row>
    <row r="8" spans="1:8" ht="12.75">
      <c r="A8" s="715" t="s">
        <v>386</v>
      </c>
      <c r="B8" s="715"/>
      <c r="C8" s="715"/>
      <c r="D8" s="715"/>
      <c r="E8" s="272">
        <v>9742</v>
      </c>
      <c r="F8" s="273">
        <v>12132</v>
      </c>
      <c r="G8" s="272">
        <v>11247</v>
      </c>
      <c r="H8" s="273">
        <v>11956</v>
      </c>
    </row>
    <row r="9" spans="1:8" ht="12.75">
      <c r="A9" s="274" t="s">
        <v>387</v>
      </c>
      <c r="B9" s="275" t="s">
        <v>388</v>
      </c>
      <c r="C9" s="716" t="s">
        <v>389</v>
      </c>
      <c r="D9" s="716"/>
      <c r="E9" s="277"/>
      <c r="F9" s="278"/>
      <c r="G9" s="279"/>
      <c r="H9" s="279"/>
    </row>
    <row r="10" spans="1:8" ht="12.75">
      <c r="A10" s="710"/>
      <c r="B10" s="717"/>
      <c r="C10" s="214" t="s">
        <v>151</v>
      </c>
      <c r="D10" s="215" t="s">
        <v>152</v>
      </c>
      <c r="E10" s="216">
        <v>883</v>
      </c>
      <c r="F10" s="217">
        <v>920</v>
      </c>
      <c r="G10" s="218">
        <v>958</v>
      </c>
      <c r="H10" s="218">
        <v>997</v>
      </c>
    </row>
    <row r="11" spans="1:8" ht="12.75">
      <c r="A11" s="710"/>
      <c r="B11" s="717"/>
      <c r="C11" s="219" t="s">
        <v>211</v>
      </c>
      <c r="D11" s="220" t="s">
        <v>323</v>
      </c>
      <c r="E11" s="226">
        <v>117</v>
      </c>
      <c r="F11" s="227">
        <v>125</v>
      </c>
      <c r="G11" s="228">
        <v>134</v>
      </c>
      <c r="H11" s="226">
        <v>143</v>
      </c>
    </row>
    <row r="12" spans="1:8" ht="12.75">
      <c r="A12" s="710"/>
      <c r="B12" s="717"/>
      <c r="C12" s="224"/>
      <c r="D12" s="225" t="s">
        <v>324</v>
      </c>
      <c r="E12" s="226">
        <v>117</v>
      </c>
      <c r="F12" s="227">
        <v>125</v>
      </c>
      <c r="G12" s="228"/>
      <c r="H12" s="226"/>
    </row>
    <row r="13" spans="1:8" ht="12.75">
      <c r="A13" s="710"/>
      <c r="B13" s="717"/>
      <c r="C13" s="219" t="s">
        <v>213</v>
      </c>
      <c r="D13" s="220" t="s">
        <v>327</v>
      </c>
      <c r="E13" s="232">
        <v>36</v>
      </c>
      <c r="F13" s="233">
        <v>39</v>
      </c>
      <c r="G13" s="234">
        <v>42</v>
      </c>
      <c r="H13" s="232">
        <v>45</v>
      </c>
    </row>
    <row r="14" spans="1:8" ht="12.75">
      <c r="A14" s="710"/>
      <c r="B14" s="717"/>
      <c r="C14" s="718"/>
      <c r="D14" s="225" t="s">
        <v>390</v>
      </c>
      <c r="E14" s="232">
        <v>12</v>
      </c>
      <c r="F14" s="233">
        <v>13</v>
      </c>
      <c r="G14" s="234"/>
      <c r="H14" s="232"/>
    </row>
    <row r="15" spans="1:8" ht="12.75">
      <c r="A15" s="710"/>
      <c r="B15" s="717"/>
      <c r="C15" s="718"/>
      <c r="D15" s="236" t="s">
        <v>391</v>
      </c>
      <c r="E15" s="233">
        <v>17</v>
      </c>
      <c r="F15" s="233">
        <v>18</v>
      </c>
      <c r="G15" s="237"/>
      <c r="H15" s="233"/>
    </row>
    <row r="16" spans="1:8" ht="12.75">
      <c r="A16" s="710"/>
      <c r="B16" s="717"/>
      <c r="C16" s="718"/>
      <c r="D16" s="225" t="s">
        <v>392</v>
      </c>
      <c r="E16" s="233">
        <v>1</v>
      </c>
      <c r="F16" s="233">
        <v>1</v>
      </c>
      <c r="G16" s="234"/>
      <c r="H16" s="22"/>
    </row>
    <row r="17" spans="1:8" ht="12.75">
      <c r="A17" s="710"/>
      <c r="B17" s="717"/>
      <c r="C17" s="718"/>
      <c r="D17" s="225" t="s">
        <v>393</v>
      </c>
      <c r="E17" s="233">
        <v>6</v>
      </c>
      <c r="F17" s="233">
        <v>7</v>
      </c>
      <c r="G17" s="234"/>
      <c r="H17" s="22"/>
    </row>
    <row r="18" spans="1:8" ht="12.75">
      <c r="A18" s="710"/>
      <c r="B18" s="717"/>
      <c r="C18" s="219" t="s">
        <v>153</v>
      </c>
      <c r="D18" s="220" t="s">
        <v>154</v>
      </c>
      <c r="E18" s="229">
        <v>730</v>
      </c>
      <c r="F18" s="230">
        <v>756</v>
      </c>
      <c r="G18" s="231">
        <v>782</v>
      </c>
      <c r="H18" s="229">
        <v>809</v>
      </c>
    </row>
    <row r="19" spans="1:8" ht="12.75">
      <c r="A19" s="710"/>
      <c r="B19" s="717"/>
      <c r="C19" s="719"/>
      <c r="D19" s="236" t="s">
        <v>194</v>
      </c>
      <c r="E19" s="226">
        <v>510</v>
      </c>
      <c r="F19" s="227">
        <v>530</v>
      </c>
      <c r="G19" s="228"/>
      <c r="H19" s="226"/>
    </row>
    <row r="20" spans="1:8" ht="12.75">
      <c r="A20" s="710"/>
      <c r="B20" s="717"/>
      <c r="C20" s="719"/>
      <c r="D20" s="236" t="s">
        <v>394</v>
      </c>
      <c r="E20" s="226">
        <v>24</v>
      </c>
      <c r="F20" s="227">
        <v>24</v>
      </c>
      <c r="G20" s="228"/>
      <c r="H20" s="226"/>
    </row>
    <row r="21" spans="1:8" ht="12.75">
      <c r="A21" s="710"/>
      <c r="B21" s="717"/>
      <c r="C21" s="719"/>
      <c r="D21" s="236" t="s">
        <v>395</v>
      </c>
      <c r="E21" s="226">
        <v>5</v>
      </c>
      <c r="F21" s="227">
        <v>3</v>
      </c>
      <c r="G21" s="228"/>
      <c r="H21" s="226"/>
    </row>
    <row r="22" spans="1:8" ht="12.75">
      <c r="A22" s="710"/>
      <c r="B22" s="717"/>
      <c r="C22" s="719"/>
      <c r="D22" s="236" t="s">
        <v>396</v>
      </c>
      <c r="E22" s="226">
        <v>41</v>
      </c>
      <c r="F22" s="227">
        <v>41</v>
      </c>
      <c r="G22" s="228"/>
      <c r="H22" s="226"/>
    </row>
    <row r="23" spans="1:8" ht="12.75">
      <c r="A23" s="710"/>
      <c r="B23" s="717"/>
      <c r="C23" s="719"/>
      <c r="D23" s="236" t="s">
        <v>397</v>
      </c>
      <c r="E23" s="226">
        <v>1</v>
      </c>
      <c r="F23" s="227">
        <v>1</v>
      </c>
      <c r="G23" s="228"/>
      <c r="H23" s="226"/>
    </row>
    <row r="24" spans="1:8" ht="12.75">
      <c r="A24" s="710"/>
      <c r="B24" s="717"/>
      <c r="C24" s="719"/>
      <c r="D24" s="236" t="s">
        <v>398</v>
      </c>
      <c r="E24" s="226">
        <v>64</v>
      </c>
      <c r="F24" s="227">
        <v>70</v>
      </c>
      <c r="G24" s="228"/>
      <c r="H24" s="226"/>
    </row>
    <row r="25" spans="1:8" ht="12.75">
      <c r="A25" s="710"/>
      <c r="B25" s="717"/>
      <c r="C25" s="719"/>
      <c r="D25" s="236" t="s">
        <v>399</v>
      </c>
      <c r="E25" s="226">
        <v>62</v>
      </c>
      <c r="F25" s="227">
        <v>68</v>
      </c>
      <c r="G25" s="228"/>
      <c r="H25" s="226"/>
    </row>
    <row r="26" spans="1:8" ht="12.75">
      <c r="A26" s="710"/>
      <c r="B26" s="717"/>
      <c r="C26" s="719"/>
      <c r="D26" s="236" t="s">
        <v>400</v>
      </c>
      <c r="E26" s="226">
        <v>2</v>
      </c>
      <c r="F26" s="227">
        <v>2</v>
      </c>
      <c r="G26" s="228"/>
      <c r="H26" s="226"/>
    </row>
    <row r="27" spans="1:8" ht="12.75">
      <c r="A27" s="710"/>
      <c r="B27" s="717"/>
      <c r="C27" s="719"/>
      <c r="D27" s="236" t="s">
        <v>401</v>
      </c>
      <c r="E27" s="226">
        <v>2</v>
      </c>
      <c r="F27" s="227">
        <v>2</v>
      </c>
      <c r="G27" s="228"/>
      <c r="H27" s="226"/>
    </row>
    <row r="28" spans="1:8" ht="12.75">
      <c r="A28" s="710"/>
      <c r="B28" s="717"/>
      <c r="C28" s="719"/>
      <c r="D28" s="236" t="s">
        <v>156</v>
      </c>
      <c r="E28" s="226">
        <v>5</v>
      </c>
      <c r="F28" s="227">
        <v>4</v>
      </c>
      <c r="G28" s="228"/>
      <c r="H28" s="226"/>
    </row>
    <row r="29" spans="1:8" ht="12.75">
      <c r="A29" s="710"/>
      <c r="B29" s="717"/>
      <c r="C29" s="719"/>
      <c r="D29" s="236" t="s">
        <v>402</v>
      </c>
      <c r="E29" s="226">
        <v>12</v>
      </c>
      <c r="F29" s="227">
        <v>10</v>
      </c>
      <c r="G29" s="228"/>
      <c r="H29" s="226"/>
    </row>
    <row r="30" spans="1:8" ht="12.75">
      <c r="A30" s="710"/>
      <c r="B30" s="717"/>
      <c r="C30" s="719"/>
      <c r="D30" s="236" t="s">
        <v>403</v>
      </c>
      <c r="E30" s="226">
        <v>2</v>
      </c>
      <c r="F30" s="227">
        <v>1</v>
      </c>
      <c r="G30" s="228"/>
      <c r="H30" s="226"/>
    </row>
    <row r="31" spans="1:8" ht="12.75">
      <c r="A31" s="274" t="s">
        <v>404</v>
      </c>
      <c r="B31" s="280" t="s">
        <v>405</v>
      </c>
      <c r="C31" s="711" t="s">
        <v>406</v>
      </c>
      <c r="D31" s="711"/>
      <c r="E31" s="282"/>
      <c r="F31" s="283"/>
      <c r="G31" s="284"/>
      <c r="H31" s="282"/>
    </row>
    <row r="32" spans="1:8" ht="12.75">
      <c r="A32" s="710"/>
      <c r="B32" s="712"/>
      <c r="C32" s="285" t="s">
        <v>151</v>
      </c>
      <c r="D32" s="286" t="s">
        <v>152</v>
      </c>
      <c r="E32" s="287">
        <v>7549</v>
      </c>
      <c r="F32" s="288">
        <v>8304</v>
      </c>
      <c r="G32" s="289">
        <v>8885</v>
      </c>
      <c r="H32" s="287">
        <v>9507</v>
      </c>
    </row>
    <row r="33" spans="1:8" ht="12.75">
      <c r="A33" s="710"/>
      <c r="B33" s="712"/>
      <c r="C33" s="241" t="s">
        <v>211</v>
      </c>
      <c r="D33" s="243" t="s">
        <v>407</v>
      </c>
      <c r="E33" s="226">
        <v>5565</v>
      </c>
      <c r="F33" s="227">
        <v>6120</v>
      </c>
      <c r="G33" s="228">
        <v>6548</v>
      </c>
      <c r="H33" s="226">
        <v>7007</v>
      </c>
    </row>
    <row r="34" spans="1:8" ht="12.75">
      <c r="A34" s="710"/>
      <c r="B34" s="712"/>
      <c r="C34" s="713"/>
      <c r="D34" s="290" t="s">
        <v>408</v>
      </c>
      <c r="E34" s="232">
        <v>5523</v>
      </c>
      <c r="F34" s="233">
        <v>6075</v>
      </c>
      <c r="G34" s="234"/>
      <c r="H34" s="232"/>
    </row>
    <row r="35" spans="1:8" ht="12.75">
      <c r="A35" s="710"/>
      <c r="B35" s="712"/>
      <c r="C35" s="713"/>
      <c r="D35" s="254" t="s">
        <v>409</v>
      </c>
      <c r="E35" s="251">
        <v>42</v>
      </c>
      <c r="F35" s="255">
        <v>45</v>
      </c>
      <c r="G35" s="250"/>
      <c r="H35" s="251"/>
    </row>
    <row r="36" spans="1:8" ht="12.75">
      <c r="A36" s="710"/>
      <c r="B36" s="712"/>
      <c r="C36" s="246" t="s">
        <v>213</v>
      </c>
      <c r="D36" s="247" t="s">
        <v>410</v>
      </c>
      <c r="E36" s="248">
        <v>1821</v>
      </c>
      <c r="F36" s="249">
        <v>2015</v>
      </c>
      <c r="G36" s="252">
        <v>2162</v>
      </c>
      <c r="H36" s="248">
        <v>2319</v>
      </c>
    </row>
    <row r="37" spans="1:8" ht="12.75">
      <c r="A37" s="710"/>
      <c r="B37" s="712"/>
      <c r="C37" s="219"/>
      <c r="D37" s="256" t="s">
        <v>411</v>
      </c>
      <c r="E37" s="233">
        <v>300</v>
      </c>
      <c r="F37" s="233">
        <v>300</v>
      </c>
      <c r="G37" s="234"/>
      <c r="H37" s="233"/>
    </row>
    <row r="38" spans="1:8" ht="12.75">
      <c r="A38" s="710"/>
      <c r="B38" s="712"/>
      <c r="C38" s="714"/>
      <c r="D38" s="254" t="s">
        <v>412</v>
      </c>
      <c r="E38" s="251">
        <v>100</v>
      </c>
      <c r="F38" s="255">
        <v>105</v>
      </c>
      <c r="G38" s="250"/>
      <c r="H38" s="251"/>
    </row>
    <row r="39" spans="1:8" ht="12.75">
      <c r="A39" s="710"/>
      <c r="B39" s="712"/>
      <c r="C39" s="714"/>
      <c r="D39" s="254" t="s">
        <v>390</v>
      </c>
      <c r="E39" s="251">
        <v>140</v>
      </c>
      <c r="F39" s="255">
        <v>190</v>
      </c>
      <c r="G39" s="250"/>
      <c r="H39" s="251"/>
    </row>
    <row r="40" spans="1:8" ht="12.75">
      <c r="A40" s="710"/>
      <c r="B40" s="712"/>
      <c r="C40" s="714"/>
      <c r="D40" s="254" t="s">
        <v>413</v>
      </c>
      <c r="E40" s="251">
        <v>50</v>
      </c>
      <c r="F40" s="255">
        <v>85</v>
      </c>
      <c r="G40" s="250"/>
      <c r="H40" s="251"/>
    </row>
    <row r="41" spans="1:8" ht="12.75">
      <c r="A41" s="710"/>
      <c r="B41" s="712"/>
      <c r="C41" s="714"/>
      <c r="D41" s="254" t="s">
        <v>414</v>
      </c>
      <c r="E41" s="251">
        <v>745</v>
      </c>
      <c r="F41" s="255">
        <v>790</v>
      </c>
      <c r="G41" s="250"/>
      <c r="H41" s="251"/>
    </row>
    <row r="42" spans="1:8" ht="12.75">
      <c r="A42" s="710"/>
      <c r="B42" s="712"/>
      <c r="C42" s="714"/>
      <c r="D42" s="254" t="s">
        <v>392</v>
      </c>
      <c r="E42" s="251">
        <v>45</v>
      </c>
      <c r="F42" s="255">
        <v>50</v>
      </c>
      <c r="G42" s="250"/>
      <c r="H42" s="251"/>
    </row>
    <row r="43" spans="1:8" ht="12.75">
      <c r="A43" s="710"/>
      <c r="B43" s="712"/>
      <c r="C43" s="714"/>
      <c r="D43" s="254" t="s">
        <v>415</v>
      </c>
      <c r="E43" s="251">
        <v>106</v>
      </c>
      <c r="F43" s="255">
        <v>120</v>
      </c>
      <c r="G43" s="250"/>
      <c r="H43" s="251"/>
    </row>
    <row r="44" spans="1:8" ht="12.75">
      <c r="A44" s="710"/>
      <c r="B44" s="712"/>
      <c r="C44" s="714"/>
      <c r="D44" s="254" t="s">
        <v>416</v>
      </c>
      <c r="E44" s="251">
        <v>40</v>
      </c>
      <c r="F44" s="255">
        <v>45</v>
      </c>
      <c r="G44" s="250"/>
      <c r="H44" s="251"/>
    </row>
    <row r="45" spans="1:8" ht="12.75">
      <c r="A45" s="710"/>
      <c r="B45" s="712"/>
      <c r="C45" s="714"/>
      <c r="D45" s="254" t="s">
        <v>393</v>
      </c>
      <c r="E45" s="251">
        <v>265</v>
      </c>
      <c r="F45" s="255">
        <v>280</v>
      </c>
      <c r="G45" s="250"/>
      <c r="H45" s="251"/>
    </row>
    <row r="46" spans="1:8" ht="12.75">
      <c r="A46" s="710"/>
      <c r="B46" s="712"/>
      <c r="C46" s="714"/>
      <c r="D46" s="254" t="s">
        <v>417</v>
      </c>
      <c r="E46" s="251">
        <v>30</v>
      </c>
      <c r="F46" s="255">
        <v>50</v>
      </c>
      <c r="G46" s="250"/>
      <c r="H46" s="251"/>
    </row>
    <row r="47" spans="1:8" ht="12.75">
      <c r="A47" s="710"/>
      <c r="B47" s="712"/>
      <c r="C47" s="246" t="s">
        <v>153</v>
      </c>
      <c r="D47" s="247" t="s">
        <v>154</v>
      </c>
      <c r="E47" s="248">
        <v>158</v>
      </c>
      <c r="F47" s="249">
        <v>164</v>
      </c>
      <c r="G47" s="252">
        <v>170</v>
      </c>
      <c r="H47" s="248">
        <v>176</v>
      </c>
    </row>
    <row r="48" spans="1:8" ht="12.75">
      <c r="A48" s="710"/>
      <c r="B48" s="712"/>
      <c r="C48" s="713"/>
      <c r="D48" s="256" t="s">
        <v>396</v>
      </c>
      <c r="E48" s="232">
        <v>15</v>
      </c>
      <c r="F48" s="233">
        <v>15</v>
      </c>
      <c r="G48" s="231"/>
      <c r="H48" s="231"/>
    </row>
    <row r="49" spans="1:8" ht="12.75">
      <c r="A49" s="710"/>
      <c r="B49" s="712"/>
      <c r="C49" s="713"/>
      <c r="D49" s="256" t="s">
        <v>403</v>
      </c>
      <c r="E49" s="232">
        <v>73</v>
      </c>
      <c r="F49" s="233">
        <v>77</v>
      </c>
      <c r="G49" s="234"/>
      <c r="H49" s="233"/>
    </row>
    <row r="50" spans="1:8" ht="12.75">
      <c r="A50" s="710"/>
      <c r="B50" s="712"/>
      <c r="C50" s="713"/>
      <c r="D50" s="256" t="s">
        <v>402</v>
      </c>
      <c r="E50" s="232">
        <v>70</v>
      </c>
      <c r="F50" s="233">
        <v>72</v>
      </c>
      <c r="G50" s="234"/>
      <c r="H50" s="233"/>
    </row>
    <row r="51" spans="1:8" ht="12.75">
      <c r="A51" s="710"/>
      <c r="B51" s="712"/>
      <c r="C51" s="219" t="s">
        <v>418</v>
      </c>
      <c r="D51" s="291" t="s">
        <v>419</v>
      </c>
      <c r="E51" s="229">
        <v>5</v>
      </c>
      <c r="F51" s="230">
        <v>5</v>
      </c>
      <c r="G51" s="231">
        <v>5</v>
      </c>
      <c r="H51" s="231">
        <v>5</v>
      </c>
    </row>
    <row r="52" spans="1:8" ht="12.75">
      <c r="A52" s="710"/>
      <c r="B52" s="712"/>
      <c r="C52" s="224"/>
      <c r="D52" s="256" t="s">
        <v>420</v>
      </c>
      <c r="E52" s="232">
        <v>5</v>
      </c>
      <c r="F52" s="233">
        <v>5</v>
      </c>
      <c r="G52" s="234"/>
      <c r="H52" s="233"/>
    </row>
    <row r="53" spans="1:8" ht="12.75">
      <c r="A53" s="274" t="s">
        <v>421</v>
      </c>
      <c r="B53" s="274" t="s">
        <v>422</v>
      </c>
      <c r="C53" s="292"/>
      <c r="D53" s="293" t="s">
        <v>423</v>
      </c>
      <c r="E53" s="294"/>
      <c r="F53" s="295"/>
      <c r="G53" s="296"/>
      <c r="H53" s="295"/>
    </row>
    <row r="54" spans="1:8" ht="12.75">
      <c r="A54" s="708"/>
      <c r="B54" s="709"/>
      <c r="C54" s="214" t="s">
        <v>151</v>
      </c>
      <c r="D54" s="297" t="s">
        <v>152</v>
      </c>
      <c r="E54" s="216">
        <v>330</v>
      </c>
      <c r="F54" s="217">
        <v>342</v>
      </c>
      <c r="G54" s="218">
        <v>354</v>
      </c>
      <c r="H54" s="217">
        <v>366</v>
      </c>
    </row>
    <row r="55" spans="1:8" ht="12.75">
      <c r="A55" s="708"/>
      <c r="B55" s="709"/>
      <c r="C55" s="219" t="s">
        <v>153</v>
      </c>
      <c r="D55" s="291" t="s">
        <v>154</v>
      </c>
      <c r="E55" s="229">
        <v>330</v>
      </c>
      <c r="F55" s="230">
        <v>342</v>
      </c>
      <c r="G55" s="231">
        <v>354</v>
      </c>
      <c r="H55" s="230">
        <v>366</v>
      </c>
    </row>
    <row r="56" spans="1:8" ht="12.75">
      <c r="A56" s="708"/>
      <c r="B56" s="709"/>
      <c r="C56" s="224"/>
      <c r="D56" s="256" t="s">
        <v>424</v>
      </c>
      <c r="E56" s="232">
        <v>330</v>
      </c>
      <c r="F56" s="233">
        <v>342</v>
      </c>
      <c r="G56" s="234"/>
      <c r="H56" s="233"/>
    </row>
    <row r="57" spans="1:8" ht="12.75">
      <c r="A57" s="274" t="s">
        <v>425</v>
      </c>
      <c r="B57" s="274" t="s">
        <v>426</v>
      </c>
      <c r="C57" s="292"/>
      <c r="D57" s="293" t="s">
        <v>427</v>
      </c>
      <c r="E57" s="294"/>
      <c r="F57" s="295"/>
      <c r="G57" s="296"/>
      <c r="H57" s="295"/>
    </row>
    <row r="58" spans="1:8" ht="12.75">
      <c r="A58" s="708"/>
      <c r="B58" s="709"/>
      <c r="C58" s="214" t="s">
        <v>151</v>
      </c>
      <c r="D58" s="297" t="s">
        <v>152</v>
      </c>
      <c r="E58" s="216">
        <v>380</v>
      </c>
      <c r="F58" s="217">
        <v>393</v>
      </c>
      <c r="G58" s="218">
        <v>407</v>
      </c>
      <c r="H58" s="217">
        <v>421</v>
      </c>
    </row>
    <row r="59" spans="1:8" ht="12.75">
      <c r="A59" s="708"/>
      <c r="B59" s="709"/>
      <c r="C59" s="219" t="s">
        <v>371</v>
      </c>
      <c r="D59" s="291" t="s">
        <v>428</v>
      </c>
      <c r="E59" s="229">
        <v>380</v>
      </c>
      <c r="F59" s="230">
        <v>393</v>
      </c>
      <c r="G59" s="231">
        <v>407</v>
      </c>
      <c r="H59" s="230">
        <v>421</v>
      </c>
    </row>
    <row r="60" spans="1:8" ht="12.75">
      <c r="A60" s="708"/>
      <c r="B60" s="709"/>
      <c r="C60" s="298"/>
      <c r="D60" s="256" t="s">
        <v>429</v>
      </c>
      <c r="E60" s="232">
        <v>380</v>
      </c>
      <c r="F60" s="233">
        <v>393</v>
      </c>
      <c r="G60" s="234"/>
      <c r="H60" s="233"/>
    </row>
    <row r="61" spans="1:8" ht="12.75">
      <c r="A61" s="708"/>
      <c r="B61" s="299" t="s">
        <v>430</v>
      </c>
      <c r="C61" s="214" t="s">
        <v>151</v>
      </c>
      <c r="D61" s="297" t="s">
        <v>152</v>
      </c>
      <c r="E61" s="300"/>
      <c r="F61" s="301">
        <v>1550</v>
      </c>
      <c r="G61" s="302"/>
      <c r="H61" s="301"/>
    </row>
    <row r="62" spans="1:8" ht="12.75">
      <c r="A62" s="708"/>
      <c r="B62" s="709"/>
      <c r="C62" s="219" t="s">
        <v>371</v>
      </c>
      <c r="D62" s="256" t="s">
        <v>428</v>
      </c>
      <c r="E62" s="232"/>
      <c r="F62" s="233">
        <v>1550</v>
      </c>
      <c r="G62" s="234"/>
      <c r="H62" s="233"/>
    </row>
    <row r="63" spans="1:8" ht="12.75">
      <c r="A63" s="708"/>
      <c r="B63" s="709"/>
      <c r="C63" s="298"/>
      <c r="D63" s="256" t="s">
        <v>431</v>
      </c>
      <c r="E63" s="232"/>
      <c r="F63" s="233">
        <v>1550</v>
      </c>
      <c r="G63" s="234"/>
      <c r="H63" s="233"/>
    </row>
    <row r="64" spans="1:8" ht="12.75">
      <c r="A64" s="274" t="s">
        <v>432</v>
      </c>
      <c r="B64" s="274" t="s">
        <v>433</v>
      </c>
      <c r="C64" s="274"/>
      <c r="D64" s="293" t="s">
        <v>434</v>
      </c>
      <c r="E64" s="277"/>
      <c r="F64" s="278"/>
      <c r="G64" s="279"/>
      <c r="H64" s="278"/>
    </row>
    <row r="65" spans="1:8" ht="12.75">
      <c r="A65" s="710"/>
      <c r="B65" s="709"/>
      <c r="C65" s="214" t="s">
        <v>151</v>
      </c>
      <c r="D65" s="297" t="s">
        <v>152</v>
      </c>
      <c r="E65" s="216">
        <v>600</v>
      </c>
      <c r="F65" s="217">
        <v>623</v>
      </c>
      <c r="G65" s="218">
        <v>643</v>
      </c>
      <c r="H65" s="217">
        <v>665</v>
      </c>
    </row>
    <row r="66" spans="1:8" ht="12.75">
      <c r="A66" s="710"/>
      <c r="B66" s="709"/>
      <c r="C66" s="303" t="s">
        <v>371</v>
      </c>
      <c r="D66" s="291" t="s">
        <v>419</v>
      </c>
      <c r="E66" s="229">
        <v>600</v>
      </c>
      <c r="F66" s="230">
        <v>623</v>
      </c>
      <c r="G66" s="231">
        <v>643</v>
      </c>
      <c r="H66" s="230">
        <v>665</v>
      </c>
    </row>
    <row r="67" spans="1:8" ht="12.75">
      <c r="A67" s="710"/>
      <c r="B67" s="709"/>
      <c r="C67" s="706"/>
      <c r="D67" s="256" t="s">
        <v>435</v>
      </c>
      <c r="E67" s="232">
        <v>450</v>
      </c>
      <c r="F67" s="233">
        <v>468</v>
      </c>
      <c r="G67" s="234"/>
      <c r="H67" s="233"/>
    </row>
    <row r="68" spans="1:8" ht="12.75">
      <c r="A68" s="710"/>
      <c r="B68" s="709"/>
      <c r="C68" s="706"/>
      <c r="D68" s="256" t="s">
        <v>436</v>
      </c>
      <c r="E68" s="232">
        <v>150</v>
      </c>
      <c r="F68" s="233">
        <v>155</v>
      </c>
      <c r="G68" s="234"/>
      <c r="H68" s="233"/>
    </row>
    <row r="69" spans="1:8" ht="12.75">
      <c r="A69" s="707" t="s">
        <v>437</v>
      </c>
      <c r="B69" s="707"/>
      <c r="C69" s="707"/>
      <c r="D69" s="304" t="s">
        <v>200</v>
      </c>
      <c r="E69" s="305">
        <v>9742</v>
      </c>
      <c r="F69" s="305">
        <v>12132</v>
      </c>
      <c r="G69" s="306">
        <v>11247</v>
      </c>
      <c r="H69" s="305">
        <v>11956</v>
      </c>
    </row>
  </sheetData>
  <mergeCells count="26">
    <mergeCell ref="E6:E7"/>
    <mergeCell ref="F6:F7"/>
    <mergeCell ref="G6:G7"/>
    <mergeCell ref="H6:H7"/>
    <mergeCell ref="A8:D8"/>
    <mergeCell ref="C9:D9"/>
    <mergeCell ref="A10:A30"/>
    <mergeCell ref="B10:B30"/>
    <mergeCell ref="C14:C17"/>
    <mergeCell ref="C19:C30"/>
    <mergeCell ref="C31:D31"/>
    <mergeCell ref="A32:A52"/>
    <mergeCell ref="B32:B52"/>
    <mergeCell ref="C34:C35"/>
    <mergeCell ref="C38:C46"/>
    <mergeCell ref="C48:C50"/>
    <mergeCell ref="A54:A56"/>
    <mergeCell ref="B54:B56"/>
    <mergeCell ref="A58:A60"/>
    <mergeCell ref="B58:B60"/>
    <mergeCell ref="C67:C68"/>
    <mergeCell ref="A69:C69"/>
    <mergeCell ref="A61:A63"/>
    <mergeCell ref="B62:B63"/>
    <mergeCell ref="A65:A68"/>
    <mergeCell ref="B65:B68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9.00390625" style="0" customWidth="1"/>
    <col min="3" max="3" width="10.28125" style="0" customWidth="1"/>
    <col min="4" max="4" width="41.7109375" style="0" customWidth="1"/>
    <col min="5" max="16384" width="11.57421875" style="0" customWidth="1"/>
  </cols>
  <sheetData>
    <row r="2" ht="15.75">
      <c r="A2" s="80" t="s">
        <v>438</v>
      </c>
    </row>
    <row r="3" spans="1:8" ht="12.75">
      <c r="A3" s="154"/>
      <c r="B3" s="154"/>
      <c r="C3" s="154"/>
      <c r="D3" s="154"/>
      <c r="E3" s="154"/>
      <c r="F3" s="154"/>
      <c r="G3" s="154"/>
      <c r="H3" s="154"/>
    </row>
    <row r="4" spans="1:8" ht="12.75">
      <c r="A4" s="197"/>
      <c r="B4" s="85"/>
      <c r="C4" s="85"/>
      <c r="D4" s="85"/>
      <c r="E4" s="86"/>
      <c r="F4" s="87" t="s">
        <v>439</v>
      </c>
      <c r="G4" s="85"/>
      <c r="H4" s="88"/>
    </row>
    <row r="5" spans="1:8" ht="12.75">
      <c r="A5" s="307" t="s">
        <v>140</v>
      </c>
      <c r="B5" s="308" t="s">
        <v>141</v>
      </c>
      <c r="C5" s="200" t="s">
        <v>39</v>
      </c>
      <c r="D5" s="201" t="s">
        <v>143</v>
      </c>
      <c r="E5" s="704" t="s">
        <v>144</v>
      </c>
      <c r="F5" s="705" t="s">
        <v>123</v>
      </c>
      <c r="G5" s="705" t="s">
        <v>124</v>
      </c>
      <c r="H5" s="705" t="s">
        <v>125</v>
      </c>
    </row>
    <row r="6" spans="1:8" ht="12.75">
      <c r="A6" s="202"/>
      <c r="B6" s="270" t="s">
        <v>318</v>
      </c>
      <c r="C6" s="204"/>
      <c r="D6" s="205"/>
      <c r="E6" s="704"/>
      <c r="F6" s="705"/>
      <c r="G6" s="705"/>
      <c r="H6" s="705"/>
    </row>
    <row r="7" spans="1:8" ht="12.75">
      <c r="A7" s="715" t="s">
        <v>440</v>
      </c>
      <c r="B7" s="715"/>
      <c r="C7" s="715"/>
      <c r="D7" s="715"/>
      <c r="E7" s="273">
        <f>E42+E43</f>
        <v>97386</v>
      </c>
      <c r="F7" s="273">
        <f>F42+F43</f>
        <v>88157</v>
      </c>
      <c r="G7" s="273">
        <f>G9+G13+G18+G26</f>
        <v>118489</v>
      </c>
      <c r="H7" s="273">
        <f>H9+H13+H18+H26</f>
        <v>97519</v>
      </c>
    </row>
    <row r="8" spans="1:8" ht="12.75">
      <c r="A8" s="309" t="s">
        <v>441</v>
      </c>
      <c r="B8" s="310" t="s">
        <v>442</v>
      </c>
      <c r="C8" s="311" t="s">
        <v>443</v>
      </c>
      <c r="D8" s="312"/>
      <c r="E8" s="313"/>
      <c r="F8" s="314"/>
      <c r="G8" s="314"/>
      <c r="H8" s="314"/>
    </row>
    <row r="9" spans="1:8" ht="12.75">
      <c r="A9" s="701"/>
      <c r="B9" s="727"/>
      <c r="C9" s="214" t="s">
        <v>151</v>
      </c>
      <c r="D9" s="215" t="s">
        <v>152</v>
      </c>
      <c r="E9" s="216">
        <v>56447</v>
      </c>
      <c r="F9" s="217">
        <v>62707</v>
      </c>
      <c r="G9" s="218">
        <v>60889</v>
      </c>
      <c r="H9" s="218">
        <v>63319</v>
      </c>
    </row>
    <row r="10" spans="1:8" ht="12.75">
      <c r="A10" s="701"/>
      <c r="B10" s="727"/>
      <c r="C10" s="219" t="s">
        <v>371</v>
      </c>
      <c r="D10" s="220" t="s">
        <v>428</v>
      </c>
      <c r="E10" s="229">
        <v>56447</v>
      </c>
      <c r="F10" s="230">
        <v>62707</v>
      </c>
      <c r="G10" s="231">
        <v>60889</v>
      </c>
      <c r="H10" s="231">
        <v>63319</v>
      </c>
    </row>
    <row r="11" spans="1:8" ht="12.75">
      <c r="A11" s="701"/>
      <c r="B11" s="727"/>
      <c r="C11" s="219"/>
      <c r="D11" s="290" t="s">
        <v>444</v>
      </c>
      <c r="E11" s="226">
        <v>56447</v>
      </c>
      <c r="F11" s="227">
        <v>62707</v>
      </c>
      <c r="G11" s="228">
        <v>60889</v>
      </c>
      <c r="H11" s="226">
        <v>63319</v>
      </c>
    </row>
    <row r="12" spans="1:8" ht="12.75">
      <c r="A12" s="281" t="s">
        <v>445</v>
      </c>
      <c r="B12" s="316" t="s">
        <v>157</v>
      </c>
      <c r="C12" s="716" t="s">
        <v>446</v>
      </c>
      <c r="D12" s="716"/>
      <c r="E12" s="282"/>
      <c r="F12" s="283"/>
      <c r="G12" s="284"/>
      <c r="H12" s="282"/>
    </row>
    <row r="13" spans="1:8" ht="12.75">
      <c r="A13" s="729"/>
      <c r="B13" s="728"/>
      <c r="C13" s="214" t="s">
        <v>151</v>
      </c>
      <c r="D13" s="317" t="s">
        <v>152</v>
      </c>
      <c r="E13" s="287">
        <v>7109</v>
      </c>
      <c r="F13" s="288">
        <v>200</v>
      </c>
      <c r="G13" s="318">
        <v>700</v>
      </c>
      <c r="H13" s="319">
        <v>200</v>
      </c>
    </row>
    <row r="14" spans="1:8" ht="12.75">
      <c r="A14" s="729"/>
      <c r="B14" s="728"/>
      <c r="C14" s="219" t="s">
        <v>153</v>
      </c>
      <c r="D14" s="220" t="s">
        <v>154</v>
      </c>
      <c r="E14" s="229">
        <v>7109</v>
      </c>
      <c r="F14" s="230">
        <v>200</v>
      </c>
      <c r="G14" s="234">
        <v>700</v>
      </c>
      <c r="H14" s="232">
        <v>200</v>
      </c>
    </row>
    <row r="15" spans="1:8" ht="12.75">
      <c r="A15" s="729"/>
      <c r="B15" s="728"/>
      <c r="C15" s="219" t="s">
        <v>447</v>
      </c>
      <c r="D15" s="320" t="s">
        <v>448</v>
      </c>
      <c r="E15" s="229">
        <v>7109</v>
      </c>
      <c r="F15" s="230">
        <v>200</v>
      </c>
      <c r="G15" s="234">
        <v>700</v>
      </c>
      <c r="H15" s="232">
        <v>200</v>
      </c>
    </row>
    <row r="16" spans="1:8" ht="12.75">
      <c r="A16" s="729"/>
      <c r="B16" s="728"/>
      <c r="C16" s="235"/>
      <c r="D16" s="236" t="s">
        <v>449</v>
      </c>
      <c r="E16" s="233">
        <v>7109</v>
      </c>
      <c r="F16" s="233">
        <v>200</v>
      </c>
      <c r="G16" s="237">
        <v>700</v>
      </c>
      <c r="H16" s="238">
        <v>200</v>
      </c>
    </row>
    <row r="17" spans="1:8" ht="12.75">
      <c r="A17" s="729"/>
      <c r="B17" s="316" t="s">
        <v>450</v>
      </c>
      <c r="C17" s="711" t="s">
        <v>451</v>
      </c>
      <c r="D17" s="711"/>
      <c r="E17" s="278"/>
      <c r="F17" s="278"/>
      <c r="G17" s="321"/>
      <c r="H17" s="322"/>
    </row>
    <row r="18" spans="1:8" ht="12.75">
      <c r="A18" s="729"/>
      <c r="B18" s="730"/>
      <c r="C18" s="285" t="s">
        <v>151</v>
      </c>
      <c r="D18" s="286" t="s">
        <v>152</v>
      </c>
      <c r="E18" s="217">
        <v>3600</v>
      </c>
      <c r="F18" s="217">
        <v>3750</v>
      </c>
      <c r="G18" s="324">
        <v>3900</v>
      </c>
      <c r="H18" s="325">
        <v>4000</v>
      </c>
    </row>
    <row r="19" spans="1:8" ht="12.75">
      <c r="A19" s="729"/>
      <c r="B19" s="730"/>
      <c r="C19" s="241" t="s">
        <v>371</v>
      </c>
      <c r="D19" s="243" t="s">
        <v>428</v>
      </c>
      <c r="E19" s="230">
        <v>3600</v>
      </c>
      <c r="F19" s="230">
        <v>3750</v>
      </c>
      <c r="G19" s="237">
        <v>3900</v>
      </c>
      <c r="H19" s="238">
        <v>4000</v>
      </c>
    </row>
    <row r="20" spans="1:8" ht="12.75">
      <c r="A20" s="729"/>
      <c r="B20" s="730"/>
      <c r="C20" s="235"/>
      <c r="D20" s="236" t="s">
        <v>452</v>
      </c>
      <c r="E20" s="233">
        <v>3600</v>
      </c>
      <c r="F20" s="233">
        <v>3750</v>
      </c>
      <c r="G20" s="237">
        <v>3900</v>
      </c>
      <c r="H20" s="238">
        <v>4000</v>
      </c>
    </row>
    <row r="21" spans="1:8" ht="12.75">
      <c r="A21" s="326" t="s">
        <v>441</v>
      </c>
      <c r="B21" s="327" t="s">
        <v>442</v>
      </c>
      <c r="C21" s="716" t="s">
        <v>443</v>
      </c>
      <c r="D21" s="716"/>
      <c r="E21" s="295"/>
      <c r="F21" s="295"/>
      <c r="G21" s="296"/>
      <c r="H21" s="295"/>
    </row>
    <row r="22" spans="1:8" ht="12.75">
      <c r="A22" s="701"/>
      <c r="B22" s="727"/>
      <c r="C22" s="214" t="s">
        <v>191</v>
      </c>
      <c r="D22" s="215" t="s">
        <v>159</v>
      </c>
      <c r="E22" s="216">
        <v>2965</v>
      </c>
      <c r="F22" s="301"/>
      <c r="G22" s="302"/>
      <c r="H22" s="300"/>
    </row>
    <row r="23" spans="1:8" ht="12.75">
      <c r="A23" s="701"/>
      <c r="B23" s="727"/>
      <c r="C23" s="241" t="s">
        <v>453</v>
      </c>
      <c r="D23" s="243" t="s">
        <v>454</v>
      </c>
      <c r="E23" s="221">
        <v>2965</v>
      </c>
      <c r="F23" s="227"/>
      <c r="G23" s="228"/>
      <c r="H23" s="226"/>
    </row>
    <row r="24" spans="1:8" ht="12.75">
      <c r="A24" s="701"/>
      <c r="B24" s="727"/>
      <c r="C24" s="235"/>
      <c r="D24" s="236" t="s">
        <v>455</v>
      </c>
      <c r="E24" s="226">
        <v>2965</v>
      </c>
      <c r="F24" s="227"/>
      <c r="G24" s="228"/>
      <c r="H24" s="226"/>
    </row>
    <row r="25" spans="1:8" ht="12.75">
      <c r="A25" s="701"/>
      <c r="B25" s="316" t="s">
        <v>157</v>
      </c>
      <c r="C25" s="711" t="s">
        <v>446</v>
      </c>
      <c r="D25" s="711"/>
      <c r="E25" s="282"/>
      <c r="F25" s="283"/>
      <c r="G25" s="284"/>
      <c r="H25" s="282"/>
    </row>
    <row r="26" spans="1:8" ht="12.75">
      <c r="A26" s="701"/>
      <c r="B26" s="728"/>
      <c r="C26" s="285" t="s">
        <v>191</v>
      </c>
      <c r="D26" s="286" t="s">
        <v>159</v>
      </c>
      <c r="E26" s="287">
        <v>27265</v>
      </c>
      <c r="F26" s="288">
        <f>F29+F38</f>
        <v>21500</v>
      </c>
      <c r="G26" s="318">
        <f>G29+G38</f>
        <v>53000</v>
      </c>
      <c r="H26" s="319">
        <f>H29+H38</f>
        <v>30000</v>
      </c>
    </row>
    <row r="27" spans="1:8" ht="12.75">
      <c r="A27" s="701"/>
      <c r="B27" s="728"/>
      <c r="C27" s="241" t="s">
        <v>375</v>
      </c>
      <c r="D27" s="243" t="s">
        <v>456</v>
      </c>
      <c r="E27" s="221">
        <v>27265</v>
      </c>
      <c r="F27" s="222">
        <v>21500</v>
      </c>
      <c r="G27" s="228"/>
      <c r="H27" s="226"/>
    </row>
    <row r="28" spans="1:8" ht="12.75">
      <c r="A28" s="701"/>
      <c r="B28" s="728"/>
      <c r="C28" s="241" t="s">
        <v>379</v>
      </c>
      <c r="D28" s="243" t="s">
        <v>457</v>
      </c>
      <c r="E28" s="221">
        <v>27265</v>
      </c>
      <c r="F28" s="222">
        <f>F29+F38</f>
        <v>21500</v>
      </c>
      <c r="G28" s="228"/>
      <c r="H28" s="226"/>
    </row>
    <row r="29" spans="1:8" ht="12.75">
      <c r="A29" s="701"/>
      <c r="B29" s="728"/>
      <c r="C29" s="219"/>
      <c r="D29" s="290" t="s">
        <v>458</v>
      </c>
      <c r="E29" s="232">
        <v>6170</v>
      </c>
      <c r="F29" s="233">
        <f>F31+F33+F34+F35+F36+F37+F32</f>
        <v>17500</v>
      </c>
      <c r="G29" s="234">
        <v>47000</v>
      </c>
      <c r="H29" s="232">
        <v>30000</v>
      </c>
    </row>
    <row r="30" spans="1:8" ht="12.75">
      <c r="A30" s="701"/>
      <c r="B30" s="728"/>
      <c r="C30" s="246"/>
      <c r="D30" s="254" t="s">
        <v>11</v>
      </c>
      <c r="E30" s="251"/>
      <c r="F30" s="255"/>
      <c r="G30" s="250"/>
      <c r="H30" s="251"/>
    </row>
    <row r="31" spans="1:8" ht="12.75">
      <c r="A31" s="328" t="s">
        <v>459</v>
      </c>
      <c r="B31" s="329"/>
      <c r="C31" s="253"/>
      <c r="D31" s="254" t="s">
        <v>460</v>
      </c>
      <c r="E31" s="251">
        <v>4600</v>
      </c>
      <c r="F31" s="255">
        <v>6000</v>
      </c>
      <c r="G31" s="250"/>
      <c r="H31" s="251"/>
    </row>
    <row r="32" spans="1:8" ht="12.75">
      <c r="A32" s="328" t="s">
        <v>445</v>
      </c>
      <c r="B32" s="329"/>
      <c r="C32" s="246"/>
      <c r="D32" s="254" t="s">
        <v>461</v>
      </c>
      <c r="E32" s="251"/>
      <c r="F32" s="255">
        <v>1000</v>
      </c>
      <c r="G32" s="250"/>
      <c r="H32" s="251"/>
    </row>
    <row r="33" spans="1:8" ht="12.75">
      <c r="A33" s="723"/>
      <c r="B33" s="724"/>
      <c r="C33" s="246"/>
      <c r="D33" s="254" t="s">
        <v>462</v>
      </c>
      <c r="E33" s="251"/>
      <c r="F33" s="255">
        <v>2000</v>
      </c>
      <c r="G33" s="250"/>
      <c r="H33" s="251"/>
    </row>
    <row r="34" spans="1:8" ht="12.75">
      <c r="A34" s="723"/>
      <c r="B34" s="724"/>
      <c r="C34" s="253"/>
      <c r="D34" s="254" t="s">
        <v>463</v>
      </c>
      <c r="E34" s="251"/>
      <c r="F34" s="255">
        <v>500</v>
      </c>
      <c r="G34" s="250"/>
      <c r="H34" s="251"/>
    </row>
    <row r="35" spans="1:8" ht="12.75">
      <c r="A35" s="723"/>
      <c r="B35" s="724"/>
      <c r="C35" s="253"/>
      <c r="D35" s="254" t="s">
        <v>464</v>
      </c>
      <c r="E35" s="251"/>
      <c r="F35" s="255">
        <v>3500</v>
      </c>
      <c r="G35" s="250"/>
      <c r="H35" s="251"/>
    </row>
    <row r="36" spans="1:8" ht="12.75">
      <c r="A36" s="330" t="s">
        <v>465</v>
      </c>
      <c r="B36" s="213"/>
      <c r="C36" s="219"/>
      <c r="D36" s="256" t="s">
        <v>466</v>
      </c>
      <c r="E36" s="232">
        <v>1570</v>
      </c>
      <c r="F36" s="233">
        <v>3000</v>
      </c>
      <c r="G36" s="231"/>
      <c r="H36" s="231"/>
    </row>
    <row r="37" spans="1:8" ht="12.75">
      <c r="A37" s="212"/>
      <c r="B37" s="213"/>
      <c r="C37" s="224"/>
      <c r="D37" s="256" t="s">
        <v>467</v>
      </c>
      <c r="E37" s="232"/>
      <c r="F37" s="233">
        <v>1500</v>
      </c>
      <c r="G37" s="234"/>
      <c r="H37" s="233"/>
    </row>
    <row r="38" spans="1:8" ht="12.75">
      <c r="A38" s="330" t="s">
        <v>445</v>
      </c>
      <c r="B38" s="213"/>
      <c r="C38" s="219"/>
      <c r="D38" s="256" t="s">
        <v>468</v>
      </c>
      <c r="E38" s="232">
        <v>21095</v>
      </c>
      <c r="F38" s="233">
        <f>F40+F41</f>
        <v>4000</v>
      </c>
      <c r="G38" s="234">
        <v>6000</v>
      </c>
      <c r="H38" s="231"/>
    </row>
    <row r="39" spans="1:8" ht="12.75">
      <c r="A39" s="725"/>
      <c r="B39" s="726"/>
      <c r="C39" s="224"/>
      <c r="D39" s="256" t="s">
        <v>11</v>
      </c>
      <c r="E39" s="232"/>
      <c r="F39" s="233"/>
      <c r="G39" s="234"/>
      <c r="H39" s="233"/>
    </row>
    <row r="40" spans="1:8" ht="12.75">
      <c r="A40" s="725"/>
      <c r="B40" s="725"/>
      <c r="C40" s="22"/>
      <c r="D40" s="28" t="s">
        <v>469</v>
      </c>
      <c r="E40" s="22"/>
      <c r="F40" s="28">
        <v>3000</v>
      </c>
      <c r="G40" s="22"/>
      <c r="H40" s="22"/>
    </row>
    <row r="41" spans="1:8" ht="12.75">
      <c r="A41" s="725"/>
      <c r="B41" s="725"/>
      <c r="C41" s="331"/>
      <c r="D41" s="332" t="s">
        <v>470</v>
      </c>
      <c r="E41" s="331"/>
      <c r="F41" s="332">
        <v>1000</v>
      </c>
      <c r="G41" s="331"/>
      <c r="H41" s="333"/>
    </row>
    <row r="42" spans="1:8" ht="12.75">
      <c r="A42" s="722" t="s">
        <v>471</v>
      </c>
      <c r="B42" s="722"/>
      <c r="C42" s="722"/>
      <c r="D42" s="150" t="s">
        <v>472</v>
      </c>
      <c r="E42" s="334">
        <f>E9+E13+E18</f>
        <v>67156</v>
      </c>
      <c r="F42" s="334">
        <f>F9+F13+F18</f>
        <v>66657</v>
      </c>
      <c r="G42" s="334">
        <f>G9+G13+G18</f>
        <v>65489</v>
      </c>
      <c r="H42" s="334">
        <f>H9+H13+H18</f>
        <v>67519</v>
      </c>
    </row>
    <row r="43" spans="1:8" ht="12.75">
      <c r="A43" s="722"/>
      <c r="B43" s="722"/>
      <c r="C43" s="722"/>
      <c r="D43" s="335" t="s">
        <v>473</v>
      </c>
      <c r="E43" s="336">
        <f>E22+E26</f>
        <v>30230</v>
      </c>
      <c r="F43" s="336">
        <f>F22+F26</f>
        <v>21500</v>
      </c>
      <c r="G43" s="336">
        <f>G26</f>
        <v>53000</v>
      </c>
      <c r="H43" s="337">
        <f>H26</f>
        <v>30000</v>
      </c>
    </row>
  </sheetData>
  <mergeCells count="22">
    <mergeCell ref="E5:E6"/>
    <mergeCell ref="F5:F6"/>
    <mergeCell ref="G5:G6"/>
    <mergeCell ref="H5:H6"/>
    <mergeCell ref="A7:D7"/>
    <mergeCell ref="A9:A11"/>
    <mergeCell ref="B9:B11"/>
    <mergeCell ref="C12:D12"/>
    <mergeCell ref="A13:A20"/>
    <mergeCell ref="B13:B16"/>
    <mergeCell ref="C17:D17"/>
    <mergeCell ref="B18:B20"/>
    <mergeCell ref="C21:D21"/>
    <mergeCell ref="A22:A30"/>
    <mergeCell ref="B22:B24"/>
    <mergeCell ref="C25:D25"/>
    <mergeCell ref="B26:B30"/>
    <mergeCell ref="A42:C43"/>
    <mergeCell ref="A33:A35"/>
    <mergeCell ref="B33:B35"/>
    <mergeCell ref="A39:A41"/>
    <mergeCell ref="B39:B41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9.00390625" style="0" customWidth="1"/>
    <col min="2" max="3" width="11.57421875" style="0" customWidth="1"/>
    <col min="4" max="4" width="45.140625" style="0" customWidth="1"/>
    <col min="5" max="16384" width="11.57421875" style="0" customWidth="1"/>
  </cols>
  <sheetData>
    <row r="1" spans="1:8" ht="15.75">
      <c r="A1" s="738" t="s">
        <v>474</v>
      </c>
      <c r="B1" s="738"/>
      <c r="C1" s="738" t="s">
        <v>475</v>
      </c>
      <c r="D1" s="738"/>
      <c r="E1" s="738"/>
      <c r="F1" s="738"/>
      <c r="G1" s="738"/>
      <c r="H1" s="738"/>
    </row>
    <row r="2" spans="1:8" ht="12.75">
      <c r="A2" s="154"/>
      <c r="B2" s="154"/>
      <c r="C2" s="154"/>
      <c r="D2" s="154"/>
      <c r="E2" s="154"/>
      <c r="F2" s="154"/>
      <c r="G2" s="154"/>
      <c r="H2" s="154"/>
    </row>
    <row r="3" spans="1:8" ht="12.75">
      <c r="A3" s="338"/>
      <c r="B3" s="85"/>
      <c r="C3" s="85"/>
      <c r="D3" s="85"/>
      <c r="E3" s="86"/>
      <c r="F3" s="739" t="s">
        <v>476</v>
      </c>
      <c r="G3" s="739"/>
      <c r="H3" s="739"/>
    </row>
    <row r="4" spans="1:8" ht="12.75">
      <c r="A4" s="339" t="s">
        <v>140</v>
      </c>
      <c r="B4" s="268" t="s">
        <v>141</v>
      </c>
      <c r="C4" s="200" t="s">
        <v>39</v>
      </c>
      <c r="D4" s="201" t="s">
        <v>143</v>
      </c>
      <c r="E4" s="720" t="s">
        <v>144</v>
      </c>
      <c r="F4" s="721" t="s">
        <v>123</v>
      </c>
      <c r="G4" s="721" t="s">
        <v>124</v>
      </c>
      <c r="H4" s="721" t="s">
        <v>125</v>
      </c>
    </row>
    <row r="5" spans="1:8" ht="12.75">
      <c r="A5" s="340"/>
      <c r="B5" s="270" t="s">
        <v>318</v>
      </c>
      <c r="C5" s="204"/>
      <c r="D5" s="205"/>
      <c r="E5" s="720"/>
      <c r="F5" s="721"/>
      <c r="G5" s="721"/>
      <c r="H5" s="721"/>
    </row>
    <row r="6" spans="1:8" ht="12.75">
      <c r="A6" s="715" t="s">
        <v>474</v>
      </c>
      <c r="B6" s="715"/>
      <c r="C6" s="715"/>
      <c r="D6" s="715"/>
      <c r="E6" s="341">
        <v>15979</v>
      </c>
      <c r="F6" s="273">
        <v>16566</v>
      </c>
      <c r="G6" s="273">
        <v>14260</v>
      </c>
      <c r="H6" s="342">
        <v>14417</v>
      </c>
    </row>
    <row r="7" spans="1:8" ht="12.75">
      <c r="A7" s="343" t="s">
        <v>477</v>
      </c>
      <c r="B7" s="275" t="s">
        <v>478</v>
      </c>
      <c r="C7" s="735" t="s">
        <v>479</v>
      </c>
      <c r="D7" s="735"/>
      <c r="E7" s="344"/>
      <c r="F7" s="344"/>
      <c r="G7" s="344"/>
      <c r="H7" s="344"/>
    </row>
    <row r="8" spans="1:8" ht="12.75">
      <c r="A8" s="736"/>
      <c r="B8" s="737"/>
      <c r="C8" s="214" t="s">
        <v>151</v>
      </c>
      <c r="D8" s="215" t="s">
        <v>152</v>
      </c>
      <c r="E8" s="216">
        <v>6723</v>
      </c>
      <c r="F8" s="216">
        <v>6074</v>
      </c>
      <c r="G8" s="216">
        <v>6350</v>
      </c>
      <c r="H8" s="216">
        <v>6607</v>
      </c>
    </row>
    <row r="9" spans="1:8" ht="12.75">
      <c r="A9" s="736"/>
      <c r="B9" s="737"/>
      <c r="C9" s="219" t="s">
        <v>371</v>
      </c>
      <c r="D9" s="220" t="s">
        <v>428</v>
      </c>
      <c r="E9" s="229">
        <v>6723</v>
      </c>
      <c r="F9" s="229">
        <v>6074</v>
      </c>
      <c r="G9" s="229">
        <v>6350</v>
      </c>
      <c r="H9" s="229">
        <v>6607</v>
      </c>
    </row>
    <row r="10" spans="1:8" ht="12.75">
      <c r="A10" s="736"/>
      <c r="B10" s="737"/>
      <c r="C10" s="219"/>
      <c r="D10" s="345" t="s">
        <v>480</v>
      </c>
      <c r="E10" s="232">
        <v>6723</v>
      </c>
      <c r="F10" s="232">
        <v>6074</v>
      </c>
      <c r="G10" s="232"/>
      <c r="H10" s="232"/>
    </row>
    <row r="11" spans="1:8" ht="12.75">
      <c r="A11" s="343" t="s">
        <v>481</v>
      </c>
      <c r="B11" s="275" t="s">
        <v>482</v>
      </c>
      <c r="C11" s="716" t="s">
        <v>483</v>
      </c>
      <c r="D11" s="716"/>
      <c r="E11" s="277"/>
      <c r="F11" s="277"/>
      <c r="G11" s="277"/>
      <c r="H11" s="277"/>
    </row>
    <row r="12" spans="1:8" ht="12.75">
      <c r="A12" s="733"/>
      <c r="B12" s="717"/>
      <c r="C12" s="214" t="s">
        <v>151</v>
      </c>
      <c r="D12" s="215" t="s">
        <v>152</v>
      </c>
      <c r="E12" s="216">
        <v>3546</v>
      </c>
      <c r="F12" s="216">
        <v>1470</v>
      </c>
      <c r="G12" s="216">
        <v>2735</v>
      </c>
      <c r="H12" s="216">
        <v>2735</v>
      </c>
    </row>
    <row r="13" spans="1:8" ht="12.75">
      <c r="A13" s="733"/>
      <c r="B13" s="717"/>
      <c r="C13" s="219" t="s">
        <v>153</v>
      </c>
      <c r="D13" s="220" t="s">
        <v>154</v>
      </c>
      <c r="E13" s="229">
        <v>3301</v>
      </c>
      <c r="F13" s="229">
        <v>1215</v>
      </c>
      <c r="G13" s="229">
        <v>2480</v>
      </c>
      <c r="H13" s="229">
        <v>2480</v>
      </c>
    </row>
    <row r="14" spans="1:8" ht="12.75">
      <c r="A14" s="733"/>
      <c r="B14" s="717"/>
      <c r="C14" s="719"/>
      <c r="D14" s="236" t="s">
        <v>484</v>
      </c>
      <c r="E14" s="226">
        <v>500</v>
      </c>
      <c r="F14" s="227">
        <v>0</v>
      </c>
      <c r="G14" s="228"/>
      <c r="H14" s="226"/>
    </row>
    <row r="15" spans="1:8" ht="12.75">
      <c r="A15" s="733"/>
      <c r="B15" s="717"/>
      <c r="C15" s="719"/>
      <c r="D15" s="236" t="s">
        <v>485</v>
      </c>
      <c r="E15" s="226">
        <v>20</v>
      </c>
      <c r="F15" s="227">
        <v>0</v>
      </c>
      <c r="G15" s="228"/>
      <c r="H15" s="226"/>
    </row>
    <row r="16" spans="1:8" ht="12.75">
      <c r="A16" s="733"/>
      <c r="B16" s="717"/>
      <c r="C16" s="719"/>
      <c r="D16" s="236" t="s">
        <v>486</v>
      </c>
      <c r="E16" s="226">
        <v>224</v>
      </c>
      <c r="F16" s="227">
        <v>100</v>
      </c>
      <c r="G16" s="228"/>
      <c r="H16" s="226"/>
    </row>
    <row r="17" spans="1:8" ht="12.75">
      <c r="A17" s="733"/>
      <c r="B17" s="717"/>
      <c r="C17" s="719"/>
      <c r="D17" s="236" t="s">
        <v>487</v>
      </c>
      <c r="E17" s="226">
        <v>10</v>
      </c>
      <c r="F17" s="227">
        <v>0</v>
      </c>
      <c r="G17" s="228"/>
      <c r="H17" s="226"/>
    </row>
    <row r="18" spans="1:8" ht="12.75">
      <c r="A18" s="733"/>
      <c r="B18" s="717"/>
      <c r="C18" s="719"/>
      <c r="D18" s="236" t="s">
        <v>488</v>
      </c>
      <c r="E18" s="226">
        <v>250</v>
      </c>
      <c r="F18" s="227">
        <v>30</v>
      </c>
      <c r="G18" s="228"/>
      <c r="H18" s="226"/>
    </row>
    <row r="19" spans="1:8" ht="12.75">
      <c r="A19" s="733"/>
      <c r="B19" s="717"/>
      <c r="C19" s="719"/>
      <c r="D19" s="236" t="s">
        <v>489</v>
      </c>
      <c r="E19" s="226">
        <v>147</v>
      </c>
      <c r="F19" s="227">
        <v>150</v>
      </c>
      <c r="G19" s="228"/>
      <c r="H19" s="226"/>
    </row>
    <row r="20" spans="1:8" ht="12.75">
      <c r="A20" s="733"/>
      <c r="B20" s="717"/>
      <c r="C20" s="719"/>
      <c r="D20" s="236" t="s">
        <v>490</v>
      </c>
      <c r="E20" s="226">
        <v>10</v>
      </c>
      <c r="F20" s="227">
        <v>10</v>
      </c>
      <c r="G20" s="228"/>
      <c r="H20" s="226"/>
    </row>
    <row r="21" spans="1:8" ht="12.75">
      <c r="A21" s="733"/>
      <c r="B21" s="717"/>
      <c r="C21" s="719"/>
      <c r="D21" s="236" t="s">
        <v>491</v>
      </c>
      <c r="E21" s="226">
        <v>506</v>
      </c>
      <c r="F21" s="227">
        <v>150</v>
      </c>
      <c r="G21" s="228"/>
      <c r="H21" s="226"/>
    </row>
    <row r="22" spans="1:8" ht="12.75">
      <c r="A22" s="733"/>
      <c r="B22" s="717"/>
      <c r="C22" s="719"/>
      <c r="D22" s="236" t="s">
        <v>492</v>
      </c>
      <c r="E22" s="226">
        <v>320</v>
      </c>
      <c r="F22" s="227">
        <v>200</v>
      </c>
      <c r="G22" s="228"/>
      <c r="H22" s="226"/>
    </row>
    <row r="23" spans="1:8" ht="12.75">
      <c r="A23" s="733"/>
      <c r="B23" s="717"/>
      <c r="C23" s="719"/>
      <c r="D23" s="236" t="s">
        <v>493</v>
      </c>
      <c r="E23" s="226">
        <v>964</v>
      </c>
      <c r="F23" s="227">
        <v>180</v>
      </c>
      <c r="G23" s="228"/>
      <c r="H23" s="226"/>
    </row>
    <row r="24" spans="1:8" ht="12.75">
      <c r="A24" s="733"/>
      <c r="B24" s="717"/>
      <c r="C24" s="719"/>
      <c r="D24" s="236" t="s">
        <v>494</v>
      </c>
      <c r="E24" s="226">
        <v>75</v>
      </c>
      <c r="F24" s="227">
        <v>140</v>
      </c>
      <c r="G24" s="228"/>
      <c r="H24" s="226"/>
    </row>
    <row r="25" spans="1:8" ht="12.75">
      <c r="A25" s="733"/>
      <c r="B25" s="717"/>
      <c r="C25" s="719"/>
      <c r="D25" s="236" t="s">
        <v>495</v>
      </c>
      <c r="E25" s="226">
        <v>21</v>
      </c>
      <c r="F25" s="227">
        <v>35</v>
      </c>
      <c r="G25" s="228"/>
      <c r="H25" s="226"/>
    </row>
    <row r="26" spans="1:8" ht="12.75">
      <c r="A26" s="733"/>
      <c r="B26" s="717"/>
      <c r="C26" s="719"/>
      <c r="D26" s="236" t="s">
        <v>496</v>
      </c>
      <c r="E26" s="226">
        <v>200</v>
      </c>
      <c r="F26" s="227">
        <v>160</v>
      </c>
      <c r="G26" s="228"/>
      <c r="H26" s="226"/>
    </row>
    <row r="27" spans="1:8" ht="12.75">
      <c r="A27" s="733"/>
      <c r="B27" s="717"/>
      <c r="C27" s="719"/>
      <c r="D27" s="346" t="s">
        <v>497</v>
      </c>
      <c r="E27" s="347">
        <v>54</v>
      </c>
      <c r="F27" s="348">
        <v>60</v>
      </c>
      <c r="G27" s="349"/>
      <c r="H27" s="347"/>
    </row>
    <row r="28" spans="1:8" ht="12.75">
      <c r="A28" s="733"/>
      <c r="B28" s="717"/>
      <c r="C28" s="241" t="s">
        <v>371</v>
      </c>
      <c r="D28" s="243" t="s">
        <v>428</v>
      </c>
      <c r="E28" s="221">
        <f>SUM(E29:E31)</f>
        <v>245</v>
      </c>
      <c r="F28" s="221">
        <f>SUM(F29:F31)</f>
        <v>255</v>
      </c>
      <c r="G28" s="221">
        <v>255</v>
      </c>
      <c r="H28" s="221">
        <v>255</v>
      </c>
    </row>
    <row r="29" spans="1:8" ht="12.75">
      <c r="A29" s="733"/>
      <c r="B29" s="717"/>
      <c r="C29" s="719"/>
      <c r="D29" s="236" t="s">
        <v>498</v>
      </c>
      <c r="E29" s="226">
        <v>25</v>
      </c>
      <c r="F29" s="227">
        <v>25</v>
      </c>
      <c r="G29" s="228"/>
      <c r="H29" s="226"/>
    </row>
    <row r="30" spans="1:8" ht="12.75">
      <c r="A30" s="733"/>
      <c r="B30" s="717"/>
      <c r="C30" s="719"/>
      <c r="D30" s="236" t="s">
        <v>499</v>
      </c>
      <c r="E30" s="226">
        <v>70</v>
      </c>
      <c r="F30" s="227">
        <v>80</v>
      </c>
      <c r="G30" s="228"/>
      <c r="H30" s="226"/>
    </row>
    <row r="31" spans="1:8" ht="12.75">
      <c r="A31" s="733"/>
      <c r="B31" s="717"/>
      <c r="C31" s="719"/>
      <c r="D31" s="236" t="s">
        <v>500</v>
      </c>
      <c r="E31" s="226">
        <v>150</v>
      </c>
      <c r="F31" s="227">
        <v>150</v>
      </c>
      <c r="G31" s="228"/>
      <c r="H31" s="226"/>
    </row>
    <row r="32" spans="1:8" ht="12.75">
      <c r="A32" s="733"/>
      <c r="B32" s="717"/>
      <c r="C32" s="285" t="s">
        <v>191</v>
      </c>
      <c r="D32" s="286" t="s">
        <v>501</v>
      </c>
      <c r="E32" s="287">
        <v>0</v>
      </c>
      <c r="F32" s="288">
        <v>200</v>
      </c>
      <c r="G32" s="289">
        <v>200</v>
      </c>
      <c r="H32" s="287">
        <v>100</v>
      </c>
    </row>
    <row r="33" spans="1:8" ht="12.75">
      <c r="A33" s="733"/>
      <c r="B33" s="717"/>
      <c r="C33" s="241" t="s">
        <v>375</v>
      </c>
      <c r="D33" s="243" t="s">
        <v>502</v>
      </c>
      <c r="E33" s="226">
        <v>0</v>
      </c>
      <c r="F33" s="222">
        <v>200</v>
      </c>
      <c r="G33" s="223">
        <v>200</v>
      </c>
      <c r="H33" s="221">
        <v>100</v>
      </c>
    </row>
    <row r="34" spans="1:8" ht="12.75">
      <c r="A34" s="733"/>
      <c r="B34" s="717"/>
      <c r="C34" s="235"/>
      <c r="D34" s="236" t="s">
        <v>503</v>
      </c>
      <c r="E34" s="226">
        <v>0</v>
      </c>
      <c r="F34" s="227">
        <v>200</v>
      </c>
      <c r="G34" s="228"/>
      <c r="H34" s="226"/>
    </row>
    <row r="35" spans="1:8" ht="12.75">
      <c r="A35" s="343" t="s">
        <v>504</v>
      </c>
      <c r="B35" s="280" t="s">
        <v>505</v>
      </c>
      <c r="C35" s="281"/>
      <c r="D35" s="350" t="s">
        <v>506</v>
      </c>
      <c r="E35" s="282"/>
      <c r="F35" s="283"/>
      <c r="G35" s="284"/>
      <c r="H35" s="282"/>
    </row>
    <row r="36" spans="1:8" ht="12.75">
      <c r="A36" s="733"/>
      <c r="B36" s="712"/>
      <c r="C36" s="285" t="s">
        <v>151</v>
      </c>
      <c r="D36" s="286" t="s">
        <v>152</v>
      </c>
      <c r="E36" s="287">
        <v>1940</v>
      </c>
      <c r="F36" s="288">
        <v>1940</v>
      </c>
      <c r="G36" s="289">
        <v>1940</v>
      </c>
      <c r="H36" s="287">
        <v>1940</v>
      </c>
    </row>
    <row r="37" spans="1:8" ht="12.75">
      <c r="A37" s="733"/>
      <c r="B37" s="712"/>
      <c r="C37" s="241" t="s">
        <v>507</v>
      </c>
      <c r="D37" s="236" t="s">
        <v>508</v>
      </c>
      <c r="E37" s="221">
        <v>1940</v>
      </c>
      <c r="F37" s="222">
        <v>1940</v>
      </c>
      <c r="G37" s="351">
        <v>1940</v>
      </c>
      <c r="H37" s="221">
        <v>1940</v>
      </c>
    </row>
    <row r="38" spans="1:8" ht="12.75">
      <c r="A38" s="733"/>
      <c r="B38" s="712"/>
      <c r="C38" s="219"/>
      <c r="D38" s="290" t="s">
        <v>509</v>
      </c>
      <c r="E38" s="232">
        <v>1940</v>
      </c>
      <c r="F38" s="233">
        <v>1940</v>
      </c>
      <c r="G38" s="352"/>
      <c r="H38" s="232"/>
    </row>
    <row r="39" spans="1:8" ht="12.75">
      <c r="A39" s="343" t="s">
        <v>510</v>
      </c>
      <c r="B39" s="274" t="s">
        <v>511</v>
      </c>
      <c r="C39" s="292"/>
      <c r="D39" s="293" t="s">
        <v>512</v>
      </c>
      <c r="E39" s="294"/>
      <c r="F39" s="295"/>
      <c r="G39" s="296"/>
      <c r="H39" s="295"/>
    </row>
    <row r="40" spans="1:8" ht="12.75">
      <c r="A40" s="734"/>
      <c r="B40" s="709"/>
      <c r="C40" s="214" t="s">
        <v>151</v>
      </c>
      <c r="D40" s="297" t="s">
        <v>152</v>
      </c>
      <c r="E40" s="216">
        <v>3770</v>
      </c>
      <c r="F40" s="216">
        <v>6882</v>
      </c>
      <c r="G40" s="353">
        <v>3035</v>
      </c>
      <c r="H40" s="217">
        <v>3035</v>
      </c>
    </row>
    <row r="41" spans="1:8" ht="12.75">
      <c r="A41" s="734"/>
      <c r="B41" s="709"/>
      <c r="C41" s="219" t="s">
        <v>513</v>
      </c>
      <c r="D41" s="291" t="s">
        <v>514</v>
      </c>
      <c r="E41" s="229">
        <v>2770</v>
      </c>
      <c r="F41" s="229">
        <v>6882</v>
      </c>
      <c r="G41" s="354">
        <v>3035</v>
      </c>
      <c r="H41" s="230">
        <v>3035</v>
      </c>
    </row>
    <row r="42" spans="1:8" ht="12.75">
      <c r="A42" s="734"/>
      <c r="B42" s="709"/>
      <c r="C42" s="731"/>
      <c r="D42" s="355" t="s">
        <v>515</v>
      </c>
      <c r="E42" s="356">
        <v>2270</v>
      </c>
      <c r="F42" s="356">
        <v>6382</v>
      </c>
      <c r="G42" s="357"/>
      <c r="H42" s="358"/>
    </row>
    <row r="43" spans="1:8" ht="12.75">
      <c r="A43" s="734"/>
      <c r="B43" s="709"/>
      <c r="C43" s="731"/>
      <c r="D43" s="355" t="s">
        <v>516</v>
      </c>
      <c r="E43" s="356">
        <v>500</v>
      </c>
      <c r="F43" s="356">
        <v>500</v>
      </c>
      <c r="G43" s="357"/>
      <c r="H43" s="358"/>
    </row>
    <row r="44" spans="1:8" ht="12.75">
      <c r="A44" s="734"/>
      <c r="B44" s="709"/>
      <c r="C44" s="219" t="s">
        <v>517</v>
      </c>
      <c r="D44" s="291" t="s">
        <v>518</v>
      </c>
      <c r="E44" s="229">
        <f>SUM(E45:E45)</f>
        <v>1000</v>
      </c>
      <c r="F44" s="229">
        <v>0</v>
      </c>
      <c r="G44" s="231"/>
      <c r="H44" s="230"/>
    </row>
    <row r="45" spans="1:8" ht="12.75">
      <c r="A45" s="734"/>
      <c r="B45" s="709"/>
      <c r="C45" s="224"/>
      <c r="D45" s="256" t="s">
        <v>519</v>
      </c>
      <c r="E45" s="232">
        <v>1000</v>
      </c>
      <c r="F45" s="233">
        <v>0</v>
      </c>
      <c r="G45" s="234"/>
      <c r="H45" s="233"/>
    </row>
    <row r="46" spans="1:8" ht="12.75">
      <c r="A46" s="732" t="s">
        <v>520</v>
      </c>
      <c r="B46" s="732"/>
      <c r="C46" s="732"/>
      <c r="D46" s="359" t="s">
        <v>521</v>
      </c>
      <c r="E46" s="360">
        <v>15979</v>
      </c>
      <c r="F46" s="361">
        <v>16366</v>
      </c>
      <c r="G46" s="362">
        <v>14060</v>
      </c>
      <c r="H46" s="361">
        <v>14317</v>
      </c>
    </row>
    <row r="47" spans="1:8" ht="11.25" customHeight="1">
      <c r="A47" s="732"/>
      <c r="B47" s="732"/>
      <c r="C47" s="732"/>
      <c r="D47" s="363" t="s">
        <v>522</v>
      </c>
      <c r="E47" s="361">
        <v>0</v>
      </c>
      <c r="F47" s="361">
        <v>200</v>
      </c>
      <c r="G47" s="362">
        <v>200</v>
      </c>
      <c r="H47" s="361">
        <v>100</v>
      </c>
    </row>
  </sheetData>
  <mergeCells count="21">
    <mergeCell ref="A1:H1"/>
    <mergeCell ref="F3:H3"/>
    <mergeCell ref="E4:E5"/>
    <mergeCell ref="F4:F5"/>
    <mergeCell ref="G4:G5"/>
    <mergeCell ref="H4:H5"/>
    <mergeCell ref="A6:D6"/>
    <mergeCell ref="C7:D7"/>
    <mergeCell ref="A8:A10"/>
    <mergeCell ref="B8:B10"/>
    <mergeCell ref="C11:D11"/>
    <mergeCell ref="A12:A34"/>
    <mergeCell ref="B12:B34"/>
    <mergeCell ref="C14:C27"/>
    <mergeCell ref="C29:C31"/>
    <mergeCell ref="C42:C43"/>
    <mergeCell ref="A46:C47"/>
    <mergeCell ref="A36:A38"/>
    <mergeCell ref="B36:B38"/>
    <mergeCell ref="A40:A45"/>
    <mergeCell ref="B40:B45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MsU</cp:lastModifiedBy>
  <dcterms:created xsi:type="dcterms:W3CDTF">2009-01-13T05:48:58Z</dcterms:created>
  <dcterms:modified xsi:type="dcterms:W3CDTF">2009-01-13T05:48:58Z</dcterms:modified>
  <cp:category/>
  <cp:version/>
  <cp:contentType/>
  <cp:contentStatus/>
</cp:coreProperties>
</file>