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35" tabRatio="883" activeTab="4"/>
  </bookViews>
  <sheets>
    <sheet name="Programové rozpočtové hospodáre" sheetId="1" r:id="rId1"/>
    <sheet name="Rozpočtové hospodárenie" sheetId="2" r:id="rId2"/>
    <sheet name="Sumarizácia príjmov" sheetId="3" r:id="rId3"/>
    <sheet name="Príjmy" sheetId="4" r:id="rId4"/>
    <sheet name="Výdavky podľa programov a aktiv" sheetId="5" r:id="rId5"/>
    <sheet name="Program 1" sheetId="6" r:id="rId6"/>
    <sheet name="Program 2" sheetId="7" r:id="rId7"/>
    <sheet name="Program 3" sheetId="8" r:id="rId8"/>
    <sheet name="Program 4" sheetId="9" r:id="rId9"/>
    <sheet name="Program 5" sheetId="10" r:id="rId10"/>
    <sheet name="Program 6" sheetId="11" r:id="rId11"/>
    <sheet name="Program 7" sheetId="12" r:id="rId12"/>
    <sheet name="Program 8" sheetId="13" r:id="rId13"/>
  </sheets>
  <definedNames/>
  <calcPr fullCalcOnLoad="1"/>
</workbook>
</file>

<file path=xl/sharedStrings.xml><?xml version="1.0" encoding="utf-8"?>
<sst xmlns="http://schemas.openxmlformats.org/spreadsheetml/2006/main" count="2410" uniqueCount="816">
  <si>
    <t>v eurách</t>
  </si>
  <si>
    <t>SUMARIZÁCIA  PROGRAMOV  ROZPOČTU</t>
  </si>
  <si>
    <t>Rozpočet</t>
  </si>
  <si>
    <t>Čerpanie</t>
  </si>
  <si>
    <t>pôvodný</t>
  </si>
  <si>
    <t>upravený</t>
  </si>
  <si>
    <t>30. 6. 2009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</si>
  <si>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</si>
  <si>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</si>
  <si>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</si>
  <si>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</si>
  <si>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</si>
  <si>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</si>
  <si>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</si>
  <si>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</si>
  <si>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</si>
  <si>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</si>
  <si>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</si>
  <si>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</si>
  <si>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</si>
  <si>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</si>
  <si>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</si>
  <si>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</si>
  <si>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</si>
  <si>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</si>
  <si>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</si>
  <si>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</si>
  <si>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</si>
  <si>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</si>
  <si>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</si>
  <si>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</si>
  <si>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VÝSLEDOK  HOSPODÁRENIA</t>
  </si>
  <si>
    <t>Ukazovateľ</t>
  </si>
  <si>
    <t>Rozpočet 2009</t>
  </si>
  <si>
    <t>Skutočnosť</t>
  </si>
  <si>
    <t>k 30. 6. 2009</t>
  </si>
  <si>
    <t>I. BEŽNÝ  ROZPOČET</t>
  </si>
  <si>
    <t>1. Bežné príjmy</t>
  </si>
  <si>
    <t>2. Bežné výdavky</t>
  </si>
  <si>
    <t>+ prebytok, - schodok</t>
  </si>
  <si>
    <t>II. KAPITÁLOVÝ  ROZPOČET</t>
  </si>
  <si>
    <t>1. Kapitálové príjmy</t>
  </si>
  <si>
    <t>príjem z predaja pozemkov</t>
  </si>
  <si>
    <t>príjem z predaja kap. aktív</t>
  </si>
  <si>
    <t>granty</t>
  </si>
  <si>
    <t>transfery</t>
  </si>
  <si>
    <t>2. Kapitálové výdavky</t>
  </si>
  <si>
    <t>bytová výstavba</t>
  </si>
  <si>
    <t>bytové hospodárstvo</t>
  </si>
  <si>
    <t>výstavba mesta</t>
  </si>
  <si>
    <t>výkup pozemkov</t>
  </si>
  <si>
    <t>verejná správa</t>
  </si>
  <si>
    <t>školstvo</t>
  </si>
  <si>
    <t>implementácia projektov /ŽoNFP/</t>
  </si>
  <si>
    <t>III. FINANČNÉ OPERÁCIE</t>
  </si>
  <si>
    <t>1. Príjmy</t>
  </si>
  <si>
    <t xml:space="preserve">prevod z peňažných fondov </t>
  </si>
  <si>
    <t>zostatok prostriedkov z predchádzajúcich rokov</t>
  </si>
  <si>
    <t>úver ŠFRB</t>
  </si>
  <si>
    <t>úver, pôžička</t>
  </si>
  <si>
    <t>2. Výdavky</t>
  </si>
  <si>
    <t>splátka úveru ŠFRB</t>
  </si>
  <si>
    <t>splátka úveru banke</t>
  </si>
  <si>
    <t>Celkový prebytok/schodok</t>
  </si>
  <si>
    <t>prebytok/schodok po vylúčení FO</t>
  </si>
  <si>
    <t>CELKOVÝ ROZPOČET</t>
  </si>
  <si>
    <t xml:space="preserve">Skutočnosť  </t>
  </si>
  <si>
    <t xml:space="preserve">  %</t>
  </si>
  <si>
    <t>k 31. 6. 2009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</si>
  <si>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</si>
  <si>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</si>
  <si>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</si>
  <si>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</si>
  <si>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</si>
  <si>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</si>
  <si>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</si>
  <si>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</si>
  <si>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</si>
  <si>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</si>
  <si>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</si>
  <si>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</si>
  <si>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</si>
  <si>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</si>
  <si>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</si>
  <si>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</si>
  <si>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</si>
  <si>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</si>
  <si>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</si>
  <si>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</si>
  <si>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</si>
  <si>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</si>
  <si>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</si>
  <si>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</si>
  <si>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</si>
  <si>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</si>
  <si>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</si>
  <si>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</si>
  <si>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</si>
  <si>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</si>
  <si>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</si>
  <si>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</si>
  <si>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</si>
  <si>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</si>
  <si>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</si>
  <si>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</si>
  <si>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</si>
  <si>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</si>
  <si>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</si>
  <si>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</si>
  <si>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</si>
  <si>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</si>
  <si>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</si>
  <si>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</si>
  <si>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</si>
  <si>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</si>
  <si>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</si>
  <si>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>PRÍJMY CELKOM</t>
  </si>
  <si>
    <t xml:space="preserve">     Rozpočet 2009</t>
  </si>
  <si>
    <t xml:space="preserve">     Čerpanie      </t>
  </si>
  <si>
    <t>%</t>
  </si>
  <si>
    <t>k</t>
  </si>
  <si>
    <t>kategória</t>
  </si>
  <si>
    <t>položka    podpoložka</t>
  </si>
  <si>
    <t xml:space="preserve">U k a z o v a t e ľ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</si>
  <si>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</si>
  <si>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</si>
  <si>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</si>
  <si>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</si>
  <si>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</si>
  <si>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</si>
  <si>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</si>
  <si>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</si>
  <si>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</si>
  <si>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</si>
  <si>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</si>
  <si>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</si>
  <si>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</si>
  <si>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</si>
  <si>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</si>
  <si>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</si>
  <si>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</si>
  <si>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</si>
  <si>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</si>
  <si>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</si>
  <si>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</si>
  <si>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</si>
  <si>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</si>
  <si>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</si>
  <si>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</si>
  <si>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</si>
  <si>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</si>
  <si>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termínovaných vkladov</t>
  </si>
  <si>
    <t>Iné nedaňové príjmy</t>
  </si>
  <si>
    <t>vrátka od príspevkových organizácií</t>
  </si>
  <si>
    <t>z náhrad poistného</t>
  </si>
  <si>
    <t>z výťažkov z lotérií a iných podobných hier</t>
  </si>
  <si>
    <t>z dobropisov</t>
  </si>
  <si>
    <t>vratky</t>
  </si>
  <si>
    <t xml:space="preserve">iné </t>
  </si>
  <si>
    <t>GRANTY A TRANSFERY</t>
  </si>
  <si>
    <t>grant na kultúru a iné</t>
  </si>
  <si>
    <t>transfer na cezhraničnú spoluprácu</t>
  </si>
  <si>
    <t>transfer na Program hospod.a soc. rozvoja</t>
  </si>
  <si>
    <t>transfer z MŠ SR na prenes. výkon a iné</t>
  </si>
  <si>
    <t xml:space="preserve">transfer na prenes. výkon štát. správy a iné </t>
  </si>
  <si>
    <t>transfer na záškoláctvo</t>
  </si>
  <si>
    <t>transfer na aktivačné práce</t>
  </si>
  <si>
    <t>transfer zo ŠFRB na prenesený výkon</t>
  </si>
  <si>
    <t>transfer na voľby</t>
  </si>
  <si>
    <t>transfer na vojnové hroby</t>
  </si>
  <si>
    <t>transfer z Vyšehradského fondu</t>
  </si>
  <si>
    <t>Bežné príjmy spolu</t>
  </si>
  <si>
    <t xml:space="preserve">     Rozpočet  2009</t>
  </si>
  <si>
    <t>položka  podpoložka</t>
  </si>
  <si>
    <t>KAPITÁLOVÉ  PRÍJMY</t>
  </si>
  <si>
    <t xml:space="preserve">príjem z predaja kapitálových aktív </t>
  </si>
  <si>
    <t xml:space="preserve">zo štrukturálnych fondov </t>
  </si>
  <si>
    <t>transfery zo štátneho rozpočtu</t>
  </si>
  <si>
    <t>Kapitálové príjmy spolu</t>
  </si>
  <si>
    <t>-</t>
  </si>
  <si>
    <t>Z OSTATNÝCH FINANČNÝCH OPERÁCIÍ</t>
  </si>
  <si>
    <t>zostatok prostriedkov z predch. rokov</t>
  </si>
  <si>
    <t>prevod z peňažných fondov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</si>
  <si>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</si>
  <si>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</si>
  <si>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</si>
  <si>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</si>
  <si>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</si>
  <si>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</si>
  <si>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</si>
  <si>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>Prog.</t>
  </si>
  <si>
    <t xml:space="preserve">                            Názov programu</t>
  </si>
  <si>
    <t xml:space="preserve"> Čerpanie 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</si>
  <si>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</si>
  <si>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</si>
  <si>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</si>
  <si>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</si>
  <si>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</si>
  <si>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</si>
  <si>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</si>
  <si>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</si>
  <si>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</si>
  <si>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</si>
  <si>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</si>
  <si>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</si>
  <si>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</si>
  <si>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</si>
  <si>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</si>
  <si>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</si>
  <si>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</si>
  <si>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</si>
  <si>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</si>
  <si>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</si>
  <si>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</si>
  <si>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</si>
  <si>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</si>
  <si>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</si>
  <si>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</si>
  <si>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</si>
  <si>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</si>
  <si>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2.5.</t>
  </si>
  <si>
    <t xml:space="preserve"> Aktivačná činnosť formou menších obecných služieb</t>
  </si>
  <si>
    <t>2.6.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</si>
  <si>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</si>
  <si>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</si>
  <si>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</si>
  <si>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</si>
  <si>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</si>
  <si>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</si>
  <si>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</si>
  <si>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</si>
  <si>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</si>
  <si>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</si>
  <si>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</si>
  <si>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</si>
  <si>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</si>
  <si>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</si>
  <si>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</si>
  <si>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</si>
  <si>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</si>
  <si>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</si>
  <si>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</si>
  <si>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</si>
  <si>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</si>
  <si>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</si>
  <si>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</si>
  <si>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</si>
  <si>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</si>
  <si>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</si>
  <si>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</si>
  <si>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>5.5.</t>
  </si>
  <si>
    <t xml:space="preserve"> Výstavba mesta – realizácia nových stavieb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</si>
  <si>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</si>
  <si>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</si>
  <si>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</si>
  <si>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</si>
  <si>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</si>
  <si>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</si>
  <si>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</si>
  <si>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</si>
  <si>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</si>
  <si>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</si>
  <si>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</si>
  <si>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</si>
  <si>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</si>
  <si>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</si>
  <si>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</si>
  <si>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1. HFC s.r.o.</t>
  </si>
  <si>
    <t>8</t>
  </si>
  <si>
    <t xml:space="preserve"> Vzdelávanie</t>
  </si>
  <si>
    <t>8.1.</t>
  </si>
  <si>
    <t xml:space="preserve"> Materské školy</t>
  </si>
  <si>
    <t>8.2.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</si>
  <si>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</si>
  <si>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</si>
  <si>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</si>
  <si>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</si>
  <si>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</si>
  <si>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</si>
  <si>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</si>
  <si>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</si>
  <si>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</si>
  <si>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PROGRAM  1: Strategické plánovanie, regionálny rozvoj a majetok mesta</t>
  </si>
  <si>
    <t xml:space="preserve"> v eurách            </t>
  </si>
  <si>
    <t xml:space="preserve">                        Ekonomická klasifikácia</t>
  </si>
  <si>
    <t xml:space="preserve">             R O Z P O Č E T</t>
  </si>
  <si>
    <t xml:space="preserve">Čerpanie </t>
  </si>
  <si>
    <t>Aktivita</t>
  </si>
  <si>
    <t>Funkčná</t>
  </si>
  <si>
    <t>položka</t>
  </si>
  <si>
    <t xml:space="preserve">pôvodný </t>
  </si>
  <si>
    <t xml:space="preserve">upravený </t>
  </si>
  <si>
    <t>plnenia</t>
  </si>
  <si>
    <t xml:space="preserve">  klasifikácia</t>
  </si>
  <si>
    <t>podpoložka</t>
  </si>
  <si>
    <t>PROGRAM  1:     Strategické plánovanie, regionálny rozvoj a majetok mesta</t>
  </si>
  <si>
    <t xml:space="preserve">Implementácia PHSR mesta Humenné </t>
  </si>
  <si>
    <t>01.1.1.6</t>
  </si>
  <si>
    <t>Obce z toho:</t>
  </si>
  <si>
    <t>600</t>
  </si>
  <si>
    <t>630</t>
  </si>
  <si>
    <t>Tovary a služby</t>
  </si>
  <si>
    <t>637003  –  propagácia, reklama a inzercia</t>
  </si>
  <si>
    <t>636001 – nájomné za nájom budov, objektov ...</t>
  </si>
  <si>
    <t>636002 –  nájomné za nájom prevadzk. strojov ...</t>
  </si>
  <si>
    <t>04.4.3</t>
  </si>
  <si>
    <t>Výstavba z toho: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</si>
  <si>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</si>
  <si>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</si>
  <si>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</si>
  <si>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</si>
  <si>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</si>
  <si>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</si>
  <si>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</si>
  <si>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637003 -  propagácia, reklama a inzercia</t>
  </si>
  <si>
    <t>637004 – všeobecné služby</t>
  </si>
  <si>
    <t>717001 – realizácia nových stavieb</t>
  </si>
  <si>
    <t>717002 – rekonštrukcia a modernizácia</t>
  </si>
  <si>
    <t>05.1.0</t>
  </si>
  <si>
    <t>Nakladanie s odpadmi</t>
  </si>
  <si>
    <t>09.1.2</t>
  </si>
  <si>
    <t>Základné vzdelanie</t>
  </si>
  <si>
    <t>09.5.0</t>
  </si>
  <si>
    <t>Vzdelanie nedefinovateľné podľa úrovne</t>
  </si>
  <si>
    <t>637001 – školenia, kurzy, semináre, porady,...</t>
  </si>
  <si>
    <t>Rozvoj cezhraničnej spolupráce</t>
  </si>
  <si>
    <t>Výstavba infraštruktúry a bytov</t>
  </si>
  <si>
    <t>06.1.0</t>
  </si>
  <si>
    <t>Bytová výstavba</t>
  </si>
  <si>
    <t>Hospodárska správa a evidencia hnuteľného a nehnuteľného majetku</t>
  </si>
  <si>
    <t>636001- nájomné za nájom pozemkov</t>
  </si>
  <si>
    <t>712001 – Nákup budov, objektov alebo ich častí</t>
  </si>
  <si>
    <t>711001 – pozemkov</t>
  </si>
  <si>
    <t>06.6.0</t>
  </si>
  <si>
    <t xml:space="preserve">Bývanie a obč. vybavenosť inde neklasifikov. z toho: </t>
  </si>
  <si>
    <t>632001 – energie</t>
  </si>
  <si>
    <t>632002 – vodné stočné</t>
  </si>
  <si>
    <t>635004 – údržba prevádzkových strojov, prístrojov</t>
  </si>
  <si>
    <t>635006 – údržba budov, objektov alebo ich častí</t>
  </si>
  <si>
    <t>637004 – všeobec. služby (revízie, FOaÚ, správa, deficit)</t>
  </si>
  <si>
    <t>637015 – poistné</t>
  </si>
  <si>
    <t>637017 – provízia za predaj bytov</t>
  </si>
  <si>
    <t>700</t>
  </si>
  <si>
    <t>713004 – prevádzkových strojov, prístrojov ... (HES)</t>
  </si>
  <si>
    <t>PROGRAM 1:</t>
  </si>
  <si>
    <t>Bežné výdavky spolu</t>
  </si>
  <si>
    <t>Kapitálové výdavky spolu</t>
  </si>
  <si>
    <t>PROGRAM  2:  Samospráva mesta a jej výkonný aparát</t>
  </si>
  <si>
    <t>Funkčná klasifikácia</t>
  </si>
  <si>
    <t>Ekonomická klasifikácia</t>
  </si>
  <si>
    <t>R O Z P O Č E T</t>
  </si>
  <si>
    <t xml:space="preserve">kategória </t>
  </si>
  <si>
    <t>položka                                                                 podpoložka</t>
  </si>
  <si>
    <t xml:space="preserve">PROGRAM 2:   Samospráva mesta a jej výkonný aparát </t>
  </si>
  <si>
    <t>Samosprávne orgány mesta</t>
  </si>
  <si>
    <t>01.1.1.6.</t>
  </si>
  <si>
    <t>Obce</t>
  </si>
  <si>
    <t xml:space="preserve">Bežné výdavky </t>
  </si>
  <si>
    <t>610</t>
  </si>
  <si>
    <t xml:space="preserve">Mzdy, platy, služobné príjmy a ostatné osobné vyrovnania </t>
  </si>
  <si>
    <t>620</t>
  </si>
  <si>
    <t xml:space="preserve">Poistné a príspevok do poisťovní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</si>
  <si>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</si>
  <si>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</si>
  <si>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</si>
  <si>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</si>
  <si>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</si>
  <si>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</si>
  <si>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</si>
  <si>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</si>
  <si>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</si>
  <si>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</si>
  <si>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</si>
  <si>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</si>
  <si>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</si>
  <si>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Správa – prevádzka – činnosť mestského úradu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</si>
  <si>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</si>
  <si>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</si>
  <si>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</si>
  <si>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</si>
  <si>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</si>
  <si>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</si>
  <si>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</si>
  <si>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</si>
  <si>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</si>
  <si>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</si>
  <si>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</si>
  <si>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</si>
  <si>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</si>
  <si>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</si>
  <si>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</si>
  <si>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</si>
  <si>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</si>
  <si>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</si>
  <si>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</si>
  <si>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</si>
  <si>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</si>
  <si>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</si>
  <si>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635004-prevádzkových strojov, prístrojov...</t>
  </si>
  <si>
    <t>635005-špeciálnych strojov, prístrojov,...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</si>
  <si>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</si>
  <si>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</si>
  <si>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</si>
  <si>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</si>
  <si>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</si>
  <si>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</si>
  <si>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</si>
  <si>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</si>
  <si>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</si>
  <si>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</si>
  <si>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</si>
  <si>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</si>
  <si>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</si>
  <si>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</si>
  <si>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637035-dane</t>
  </si>
  <si>
    <t xml:space="preserve">Bežné transfery </t>
  </si>
  <si>
    <t xml:space="preserve">642 Transfery jednotl. a nezisk. práv.os. </t>
  </si>
  <si>
    <t>642006-na členské príspevky</t>
  </si>
  <si>
    <t>642013-na odchodné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</si>
  <si>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</si>
  <si>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</si>
  <si>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</si>
  <si>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</si>
  <si>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</si>
  <si>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</si>
  <si>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</si>
  <si>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</si>
  <si>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</si>
  <si>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</si>
  <si>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</si>
  <si>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</si>
  <si>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</si>
  <si>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637035-dane – zrážková daň z príjmov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</si>
  <si>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</si>
  <si>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</si>
  <si>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</si>
  <si>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</si>
  <si>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</si>
  <si>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</si>
  <si>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</si>
  <si>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</si>
  <si>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</si>
  <si>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</si>
  <si>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</si>
  <si>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</si>
  <si>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</si>
  <si>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</si>
  <si>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</si>
  <si>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</si>
  <si>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</si>
  <si>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637013-naturálne mzdy</t>
  </si>
  <si>
    <t>2.4.</t>
  </si>
  <si>
    <t xml:space="preserve">Klientske centrum 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</si>
  <si>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</si>
  <si>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</si>
  <si>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</si>
  <si>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                  </t>
  </si>
  <si>
    <t xml:space="preserve">Voľby a referendá </t>
  </si>
  <si>
    <t>0.1.6.0.</t>
  </si>
  <si>
    <t xml:space="preserve">Všeobecné služby inde nekvalifikované 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</si>
  <si>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</si>
  <si>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</si>
  <si>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</si>
  <si>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</si>
  <si>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</si>
  <si>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</si>
  <si>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</si>
  <si>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</si>
  <si>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 xml:space="preserve">PROGRAM 2:   </t>
  </si>
  <si>
    <t xml:space="preserve">            S p o l u</t>
  </si>
  <si>
    <t>PROGRAM  3 :  Verejný poriadok</t>
  </si>
  <si>
    <t xml:space="preserve">                                           Ekonomická klasifikácia</t>
  </si>
  <si>
    <t>klasifikácia</t>
  </si>
  <si>
    <t>PROGRAM 3 : Verejný poriadok</t>
  </si>
  <si>
    <t>03.1.0</t>
  </si>
  <si>
    <t>Policajné službyz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</si>
  <si>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</si>
  <si>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</si>
  <si>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</si>
  <si>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</si>
  <si>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</si>
  <si>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</si>
  <si>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</si>
  <si>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poisťovni</t>
  </si>
  <si>
    <t>622-poistné do Spoločnej zdravotnej poisťovni</t>
  </si>
  <si>
    <t>623-poistné do ostatných poisťovní</t>
  </si>
  <si>
    <t>625-poistné do Sociálne poisťovni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</si>
  <si>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</si>
  <si>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</si>
  <si>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</si>
  <si>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</si>
  <si>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</si>
  <si>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</si>
  <si>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</si>
  <si>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</si>
  <si>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</si>
  <si>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</si>
  <si>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</si>
  <si>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</si>
  <si>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</si>
  <si>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</si>
  <si>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stroje,prístr,zar.,techn.,nár.</t>
  </si>
  <si>
    <t>633006-Všeobecný materiál</t>
  </si>
  <si>
    <t>633007-Špeciálny materiál</t>
  </si>
  <si>
    <t>633009-Knihy,časopisy,noviny,učebnice,uč.pom.</t>
  </si>
  <si>
    <t>633010-Pracovné odevy,obuv, prac. Pomôcky</t>
  </si>
  <si>
    <t>633013-Softvér a licencie</t>
  </si>
  <si>
    <t>634-Dopravné</t>
  </si>
  <si>
    <t>634001-Palivo,mazivá,špeciálne kvapaliny</t>
  </si>
  <si>
    <t>634002-Servis,údržba,opravy a výdavky s tým spo</t>
  </si>
  <si>
    <t>634003-Poistenie</t>
  </si>
  <si>
    <t>634005-Karty, známky, poplatky</t>
  </si>
  <si>
    <t>635-Rutinná a štandartná údržba</t>
  </si>
  <si>
    <t>635001-Interierového vybavenia</t>
  </si>
  <si>
    <t>635002-Výpočtovej techniky</t>
  </si>
  <si>
    <t>635003-Telekomunikáčnej techniky</t>
  </si>
  <si>
    <t>635004-Prevádz.strojov,prístr.,zar.,tech.,náradia</t>
  </si>
  <si>
    <t>635005-Špec.stroj.,prístr.,zar.,techn. a náradia</t>
  </si>
  <si>
    <t>635006-Budov,objektov alebo ich časti</t>
  </si>
  <si>
    <t>636-Nájomné za nájom</t>
  </si>
  <si>
    <t>636001-Budov, objektov, alebo ich části</t>
  </si>
  <si>
    <t>637-Služby</t>
  </si>
  <si>
    <t>637001-Školenia,kurzy,semináre,porady</t>
  </si>
  <si>
    <t>637002-Konkurzy a súťaže</t>
  </si>
  <si>
    <t>637004-Všeobecné služby</t>
  </si>
  <si>
    <t>637014-Stravovanie</t>
  </si>
  <si>
    <t>637016-Prídel do sociálneho fondu</t>
  </si>
  <si>
    <t>640</t>
  </si>
  <si>
    <t>Transfery</t>
  </si>
  <si>
    <t>642-Transfery jednotlivcom a nezísk.práv</t>
  </si>
  <si>
    <t>642015-Na nemocenské dávky</t>
  </si>
  <si>
    <t>710</t>
  </si>
  <si>
    <t>Obstarávanie kapitalových aktív</t>
  </si>
  <si>
    <t>713</t>
  </si>
  <si>
    <t xml:space="preserve">Nákup strojov,prístrojov,zariadení,techniky   </t>
  </si>
  <si>
    <t>717</t>
  </si>
  <si>
    <t>Realizácia stavieb a ich techn. zhodnotenia</t>
  </si>
  <si>
    <t>717003-Prístavby,nadstavby,stavebné úpravy</t>
  </si>
  <si>
    <t xml:space="preserve">PROGRAM 3 </t>
  </si>
  <si>
    <t xml:space="preserve">PROGRAM 4 : Sociálne služby </t>
  </si>
  <si>
    <t xml:space="preserve">                            R O Z P O Č E T</t>
  </si>
  <si>
    <t>k 30.6.2009</t>
  </si>
  <si>
    <t xml:space="preserve">% </t>
  </si>
  <si>
    <t>10.2.0.1</t>
  </si>
  <si>
    <t>Zariadenia sociálnych služieb – staroba   z toho:</t>
  </si>
  <si>
    <t>621 – poistné do Všeobecnej zdravotnej poisť.</t>
  </si>
  <si>
    <t>623 – poistné do ostatných zdravotných poisťovní</t>
  </si>
  <si>
    <t>625001 – na nemocenské poistenie</t>
  </si>
  <si>
    <t>625002 – na starobné poistenie</t>
  </si>
  <si>
    <t>625003 – na úrazové poistenie</t>
  </si>
  <si>
    <t xml:space="preserve">625007 – na poistenie do rezervného fondu </t>
  </si>
  <si>
    <t>632003 – poštové a telekomunikačné služby</t>
  </si>
  <si>
    <t>633001 – interiérové vybavenie</t>
  </si>
  <si>
    <t>633006 – všeobecný materiál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</si>
  <si>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</si>
  <si>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</si>
  <si>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</si>
  <si>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</si>
  <si>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</si>
  <si>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</si>
  <si>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</si>
  <si>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</si>
  <si>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</si>
  <si>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</si>
  <si>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</si>
  <si>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</si>
  <si>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</si>
  <si>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>622 – poistné do Spoločnej zdrav .poisťovne</t>
  </si>
  <si>
    <t xml:space="preserve">625002 – na starobné poistenie </t>
  </si>
  <si>
    <t>625004 – na invalidné poistenie</t>
  </si>
  <si>
    <t>625005 – na poistenie v nezamestnanosti</t>
  </si>
  <si>
    <t>627-príspevok do doplnkových dôch. poisťovní</t>
  </si>
  <si>
    <t xml:space="preserve"> 640</t>
  </si>
  <si>
    <t>Bežné transféry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</si>
  <si>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</si>
  <si>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</si>
  <si>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</si>
  <si>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</si>
  <si>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</si>
  <si>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</si>
  <si>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</si>
  <si>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10.7.0.3</t>
  </si>
  <si>
    <t>642200 – ostatné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</si>
  <si>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</si>
  <si>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</si>
  <si>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</si>
  <si>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</si>
  <si>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PROGRAM 4</t>
  </si>
  <si>
    <t>PROGRAM 5: Verejno-prospešné služby</t>
  </si>
  <si>
    <t>R o z p o č e t</t>
  </si>
  <si>
    <t xml:space="preserve">PROGRAM 5: Verejno-prospešné služby    </t>
  </si>
  <si>
    <t>5.1.-5.5.</t>
  </si>
  <si>
    <t>06.2.0</t>
  </si>
  <si>
    <t>Rozvoj obcí</t>
  </si>
  <si>
    <t>Bežné transfery</t>
  </si>
  <si>
    <t xml:space="preserve">641001 Príspevkovej organizácií TS mesta </t>
  </si>
  <si>
    <t>5.1.</t>
  </si>
  <si>
    <t>633004 Prevádzkové stroje, prístroje, zariadenia</t>
  </si>
  <si>
    <t>637002 Konkurzy a súťaže</t>
  </si>
  <si>
    <t>Výstavba mesta</t>
  </si>
  <si>
    <t>635006 ciest a chodníkov – retardéry</t>
  </si>
  <si>
    <t>635006 ciest a chodníkov – Ul. lipová</t>
  </si>
  <si>
    <t>04.5.1</t>
  </si>
  <si>
    <t>Cestná doprava</t>
  </si>
  <si>
    <t>644002 Ostatnej právnickej osobe</t>
  </si>
  <si>
    <t>Obstaranie kapitálových aktív</t>
  </si>
  <si>
    <t xml:space="preserve">716 Prípravná a projektová dokumentácia </t>
  </si>
  <si>
    <t>Výstavba zachytného parkoviska na sídl.Sokolej</t>
  </si>
  <si>
    <t>717001 Realizácia nových stavieb</t>
  </si>
  <si>
    <t>Výstavba plôch pre kontajnery na KO</t>
  </si>
  <si>
    <t>Medzigarážové priestory na sídl.III</t>
  </si>
  <si>
    <t>Výstavba prelož. príst.komunikácie z Laboreckej ul.</t>
  </si>
  <si>
    <t>Odstraňovanie architektonických bariér</t>
  </si>
  <si>
    <t xml:space="preserve">Rozšírenie KDS Brestovska ul. a Sídl. Poľana </t>
  </si>
  <si>
    <t>Odkanalizovanie Sninskej a Čapajevovej ul.</t>
  </si>
  <si>
    <t>717002 Rekonštrukcia a modernizácia</t>
  </si>
  <si>
    <t>Sadová ulica</t>
  </si>
  <si>
    <t>Gorkého ulica a Ulica osloboditeľov</t>
  </si>
  <si>
    <t>PROGRAM 5:</t>
  </si>
  <si>
    <t>Bežné výdavky spolu:</t>
  </si>
  <si>
    <t>Kapitálové výdavky spolu:</t>
  </si>
  <si>
    <t>PROGRAM  6:  Kultúra a rôzne spoločenské aktivity pre každého</t>
  </si>
  <si>
    <t xml:space="preserve"> </t>
  </si>
  <si>
    <t>Ekonomická  klasifikácia</t>
  </si>
  <si>
    <t xml:space="preserve">R O Z P O Č E T </t>
  </si>
  <si>
    <t xml:space="preserve">Čerpanie  </t>
  </si>
  <si>
    <r>
      <t xml:space="preserve">     </t>
    </r>
    <r>
      <rPr>
        <b/>
        <sz val="9"/>
        <rFont val="Arial CE"/>
        <family val="2"/>
      </rPr>
      <t>pln</t>
    </r>
    <r>
      <rPr>
        <sz val="9"/>
        <rFont val="Arial CE"/>
        <family val="2"/>
      </rPr>
      <t>e</t>
    </r>
    <r>
      <rPr>
        <b/>
        <sz val="9"/>
        <rFont val="Arial CE"/>
        <family val="2"/>
      </rPr>
      <t>nia</t>
    </r>
  </si>
  <si>
    <t>08.2.0.3</t>
  </si>
  <si>
    <t xml:space="preserve">Klubové a špeciálne kultúrne zariadenia  </t>
  </si>
  <si>
    <t>641001 – príspevky príspevkovej organizácií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</si>
  <si>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</si>
  <si>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</si>
  <si>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</si>
  <si>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 xml:space="preserve">633006 -  všeobecný materiál 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</si>
  <si>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</si>
  <si>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</si>
  <si>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</si>
  <si>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</si>
  <si>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</si>
  <si>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</si>
  <si>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</si>
  <si>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>637014 -  stravovanie</t>
  </si>
  <si>
    <t xml:space="preserve">637026  - odmeny a príspevky /účinkujúcim pri obradoch/ </t>
  </si>
  <si>
    <t>637027  - odmeny na základe dohôd o vykonaní práce</t>
  </si>
  <si>
    <t xml:space="preserve">642006 -  na členské príspevky </t>
  </si>
  <si>
    <t xml:space="preserve">642014 - jednotlivcom </t>
  </si>
  <si>
    <t xml:space="preserve">644001 - štát. právnickým osobám... ceny mesta kolektívom </t>
  </si>
  <si>
    <t xml:space="preserve">Kapitálové  výdavky </t>
  </si>
  <si>
    <t xml:space="preserve">Obstarávanie  kapitálových aktív </t>
  </si>
  <si>
    <t xml:space="preserve">712002  - budov, objektov alebo ich častí </t>
  </si>
  <si>
    <t>6.3</t>
  </si>
  <si>
    <t xml:space="preserve">08.3.0 </t>
  </si>
  <si>
    <t xml:space="preserve">Vysielacie a vydavateľské služby  </t>
  </si>
  <si>
    <t xml:space="preserve">Energia, voda a komunikácie  </t>
  </si>
  <si>
    <t xml:space="preserve">632003 - poštovné a telekomunikačné služby </t>
  </si>
  <si>
    <t>6.4</t>
  </si>
  <si>
    <t>08.1.0</t>
  </si>
  <si>
    <t xml:space="preserve">Príspevky na kultúrny rozvoj a šport  z toho </t>
  </si>
  <si>
    <t>641012 -  ostatným  subjektom verejnej správy /SŠ/</t>
  </si>
  <si>
    <t xml:space="preserve">642001 -  občianskym združeniam,nadáciám, hnutiam </t>
  </si>
  <si>
    <t>642007 -  cirkvám,náboženským spoloč. a cirkevnej charite</t>
  </si>
  <si>
    <t xml:space="preserve">644003 -  fyzickej osobe – podnikateľovi </t>
  </si>
  <si>
    <t xml:space="preserve">Klubové a špeciálne kultúrne  zariadenia </t>
  </si>
  <si>
    <t>641001 - príspevky príspevkovej organizácií</t>
  </si>
  <si>
    <t>09.1.2.1</t>
  </si>
  <si>
    <t xml:space="preserve">Základné vzdelanie s bežnou  starostlivosťou </t>
  </si>
  <si>
    <t xml:space="preserve">641006 - rozpočtovej organizácii /ZŠ/ </t>
  </si>
  <si>
    <t>PROGRAM  6</t>
  </si>
  <si>
    <t xml:space="preserve">Bežné výdavky spolu </t>
  </si>
  <si>
    <t>543 253</t>
  </si>
  <si>
    <t xml:space="preserve">           543 253</t>
  </si>
  <si>
    <t xml:space="preserve">Kapitálové  výdavky spolu </t>
  </si>
  <si>
    <t xml:space="preserve">PROGRAM 7: Šport    </t>
  </si>
  <si>
    <t xml:space="preserve">Funkčná </t>
  </si>
  <si>
    <t>7.1.-7.8.</t>
  </si>
  <si>
    <t>Rekreačné a športové služby</t>
  </si>
  <si>
    <t xml:space="preserve">641001 Príspevkovej organizácii SRaŠZ </t>
  </si>
  <si>
    <t>644002 Ostatnej právnickej osobe -1.HFC s.r.o.</t>
  </si>
  <si>
    <t xml:space="preserve">PROGRAM 7    </t>
  </si>
  <si>
    <t>PROGRAM 8:</t>
  </si>
  <si>
    <t>Vzdelávanie</t>
  </si>
  <si>
    <t xml:space="preserve">položka </t>
  </si>
  <si>
    <t xml:space="preserve"> plnenia</t>
  </si>
  <si>
    <t xml:space="preserve">PROGRAM : 8 Vzdelávanie   </t>
  </si>
  <si>
    <t>09.1.1.1</t>
  </si>
  <si>
    <t xml:space="preserve">Materské školy </t>
  </si>
  <si>
    <t>1.Materské  školy bez právnej subjektivity</t>
  </si>
  <si>
    <t xml:space="preserve">611-tarifný plat </t>
  </si>
  <si>
    <t>612-príplatky</t>
  </si>
  <si>
    <t>621-poistné do Všeobecnej zdravotnej poisť</t>
  </si>
  <si>
    <t>622-poistné do Spoločnej zdrav .poisťovne</t>
  </si>
  <si>
    <t>623-poistné do ostatných zdravotných poisťovní</t>
  </si>
  <si>
    <t>625-poistné do Sociálnej poisťovne</t>
  </si>
  <si>
    <t>632002-vodné</t>
  </si>
  <si>
    <t>633004-prevádzkové stroje</t>
  </si>
  <si>
    <t>633009-knihy,časopisy,noviny</t>
  </si>
  <si>
    <t>633010-pracovné odevy, obuv a prac. pomôcky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</si>
  <si>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</si>
  <si>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</si>
  <si>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</si>
  <si>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</si>
  <si>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>637001-školenie,kurzy,semináre,porady</t>
  </si>
  <si>
    <t>637012-poplatky, odvody, dane a cla</t>
  </si>
  <si>
    <t>642012-bežné transféry- odstupné</t>
  </si>
  <si>
    <t>642013-bežné transféry – odchodné</t>
  </si>
  <si>
    <t>642017-bežné transféry na úrazové dávky</t>
  </si>
  <si>
    <t>2.Neštátne materské školy</t>
  </si>
  <si>
    <t>642005-SMŠ Duchnovičova</t>
  </si>
  <si>
    <t>642005-SMŠ AURA</t>
  </si>
  <si>
    <t>642005-SMŠ Proalergo</t>
  </si>
  <si>
    <t>3.Materská škola Partizánska 22</t>
  </si>
  <si>
    <r>
      <t>631001</t>
    </r>
    <r>
      <rPr>
        <b/>
        <sz val="9"/>
        <rFont val="Arial CE"/>
        <family val="2"/>
      </rPr>
      <t>-</t>
    </r>
    <r>
      <rPr>
        <sz val="9"/>
        <rFont val="Arial CE"/>
        <family val="2"/>
      </rPr>
      <t>Cestovné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</si>
  <si>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</si>
  <si>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</si>
  <si>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</si>
  <si>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</si>
  <si>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</si>
  <si>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 xml:space="preserve">637027-odmeny na základe dohôd  </t>
  </si>
  <si>
    <t>637030-preddavky,pokladňa</t>
  </si>
  <si>
    <t>642017-bežné transfery na úrazové dávky</t>
  </si>
  <si>
    <t xml:space="preserve">4.Materská škola pri ZŠI lesná 28 </t>
  </si>
  <si>
    <t>633009-učebné pomôcky, knihy , časopisy</t>
  </si>
  <si>
    <t>5.Materská škola pri ZŠ Podskalka</t>
  </si>
  <si>
    <t>631001-cestovné náhrady tuzemsko</t>
  </si>
  <si>
    <t>Základné školy</t>
  </si>
  <si>
    <t>1. Základná škola Dargovských hrdinov 19</t>
  </si>
  <si>
    <t>631001 - cestovné</t>
  </si>
  <si>
    <t xml:space="preserve">636-nájom strojov, </t>
  </si>
  <si>
    <t>637002-súťaže</t>
  </si>
  <si>
    <t>642013-odchodné</t>
  </si>
  <si>
    <t>642014-cestovne žiakom</t>
  </si>
  <si>
    <t>2.Základná škola, Hrnčiarska 13</t>
  </si>
  <si>
    <t>631001-náhrady cestovného</t>
  </si>
  <si>
    <t>633011-potraviny</t>
  </si>
  <si>
    <t>642014-bežné transféry – cestovné žiakom</t>
  </si>
  <si>
    <t>3.Základná škola Jána Švermu</t>
  </si>
  <si>
    <t xml:space="preserve">631001-cestovné </t>
  </si>
  <si>
    <t xml:space="preserve">636002-nájom strojov-priečinok na pošte </t>
  </si>
  <si>
    <t xml:space="preserve">637011-štúdie,expertízy </t>
  </si>
  <si>
    <t>642014-bežné transfery – cestovné žiakom</t>
  </si>
  <si>
    <t xml:space="preserve">4. Základná škola Kudlovská 11 </t>
  </si>
  <si>
    <t>631001-cestovné náhrady</t>
  </si>
  <si>
    <t>5.Základná škola, Laborecká 66</t>
  </si>
  <si>
    <t>635004-údržba prevádzkových strojov, prístrojov</t>
  </si>
  <si>
    <t xml:space="preserve">6.Základná škola intern. s vyuč. jaz. ukr., ul. Lesná 28  </t>
  </si>
  <si>
    <t>634001-paliva</t>
  </si>
  <si>
    <t>634005-známky, poplatky</t>
  </si>
  <si>
    <t>63504-údržba prevádzkových strojov,prístrojov</t>
  </si>
  <si>
    <t>642012-bežné transfery- odstupné</t>
  </si>
  <si>
    <t xml:space="preserve">7.Základná škola s MŠ Poskalka 58 </t>
  </si>
  <si>
    <t>637031-pokuty</t>
  </si>
  <si>
    <t>8.Základná škola Pugačevova 7</t>
  </si>
  <si>
    <t>631001-Cestovné</t>
  </si>
  <si>
    <t>9.Základná škola  SNP 1</t>
  </si>
  <si>
    <t>635001-údržba interiérového vybavenia</t>
  </si>
  <si>
    <t>637006-náhrady</t>
  </si>
  <si>
    <t>642013-bežné transfery – odchodné</t>
  </si>
  <si>
    <t>8.3.</t>
  </si>
  <si>
    <t>09.6.0.1</t>
  </si>
  <si>
    <t>Školské jedálne</t>
  </si>
  <si>
    <t>1.Školské jedálne pri MŠ bez právnej subjektivity</t>
  </si>
  <si>
    <t>2.Neštátne školské zariadenia – Školská jedáleň</t>
  </si>
  <si>
    <t>642004-ŠJ pri Cirkevnej spojenej  škole</t>
  </si>
  <si>
    <t>3.Školská jedáleň pri MŠ Partizánska22</t>
  </si>
  <si>
    <t xml:space="preserve">713-nákup  strojov a  prístrojov </t>
  </si>
  <si>
    <t>4.Školská jedáleň pri ZŠ Dargovských hrdinov</t>
  </si>
  <si>
    <t>631001 – cestovné</t>
  </si>
  <si>
    <t>633010-pracovné odevy, obuv</t>
  </si>
  <si>
    <t>5.Školská jedáleň pri ZŠ, Hrnčiarska 13</t>
  </si>
  <si>
    <t xml:space="preserve">6.Školská jedáleň pri ZŠ Jána Švermu </t>
  </si>
  <si>
    <t>7.Školská jedáleň pri ZŠ Kudlovská</t>
  </si>
  <si>
    <t>8.Školská jedáleň pri ZŠ Laborecka 66</t>
  </si>
  <si>
    <t xml:space="preserve">9.Školská jedáleň pri ZŠI Lesná 28 </t>
  </si>
  <si>
    <t>10.Školská jedáleň pri ZŠ Pugačevova 7</t>
  </si>
  <si>
    <t>11.Školská jedáleň pri ZŠ SNP</t>
  </si>
  <si>
    <t>8.4.</t>
  </si>
  <si>
    <t>09.6.0.4.</t>
  </si>
  <si>
    <t>Školský internát</t>
  </si>
  <si>
    <t xml:space="preserve">1.Školský internát pri ZŠ Lesná 28 </t>
  </si>
  <si>
    <t>Voľno časové aktivity</t>
  </si>
  <si>
    <t>09.5.0.1.</t>
  </si>
  <si>
    <t xml:space="preserve">Školské kluby detí </t>
  </si>
  <si>
    <t xml:space="preserve">1.Školský klub detí  pri  ZŠ Dargovských hrdinov </t>
  </si>
  <si>
    <t>2.Školský klub detí pri ZŠ, Hrnčiarska 13</t>
  </si>
  <si>
    <t xml:space="preserve">3.Školský klub detí  pri  ZŠ Jána Švermu </t>
  </si>
  <si>
    <t>4.Školský klub detí  pri  ZŠ Kudlovská</t>
  </si>
  <si>
    <t>5.Školský klub detí  pri  ZŠ Laborecká 66</t>
  </si>
  <si>
    <t xml:space="preserve">6.Školský klub pri ZŠI Lesná 28 </t>
  </si>
  <si>
    <t>7.Školský klub detí  pri  ZŠ s MŠ Podskalka 58</t>
  </si>
  <si>
    <t>8.Školský klub detí  pri  ZŠ Pugačevova 7</t>
  </si>
  <si>
    <t>9.Školský klub detí  pri  ZŠ  SNP</t>
  </si>
  <si>
    <t>10.Neštátne školské zariadenia – Školský klub</t>
  </si>
  <si>
    <t>6420004-ŠKD pri Cirkevnej spojenej  škole</t>
  </si>
  <si>
    <t>09.5.0.1</t>
  </si>
  <si>
    <t>Základné umelecké školy</t>
  </si>
  <si>
    <t xml:space="preserve">1.Základná umelecká škola, Mierová </t>
  </si>
  <si>
    <t>631001 Cestovné náhrady</t>
  </si>
  <si>
    <t>2.Neštátne školské zariadenia – Súkromná ZUŠ</t>
  </si>
  <si>
    <t>642005-SZUŠ  Havriľáková</t>
  </si>
  <si>
    <t>09.5.0.2</t>
  </si>
  <si>
    <t>Centrá voľného času</t>
  </si>
  <si>
    <t>1.Centrum voľného času DÚHA</t>
  </si>
  <si>
    <t>631001 cestovné náhrady</t>
  </si>
  <si>
    <t xml:space="preserve">636001-nájom strojov, alebo ich časti </t>
  </si>
  <si>
    <t>636002-nájomné za nájom prev.strojov,príst.</t>
  </si>
  <si>
    <t>637007-cestovné náhrady</t>
  </si>
  <si>
    <t>2.Neštátne školské zariadenia -Súkromné CVČ LAURA</t>
  </si>
  <si>
    <t>642005-SCVČ LAURA</t>
  </si>
  <si>
    <t>Ihrisko pri ZŠ, Hrnčiarska 13</t>
  </si>
  <si>
    <t>642</t>
  </si>
  <si>
    <t xml:space="preserve">717-vybudovanie atletickej dráhy </t>
  </si>
  <si>
    <t xml:space="preserve">Podpora detí zo sociálne slabých rodín </t>
  </si>
  <si>
    <t>Hmotná núdza – dotácia na štipendia,stravu a školské potreby</t>
  </si>
  <si>
    <t>633009-školské potreby</t>
  </si>
  <si>
    <t>642026- strava</t>
  </si>
  <si>
    <t xml:space="preserve">           PROGRAM 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</si>
</sst>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"/>
    <numFmt numFmtId="165" formatCode="dd/mm/yyyy"/>
    <numFmt numFmtId="166" formatCode="mmm\ dd"/>
  </numFmts>
  <fonts count="2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b/>
      <sz val="11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3" fontId="8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9" fontId="8" fillId="3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3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/>
    </xf>
    <xf numFmtId="49" fontId="9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8" fillId="4" borderId="7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/>
    </xf>
    <xf numFmtId="49" fontId="8" fillId="4" borderId="13" xfId="0" applyNumberFormat="1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/>
    </xf>
    <xf numFmtId="49" fontId="8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/>
    </xf>
    <xf numFmtId="0" fontId="9" fillId="5" borderId="16" xfId="0" applyFont="1" applyFill="1" applyBorder="1" applyAlignment="1">
      <alignment/>
    </xf>
    <xf numFmtId="3" fontId="8" fillId="5" borderId="17" xfId="0" applyNumberFormat="1" applyFont="1" applyFill="1" applyBorder="1" applyAlignment="1">
      <alignment/>
    </xf>
    <xf numFmtId="0" fontId="1" fillId="5" borderId="18" xfId="0" applyFont="1" applyFill="1" applyBorder="1" applyAlignment="1">
      <alignment/>
    </xf>
    <xf numFmtId="49" fontId="8" fillId="6" borderId="19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/>
    </xf>
    <xf numFmtId="3" fontId="8" fillId="6" borderId="19" xfId="0" applyNumberFormat="1" applyFont="1" applyFill="1" applyBorder="1" applyAlignment="1">
      <alignment/>
    </xf>
    <xf numFmtId="0" fontId="8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3" fontId="8" fillId="7" borderId="19" xfId="0" applyNumberFormat="1" applyFont="1" applyFill="1" applyBorder="1" applyAlignment="1">
      <alignment/>
    </xf>
    <xf numFmtId="49" fontId="8" fillId="3" borderId="19" xfId="0" applyNumberFormat="1" applyFont="1" applyFill="1" applyBorder="1" applyAlignment="1">
      <alignment horizontal="left"/>
    </xf>
    <xf numFmtId="0" fontId="8" fillId="3" borderId="19" xfId="0" applyFont="1" applyFill="1" applyBorder="1" applyAlignment="1">
      <alignment/>
    </xf>
    <xf numFmtId="3" fontId="8" fillId="3" borderId="19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3" fontId="8" fillId="8" borderId="19" xfId="0" applyNumberFormat="1" applyFont="1" applyFill="1" applyBorder="1" applyAlignment="1">
      <alignment/>
    </xf>
    <xf numFmtId="0" fontId="9" fillId="8" borderId="19" xfId="0" applyFont="1" applyFill="1" applyBorder="1" applyAlignment="1">
      <alignment horizontal="left"/>
    </xf>
    <xf numFmtId="3" fontId="9" fillId="8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9" fillId="8" borderId="19" xfId="0" applyFont="1" applyFill="1" applyBorder="1" applyAlignment="1">
      <alignment/>
    </xf>
    <xf numFmtId="49" fontId="8" fillId="7" borderId="19" xfId="0" applyNumberFormat="1" applyFont="1" applyFill="1" applyBorder="1" applyAlignment="1">
      <alignment horizontal="left"/>
    </xf>
    <xf numFmtId="0" fontId="8" fillId="7" borderId="19" xfId="0" applyFont="1" applyFill="1" applyBorder="1" applyAlignment="1">
      <alignment/>
    </xf>
    <xf numFmtId="3" fontId="9" fillId="7" borderId="19" xfId="0" applyNumberFormat="1" applyFont="1" applyFill="1" applyBorder="1" applyAlignment="1">
      <alignment/>
    </xf>
    <xf numFmtId="0" fontId="8" fillId="3" borderId="19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3" fontId="8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8" fillId="7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3" fontId="8" fillId="3" borderId="19" xfId="0" applyNumberFormat="1" applyFont="1" applyFill="1" applyBorder="1" applyAlignment="1">
      <alignment/>
    </xf>
    <xf numFmtId="0" fontId="8" fillId="8" borderId="19" xfId="0" applyFont="1" applyFill="1" applyBorder="1" applyAlignment="1">
      <alignment horizontal="left"/>
    </xf>
    <xf numFmtId="0" fontId="8" fillId="8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Fill="1" applyBorder="1" applyAlignment="1">
      <alignment horizontal="left"/>
    </xf>
    <xf numFmtId="3" fontId="9" fillId="0" borderId="19" xfId="0" applyNumberFormat="1" applyFont="1" applyBorder="1" applyAlignment="1">
      <alignment horizontal="right"/>
    </xf>
    <xf numFmtId="0" fontId="9" fillId="8" borderId="19" xfId="0" applyFont="1" applyFill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3" borderId="19" xfId="0" applyNumberFormat="1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3" fontId="9" fillId="6" borderId="19" xfId="0" applyNumberFormat="1" applyFont="1" applyFill="1" applyBorder="1" applyAlignment="1">
      <alignment/>
    </xf>
    <xf numFmtId="3" fontId="9" fillId="7" borderId="19" xfId="0" applyNumberFormat="1" applyFont="1" applyFill="1" applyBorder="1" applyAlignment="1">
      <alignment/>
    </xf>
    <xf numFmtId="3" fontId="8" fillId="6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 horizontal="right"/>
    </xf>
    <xf numFmtId="3" fontId="9" fillId="7" borderId="19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0" fontId="8" fillId="5" borderId="19" xfId="0" applyFont="1" applyFill="1" applyBorder="1" applyAlignment="1">
      <alignment horizontal="left"/>
    </xf>
    <xf numFmtId="3" fontId="8" fillId="5" borderId="19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/>
    </xf>
    <xf numFmtId="0" fontId="8" fillId="5" borderId="19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/>
    </xf>
    <xf numFmtId="49" fontId="8" fillId="6" borderId="1" xfId="0" applyNumberFormat="1" applyFont="1" applyFill="1" applyBorder="1" applyAlignment="1">
      <alignment horizontal="center"/>
    </xf>
    <xf numFmtId="0" fontId="9" fillId="6" borderId="0" xfId="0" applyFont="1" applyFill="1" applyAlignment="1">
      <alignment/>
    </xf>
    <xf numFmtId="3" fontId="8" fillId="6" borderId="1" xfId="0" applyNumberFormat="1" applyFont="1" applyFill="1" applyBorder="1" applyAlignment="1">
      <alignment/>
    </xf>
    <xf numFmtId="49" fontId="8" fillId="7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/>
    </xf>
    <xf numFmtId="49" fontId="8" fillId="3" borderId="1" xfId="0" applyNumberFormat="1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3" fontId="8" fillId="6" borderId="1" xfId="0" applyNumberFormat="1" applyFont="1" applyFill="1" applyBorder="1" applyAlignment="1">
      <alignment horizontal="right"/>
    </xf>
    <xf numFmtId="49" fontId="8" fillId="7" borderId="1" xfId="0" applyNumberFormat="1" applyFont="1" applyFill="1" applyBorder="1" applyAlignment="1">
      <alignment horizontal="left"/>
    </xf>
    <xf numFmtId="3" fontId="8" fillId="7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7" borderId="1" xfId="0" applyFont="1" applyFill="1" applyBorder="1" applyAlignment="1">
      <alignment/>
    </xf>
    <xf numFmtId="164" fontId="8" fillId="7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4" fillId="3" borderId="1" xfId="0" applyNumberFormat="1" applyFont="1" applyFill="1" applyBorder="1" applyAlignment="1" applyProtection="1">
      <alignment/>
      <protection locked="0"/>
    </xf>
    <xf numFmtId="164" fontId="14" fillId="3" borderId="1" xfId="0" applyNumberFormat="1" applyFont="1" applyFill="1" applyBorder="1" applyAlignment="1">
      <alignment/>
    </xf>
    <xf numFmtId="164" fontId="8" fillId="6" borderId="1" xfId="0" applyNumberFormat="1" applyFont="1" applyFill="1" applyBorder="1" applyAlignment="1">
      <alignment/>
    </xf>
    <xf numFmtId="164" fontId="8" fillId="7" borderId="1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/>
    </xf>
    <xf numFmtId="49" fontId="12" fillId="7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left"/>
    </xf>
    <xf numFmtId="0" fontId="8" fillId="5" borderId="1" xfId="0" applyFont="1" applyFill="1" applyBorder="1" applyAlignment="1">
      <alignment/>
    </xf>
    <xf numFmtId="164" fontId="8" fillId="5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49" fontId="13" fillId="4" borderId="6" xfId="0" applyNumberFormat="1" applyFont="1" applyFill="1" applyBorder="1" applyAlignment="1">
      <alignment horizontal="left"/>
    </xf>
    <xf numFmtId="49" fontId="13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3" fillId="4" borderId="26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/>
    </xf>
    <xf numFmtId="165" fontId="13" fillId="4" borderId="27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/>
    </xf>
    <xf numFmtId="3" fontId="17" fillId="9" borderId="29" xfId="0" applyNumberFormat="1" applyFont="1" applyFill="1" applyBorder="1" applyAlignment="1">
      <alignment/>
    </xf>
    <xf numFmtId="3" fontId="17" fillId="9" borderId="30" xfId="0" applyNumberFormat="1" applyFont="1" applyFill="1" applyBorder="1" applyAlignment="1">
      <alignment horizontal="center"/>
    </xf>
    <xf numFmtId="166" fontId="18" fillId="10" borderId="31" xfId="0" applyNumberFormat="1" applyFont="1" applyFill="1" applyBorder="1" applyAlignment="1">
      <alignment horizontal="center"/>
    </xf>
    <xf numFmtId="49" fontId="18" fillId="10" borderId="32" xfId="0" applyNumberFormat="1" applyFont="1" applyFill="1" applyBorder="1" applyAlignment="1">
      <alignment horizontal="center"/>
    </xf>
    <xf numFmtId="3" fontId="13" fillId="10" borderId="6" xfId="0" applyNumberFormat="1" applyFont="1" applyFill="1" applyBorder="1" applyAlignment="1">
      <alignment/>
    </xf>
    <xf numFmtId="3" fontId="13" fillId="10" borderId="2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3" fillId="3" borderId="32" xfId="0" applyNumberFormat="1" applyFont="1" applyFill="1" applyBorder="1" applyAlignment="1">
      <alignment horizontal="left"/>
    </xf>
    <xf numFmtId="0" fontId="13" fillId="3" borderId="32" xfId="0" applyFont="1" applyFill="1" applyBorder="1" applyAlignment="1">
      <alignment/>
    </xf>
    <xf numFmtId="3" fontId="13" fillId="3" borderId="32" xfId="0" applyNumberFormat="1" applyFont="1" applyFill="1" applyBorder="1" applyAlignment="1">
      <alignment horizontal="right"/>
    </xf>
    <xf numFmtId="3" fontId="13" fillId="3" borderId="32" xfId="0" applyNumberFormat="1" applyFont="1" applyFill="1" applyBorder="1" applyAlignment="1">
      <alignment/>
    </xf>
    <xf numFmtId="3" fontId="13" fillId="3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3" fontId="13" fillId="0" borderId="26" xfId="0" applyNumberFormat="1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3" fontId="20" fillId="0" borderId="26" xfId="0" applyNumberFormat="1" applyFont="1" applyFill="1" applyBorder="1" applyAlignment="1">
      <alignment horizontal="right"/>
    </xf>
    <xf numFmtId="3" fontId="20" fillId="0" borderId="26" xfId="0" applyNumberFormat="1" applyFont="1" applyFill="1" applyBorder="1" applyAlignment="1">
      <alignment/>
    </xf>
    <xf numFmtId="3" fontId="20" fillId="0" borderId="36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/>
    </xf>
    <xf numFmtId="3" fontId="13" fillId="0" borderId="32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/>
    </xf>
    <xf numFmtId="3" fontId="20" fillId="0" borderId="34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3" fontId="20" fillId="0" borderId="37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left"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left"/>
    </xf>
    <xf numFmtId="3" fontId="20" fillId="0" borderId="39" xfId="0" applyNumberFormat="1" applyFont="1" applyFill="1" applyBorder="1" applyAlignment="1">
      <alignment horizontal="right"/>
    </xf>
    <xf numFmtId="3" fontId="20" fillId="0" borderId="38" xfId="0" applyNumberFormat="1" applyFont="1" applyFill="1" applyBorder="1" applyAlignment="1">
      <alignment horizontal="right"/>
    </xf>
    <xf numFmtId="3" fontId="20" fillId="0" borderId="38" xfId="0" applyNumberFormat="1" applyFont="1" applyFill="1" applyBorder="1" applyAlignment="1">
      <alignment/>
    </xf>
    <xf numFmtId="3" fontId="20" fillId="0" borderId="39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3" fontId="20" fillId="0" borderId="19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3" fontId="13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3" fontId="13" fillId="0" borderId="40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49" fontId="13" fillId="3" borderId="19" xfId="0" applyNumberFormat="1" applyFont="1" applyFill="1" applyBorder="1" applyAlignment="1">
      <alignment horizontal="left"/>
    </xf>
    <xf numFmtId="0" fontId="13" fillId="3" borderId="9" xfId="0" applyFont="1" applyFill="1" applyBorder="1" applyAlignment="1">
      <alignment/>
    </xf>
    <xf numFmtId="3" fontId="13" fillId="3" borderId="9" xfId="0" applyNumberFormat="1" applyFont="1" applyFill="1" applyBorder="1" applyAlignment="1">
      <alignment horizontal="right"/>
    </xf>
    <xf numFmtId="3" fontId="13" fillId="3" borderId="19" xfId="0" applyNumberFormat="1" applyFont="1" applyFill="1" applyBorder="1" applyAlignment="1">
      <alignment horizontal="right"/>
    </xf>
    <xf numFmtId="3" fontId="13" fillId="3" borderId="19" xfId="0" applyNumberFormat="1" applyFont="1" applyFill="1" applyBorder="1" applyAlignment="1">
      <alignment/>
    </xf>
    <xf numFmtId="3" fontId="13" fillId="3" borderId="9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left"/>
    </xf>
    <xf numFmtId="0" fontId="13" fillId="0" borderId="41" xfId="0" applyFont="1" applyFill="1" applyBorder="1" applyAlignment="1">
      <alignment/>
    </xf>
    <xf numFmtId="3" fontId="13" fillId="0" borderId="41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20" fillId="0" borderId="19" xfId="0" applyFont="1" applyFill="1" applyBorder="1" applyAlignment="1">
      <alignment/>
    </xf>
    <xf numFmtId="3" fontId="20" fillId="0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3" fontId="13" fillId="5" borderId="36" xfId="0" applyNumberFormat="1" applyFont="1" applyFill="1" applyBorder="1" applyAlignment="1">
      <alignment horizontal="right"/>
    </xf>
    <xf numFmtId="3" fontId="13" fillId="5" borderId="12" xfId="0" applyNumberFormat="1" applyFont="1" applyFill="1" applyBorder="1" applyAlignment="1">
      <alignment horizontal="right"/>
    </xf>
    <xf numFmtId="3" fontId="13" fillId="5" borderId="12" xfId="0" applyNumberFormat="1" applyFont="1" applyFill="1" applyBorder="1" applyAlignment="1">
      <alignment/>
    </xf>
    <xf numFmtId="3" fontId="13" fillId="5" borderId="4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42" xfId="0" applyFont="1" applyFill="1" applyBorder="1" applyAlignment="1">
      <alignment/>
    </xf>
    <xf numFmtId="3" fontId="0" fillId="5" borderId="9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left"/>
    </xf>
    <xf numFmtId="49" fontId="13" fillId="4" borderId="43" xfId="0" applyNumberFormat="1" applyFont="1" applyFill="1" applyBorder="1" applyAlignment="1">
      <alignment horizontal="left"/>
    </xf>
    <xf numFmtId="0" fontId="13" fillId="4" borderId="7" xfId="0" applyFont="1" applyFill="1" applyBorder="1" applyAlignment="1">
      <alignment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left"/>
    </xf>
    <xf numFmtId="49" fontId="13" fillId="4" borderId="12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/>
    </xf>
    <xf numFmtId="0" fontId="13" fillId="4" borderId="12" xfId="0" applyFont="1" applyFill="1" applyBorder="1" applyAlignment="1">
      <alignment horizontal="center" vertical="center"/>
    </xf>
    <xf numFmtId="3" fontId="13" fillId="5" borderId="17" xfId="0" applyNumberFormat="1" applyFont="1" applyFill="1" applyBorder="1" applyAlignment="1">
      <alignment/>
    </xf>
    <xf numFmtId="3" fontId="13" fillId="5" borderId="18" xfId="0" applyNumberFormat="1" applyFont="1" applyFill="1" applyBorder="1" applyAlignment="1">
      <alignment/>
    </xf>
    <xf numFmtId="49" fontId="13" fillId="6" borderId="19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6" borderId="19" xfId="0" applyNumberFormat="1" applyFont="1" applyFill="1" applyBorder="1" applyAlignment="1">
      <alignment horizontal="left"/>
    </xf>
    <xf numFmtId="3" fontId="13" fillId="6" borderId="9" xfId="0" applyNumberFormat="1" applyFont="1" applyFill="1" applyBorder="1" applyAlignment="1">
      <alignment horizontal="right"/>
    </xf>
    <xf numFmtId="3" fontId="13" fillId="6" borderId="19" xfId="0" applyNumberFormat="1" applyFont="1" applyFill="1" applyBorder="1" applyAlignment="1">
      <alignment horizontal="right"/>
    </xf>
    <xf numFmtId="3" fontId="13" fillId="6" borderId="19" xfId="0" applyNumberFormat="1" applyFont="1" applyFill="1" applyBorder="1" applyAlignment="1">
      <alignment/>
    </xf>
    <xf numFmtId="49" fontId="13" fillId="0" borderId="19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left"/>
    </xf>
    <xf numFmtId="3" fontId="20" fillId="0" borderId="34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center"/>
    </xf>
    <xf numFmtId="49" fontId="13" fillId="6" borderId="40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left"/>
    </xf>
    <xf numFmtId="3" fontId="20" fillId="6" borderId="40" xfId="0" applyNumberFormat="1" applyFont="1" applyFill="1" applyBorder="1" applyAlignment="1">
      <alignment horizontal="right"/>
    </xf>
    <xf numFmtId="3" fontId="20" fillId="6" borderId="12" xfId="0" applyNumberFormat="1" applyFont="1" applyFill="1" applyBorder="1" applyAlignment="1">
      <alignment horizontal="right"/>
    </xf>
    <xf numFmtId="3" fontId="20" fillId="6" borderId="12" xfId="0" applyNumberFormat="1" applyFont="1" applyFill="1" applyBorder="1" applyAlignment="1">
      <alignment/>
    </xf>
    <xf numFmtId="49" fontId="18" fillId="8" borderId="40" xfId="0" applyNumberFormat="1" applyFont="1" applyFill="1" applyBorder="1" applyAlignment="1">
      <alignment horizontal="center"/>
    </xf>
    <xf numFmtId="49" fontId="13" fillId="3" borderId="12" xfId="0" applyNumberFormat="1" applyFont="1" applyFill="1" applyBorder="1" applyAlignment="1">
      <alignment horizontal="left"/>
    </xf>
    <xf numFmtId="0" fontId="13" fillId="3" borderId="40" xfId="0" applyFont="1" applyFill="1" applyBorder="1" applyAlignment="1">
      <alignment horizontal="left"/>
    </xf>
    <xf numFmtId="3" fontId="13" fillId="3" borderId="40" xfId="0" applyNumberFormat="1" applyFont="1" applyFill="1" applyBorder="1" applyAlignment="1">
      <alignment horizontal="right"/>
    </xf>
    <xf numFmtId="3" fontId="13" fillId="3" borderId="12" xfId="0" applyNumberFormat="1" applyFont="1" applyFill="1" applyBorder="1" applyAlignment="1">
      <alignment horizontal="right"/>
    </xf>
    <xf numFmtId="3" fontId="13" fillId="3" borderId="12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49" fontId="20" fillId="6" borderId="19" xfId="0" applyNumberFormat="1" applyFont="1" applyFill="1" applyBorder="1" applyAlignment="1">
      <alignment horizontal="center"/>
    </xf>
    <xf numFmtId="0" fontId="13" fillId="6" borderId="19" xfId="0" applyFont="1" applyFill="1" applyBorder="1" applyAlignment="1">
      <alignment/>
    </xf>
    <xf numFmtId="3" fontId="20" fillId="6" borderId="19" xfId="0" applyNumberFormat="1" applyFont="1" applyFill="1" applyBorder="1" applyAlignment="1">
      <alignment horizontal="right"/>
    </xf>
    <xf numFmtId="3" fontId="20" fillId="6" borderId="19" xfId="0" applyNumberFormat="1" applyFont="1" applyFill="1" applyBorder="1" applyAlignment="1">
      <alignment/>
    </xf>
    <xf numFmtId="0" fontId="13" fillId="3" borderId="19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3" fontId="20" fillId="3" borderId="19" xfId="0" applyNumberFormat="1" applyFont="1" applyFill="1" applyBorder="1" applyAlignment="1">
      <alignment/>
    </xf>
    <xf numFmtId="3" fontId="20" fillId="3" borderId="19" xfId="0" applyNumberFormat="1" applyFont="1" applyFill="1" applyBorder="1" applyAlignment="1">
      <alignment horizontal="right"/>
    </xf>
    <xf numFmtId="49" fontId="1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5" borderId="19" xfId="0" applyFont="1" applyFill="1" applyBorder="1" applyAlignment="1">
      <alignment/>
    </xf>
    <xf numFmtId="3" fontId="13" fillId="5" borderId="19" xfId="0" applyNumberFormat="1" applyFont="1" applyFill="1" applyBorder="1" applyAlignment="1">
      <alignment horizontal="right"/>
    </xf>
    <xf numFmtId="3" fontId="13" fillId="5" borderId="19" xfId="0" applyNumberFormat="1" applyFont="1" applyFill="1" applyBorder="1" applyAlignment="1">
      <alignment/>
    </xf>
    <xf numFmtId="0" fontId="13" fillId="4" borderId="11" xfId="0" applyFont="1" applyFill="1" applyBorder="1" applyAlignment="1">
      <alignment horizontal="left"/>
    </xf>
    <xf numFmtId="49" fontId="13" fillId="4" borderId="7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left"/>
    </xf>
    <xf numFmtId="49" fontId="13" fillId="4" borderId="11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/>
    </xf>
    <xf numFmtId="0" fontId="13" fillId="4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left" vertical="center"/>
    </xf>
    <xf numFmtId="3" fontId="13" fillId="5" borderId="44" xfId="0" applyNumberFormat="1" applyFont="1" applyFill="1" applyBorder="1" applyAlignment="1">
      <alignment/>
    </xf>
    <xf numFmtId="0" fontId="13" fillId="6" borderId="12" xfId="0" applyFont="1" applyFill="1" applyBorder="1" applyAlignment="1">
      <alignment horizontal="left"/>
    </xf>
    <xf numFmtId="49" fontId="13" fillId="6" borderId="45" xfId="0" applyNumberFormat="1" applyFont="1" applyFill="1" applyBorder="1" applyAlignment="1">
      <alignment/>
    </xf>
    <xf numFmtId="0" fontId="13" fillId="6" borderId="46" xfId="0" applyFont="1" applyFill="1" applyBorder="1" applyAlignment="1">
      <alignment/>
    </xf>
    <xf numFmtId="0" fontId="21" fillId="6" borderId="40" xfId="0" applyFont="1" applyFill="1" applyBorder="1" applyAlignment="1">
      <alignment/>
    </xf>
    <xf numFmtId="0" fontId="0" fillId="6" borderId="0" xfId="0" applyFill="1" applyAlignment="1">
      <alignment/>
    </xf>
    <xf numFmtId="3" fontId="13" fillId="6" borderId="11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/>
    </xf>
    <xf numFmtId="49" fontId="13" fillId="6" borderId="9" xfId="0" applyNumberFormat="1" applyFont="1" applyFill="1" applyBorder="1" applyAlignment="1">
      <alignment horizontal="left"/>
    </xf>
    <xf numFmtId="3" fontId="20" fillId="3" borderId="40" xfId="0" applyNumberFormat="1" applyFont="1" applyFill="1" applyBorder="1" applyAlignment="1">
      <alignment horizontal="right"/>
    </xf>
    <xf numFmtId="49" fontId="13" fillId="6" borderId="40" xfId="0" applyNumberFormat="1" applyFont="1" applyFill="1" applyBorder="1" applyAlignment="1">
      <alignment horizontal="left"/>
    </xf>
    <xf numFmtId="0" fontId="0" fillId="6" borderId="45" xfId="0" applyFill="1" applyBorder="1" applyAlignment="1">
      <alignment/>
    </xf>
    <xf numFmtId="0" fontId="13" fillId="3" borderId="9" xfId="0" applyFont="1" applyFill="1" applyBorder="1" applyAlignment="1">
      <alignment horizontal="left"/>
    </xf>
    <xf numFmtId="3" fontId="20" fillId="0" borderId="47" xfId="0" applyNumberFormat="1" applyFont="1" applyFill="1" applyBorder="1" applyAlignment="1">
      <alignment horizontal="right"/>
    </xf>
    <xf numFmtId="3" fontId="20" fillId="6" borderId="34" xfId="0" applyNumberFormat="1" applyFont="1" applyFill="1" applyBorder="1" applyAlignment="1">
      <alignment/>
    </xf>
    <xf numFmtId="3" fontId="20" fillId="6" borderId="47" xfId="0" applyNumberFormat="1" applyFont="1" applyFill="1" applyBorder="1" applyAlignment="1">
      <alignment horizontal="right"/>
    </xf>
    <xf numFmtId="49" fontId="13" fillId="0" borderId="40" xfId="0" applyNumberFormat="1" applyFont="1" applyFill="1" applyBorder="1" applyAlignment="1">
      <alignment horizontal="left"/>
    </xf>
    <xf numFmtId="3" fontId="13" fillId="3" borderId="34" xfId="0" applyNumberFormat="1" applyFont="1" applyFill="1" applyBorder="1" applyAlignment="1">
      <alignment/>
    </xf>
    <xf numFmtId="3" fontId="13" fillId="3" borderId="47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/>
    </xf>
    <xf numFmtId="49" fontId="19" fillId="0" borderId="7" xfId="0" applyNumberFormat="1" applyFont="1" applyFill="1" applyBorder="1" applyAlignment="1">
      <alignment horizontal="left"/>
    </xf>
    <xf numFmtId="49" fontId="18" fillId="0" borderId="41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left"/>
    </xf>
    <xf numFmtId="49" fontId="18" fillId="0" borderId="19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0" fillId="0" borderId="43" xfId="0" applyBorder="1" applyAlignment="1">
      <alignment/>
    </xf>
    <xf numFmtId="3" fontId="8" fillId="5" borderId="9" xfId="0" applyNumberFormat="1" applyFont="1" applyFill="1" applyBorder="1" applyAlignment="1">
      <alignment/>
    </xf>
    <xf numFmtId="0" fontId="8" fillId="5" borderId="48" xfId="0" applyFont="1" applyFill="1" applyBorder="1" applyAlignment="1">
      <alignment/>
    </xf>
    <xf numFmtId="3" fontId="8" fillId="5" borderId="49" xfId="0" applyNumberFormat="1" applyFont="1" applyFill="1" applyBorder="1" applyAlignment="1">
      <alignment/>
    </xf>
    <xf numFmtId="3" fontId="8" fillId="5" borderId="50" xfId="0" applyNumberFormat="1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/>
    </xf>
    <xf numFmtId="49" fontId="13" fillId="4" borderId="43" xfId="0" applyNumberFormat="1" applyFont="1" applyFill="1" applyBorder="1" applyAlignment="1">
      <alignment horizontal="center"/>
    </xf>
    <xf numFmtId="0" fontId="13" fillId="4" borderId="43" xfId="0" applyFont="1" applyFill="1" applyBorder="1" applyAlignment="1">
      <alignment horizontal="left"/>
    </xf>
    <xf numFmtId="0" fontId="13" fillId="4" borderId="28" xfId="0" applyFont="1" applyFill="1" applyBorder="1" applyAlignment="1">
      <alignment/>
    </xf>
    <xf numFmtId="3" fontId="13" fillId="5" borderId="51" xfId="0" applyNumberFormat="1" applyFont="1" applyFill="1" applyBorder="1" applyAlignment="1">
      <alignment horizontal="right"/>
    </xf>
    <xf numFmtId="3" fontId="13" fillId="5" borderId="52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0" fontId="9" fillId="6" borderId="1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0" fillId="8" borderId="40" xfId="0" applyFont="1" applyFill="1" applyBorder="1" applyAlignment="1">
      <alignment horizontal="left"/>
    </xf>
    <xf numFmtId="3" fontId="20" fillId="8" borderId="40" xfId="0" applyNumberFormat="1" applyFont="1" applyFill="1" applyBorder="1" applyAlignment="1">
      <alignment horizontal="right"/>
    </xf>
    <xf numFmtId="3" fontId="20" fillId="8" borderId="12" xfId="0" applyNumberFormat="1" applyFont="1" applyFill="1" applyBorder="1" applyAlignment="1">
      <alignment horizontal="right"/>
    </xf>
    <xf numFmtId="3" fontId="20" fillId="8" borderId="12" xfId="0" applyNumberFormat="1" applyFont="1" applyFill="1" applyBorder="1" applyAlignment="1">
      <alignment/>
    </xf>
    <xf numFmtId="3" fontId="20" fillId="8" borderId="19" xfId="0" applyNumberFormat="1" applyFont="1" applyFill="1" applyBorder="1" applyAlignment="1">
      <alignment horizontal="right"/>
    </xf>
    <xf numFmtId="49" fontId="13" fillId="3" borderId="40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0" fillId="6" borderId="9" xfId="0" applyNumberFormat="1" applyFont="1" applyFill="1" applyBorder="1" applyAlignment="1">
      <alignment horizontal="right"/>
    </xf>
    <xf numFmtId="3" fontId="24" fillId="3" borderId="19" xfId="0" applyNumberFormat="1" applyFont="1" applyFill="1" applyBorder="1" applyAlignment="1">
      <alignment/>
    </xf>
    <xf numFmtId="49" fontId="24" fillId="8" borderId="19" xfId="0" applyNumberFormat="1" applyFont="1" applyFill="1" applyBorder="1" applyAlignment="1">
      <alignment/>
    </xf>
    <xf numFmtId="3" fontId="24" fillId="8" borderId="9" xfId="0" applyNumberFormat="1" applyFont="1" applyFill="1" applyBorder="1" applyAlignment="1">
      <alignment horizontal="right"/>
    </xf>
    <xf numFmtId="3" fontId="24" fillId="8" borderId="19" xfId="0" applyNumberFormat="1" applyFont="1" applyFill="1" applyBorder="1" applyAlignment="1">
      <alignment/>
    </xf>
    <xf numFmtId="0" fontId="26" fillId="8" borderId="19" xfId="0" applyFont="1" applyFill="1" applyBorder="1" applyAlignment="1">
      <alignment/>
    </xf>
    <xf numFmtId="3" fontId="26" fillId="8" borderId="9" xfId="0" applyNumberFormat="1" applyFont="1" applyFill="1" applyBorder="1" applyAlignment="1">
      <alignment horizontal="right"/>
    </xf>
    <xf numFmtId="3" fontId="26" fillId="8" borderId="19" xfId="0" applyNumberFormat="1" applyFont="1" applyFill="1" applyBorder="1" applyAlignment="1">
      <alignment/>
    </xf>
    <xf numFmtId="3" fontId="26" fillId="8" borderId="19" xfId="0" applyNumberFormat="1" applyFont="1" applyFill="1" applyBorder="1" applyAlignment="1">
      <alignment horizontal="right"/>
    </xf>
    <xf numFmtId="0" fontId="20" fillId="8" borderId="19" xfId="0" applyFont="1" applyFill="1" applyBorder="1" applyAlignment="1">
      <alignment/>
    </xf>
    <xf numFmtId="3" fontId="20" fillId="8" borderId="9" xfId="0" applyNumberFormat="1" applyFont="1" applyFill="1" applyBorder="1" applyAlignment="1">
      <alignment horizontal="right"/>
    </xf>
    <xf numFmtId="3" fontId="20" fillId="8" borderId="19" xfId="0" applyNumberFormat="1" applyFont="1" applyFill="1" applyBorder="1" applyAlignment="1">
      <alignment/>
    </xf>
    <xf numFmtId="0" fontId="20" fillId="8" borderId="19" xfId="0" applyFont="1" applyFill="1" applyBorder="1" applyAlignment="1">
      <alignment horizontal="left"/>
    </xf>
    <xf numFmtId="49" fontId="24" fillId="6" borderId="19" xfId="0" applyNumberFormat="1" applyFont="1" applyFill="1" applyBorder="1" applyAlignment="1">
      <alignment horizontal="center"/>
    </xf>
    <xf numFmtId="0" fontId="0" fillId="6" borderId="19" xfId="0" applyFill="1" applyBorder="1" applyAlignment="1">
      <alignment/>
    </xf>
    <xf numFmtId="3" fontId="24" fillId="6" borderId="19" xfId="0" applyNumberFormat="1" applyFont="1" applyFill="1" applyBorder="1" applyAlignment="1">
      <alignment/>
    </xf>
    <xf numFmtId="3" fontId="24" fillId="6" borderId="19" xfId="0" applyNumberFormat="1" applyFont="1" applyFill="1" applyBorder="1" applyAlignment="1">
      <alignment horizontal="right"/>
    </xf>
    <xf numFmtId="0" fontId="8" fillId="3" borderId="53" xfId="0" applyFont="1" applyFill="1" applyBorder="1" applyAlignment="1">
      <alignment horizontal="left"/>
    </xf>
    <xf numFmtId="0" fontId="14" fillId="3" borderId="19" xfId="0" applyFont="1" applyFill="1" applyBorder="1" applyAlignment="1">
      <alignment/>
    </xf>
    <xf numFmtId="3" fontId="24" fillId="3" borderId="9" xfId="0" applyNumberFormat="1" applyFont="1" applyFill="1" applyBorder="1" applyAlignment="1">
      <alignment horizontal="right"/>
    </xf>
    <xf numFmtId="3" fontId="24" fillId="3" borderId="19" xfId="0" applyNumberFormat="1" applyFont="1" applyFill="1" applyBorder="1" applyAlignment="1">
      <alignment horizontal="right"/>
    </xf>
    <xf numFmtId="0" fontId="14" fillId="0" borderId="19" xfId="0" applyFont="1" applyBorder="1" applyAlignment="1">
      <alignment/>
    </xf>
    <xf numFmtId="3" fontId="24" fillId="8" borderId="19" xfId="0" applyNumberFormat="1" applyFont="1" applyFill="1" applyBorder="1" applyAlignment="1">
      <alignment horizontal="right"/>
    </xf>
    <xf numFmtId="49" fontId="13" fillId="8" borderId="19" xfId="0" applyNumberFormat="1" applyFont="1" applyFill="1" applyBorder="1" applyAlignment="1">
      <alignment horizontal="left"/>
    </xf>
    <xf numFmtId="0" fontId="20" fillId="8" borderId="19" xfId="0" applyFont="1" applyFill="1" applyBorder="1" applyAlignment="1">
      <alignment/>
    </xf>
    <xf numFmtId="0" fontId="27" fillId="0" borderId="19" xfId="0" applyFont="1" applyBorder="1" applyAlignment="1">
      <alignment/>
    </xf>
    <xf numFmtId="3" fontId="24" fillId="8" borderId="54" xfId="0" applyNumberFormat="1" applyFont="1" applyFill="1" applyBorder="1" applyAlignment="1">
      <alignment horizontal="right"/>
    </xf>
    <xf numFmtId="3" fontId="13" fillId="8" borderId="19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13" fillId="5" borderId="55" xfId="0" applyFont="1" applyFill="1" applyBorder="1" applyAlignment="1">
      <alignment/>
    </xf>
    <xf numFmtId="49" fontId="8" fillId="5" borderId="1" xfId="0" applyNumberFormat="1" applyFont="1" applyFill="1" applyBorder="1" applyAlignment="1">
      <alignment horizontal="right"/>
    </xf>
    <xf numFmtId="3" fontId="13" fillId="5" borderId="1" xfId="0" applyNumberFormat="1" applyFont="1" applyFill="1" applyBorder="1" applyAlignment="1">
      <alignment/>
    </xf>
    <xf numFmtId="0" fontId="13" fillId="5" borderId="19" xfId="0" applyFont="1" applyFill="1" applyBorder="1" applyAlignment="1">
      <alignment horizontal="justify"/>
    </xf>
    <xf numFmtId="0" fontId="8" fillId="4" borderId="56" xfId="0" applyFont="1" applyFill="1" applyBorder="1" applyAlignment="1">
      <alignment/>
    </xf>
    <xf numFmtId="0" fontId="8" fillId="4" borderId="33" xfId="0" applyFont="1" applyFill="1" applyBorder="1" applyAlignment="1">
      <alignment horizontal="center"/>
    </xf>
    <xf numFmtId="3" fontId="13" fillId="6" borderId="57" xfId="0" applyNumberFormat="1" applyFont="1" applyFill="1" applyBorder="1" applyAlignment="1">
      <alignment/>
    </xf>
    <xf numFmtId="3" fontId="20" fillId="0" borderId="57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9" fillId="0" borderId="28" xfId="0" applyFont="1" applyBorder="1" applyAlignment="1">
      <alignment/>
    </xf>
    <xf numFmtId="3" fontId="9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4" borderId="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left"/>
    </xf>
    <xf numFmtId="0" fontId="28" fillId="5" borderId="15" xfId="0" applyFont="1" applyFill="1" applyBorder="1" applyAlignment="1">
      <alignment vertical="center"/>
    </xf>
    <xf numFmtId="0" fontId="16" fillId="5" borderId="15" xfId="0" applyFont="1" applyFill="1" applyBorder="1" applyAlignment="1">
      <alignment/>
    </xf>
    <xf numFmtId="0" fontId="19" fillId="5" borderId="52" xfId="0" applyFont="1" applyFill="1" applyBorder="1" applyAlignment="1">
      <alignment/>
    </xf>
    <xf numFmtId="3" fontId="17" fillId="5" borderId="52" xfId="0" applyNumberFormat="1" applyFont="1" applyFill="1" applyBorder="1" applyAlignment="1">
      <alignment/>
    </xf>
    <xf numFmtId="49" fontId="18" fillId="6" borderId="9" xfId="0" applyNumberFormat="1" applyFont="1" applyFill="1" applyBorder="1" applyAlignment="1">
      <alignment horizontal="center"/>
    </xf>
    <xf numFmtId="49" fontId="13" fillId="6" borderId="8" xfId="0" applyNumberFormat="1" applyFont="1" applyFill="1" applyBorder="1" applyAlignment="1">
      <alignment horizontal="left"/>
    </xf>
    <xf numFmtId="0" fontId="13" fillId="6" borderId="9" xfId="0" applyFont="1" applyFill="1" applyBorder="1" applyAlignment="1">
      <alignment/>
    </xf>
    <xf numFmtId="49" fontId="13" fillId="7" borderId="8" xfId="0" applyNumberFormat="1" applyFont="1" applyFill="1" applyBorder="1" applyAlignment="1">
      <alignment horizontal="left"/>
    </xf>
    <xf numFmtId="0" fontId="13" fillId="7" borderId="9" xfId="0" applyFont="1" applyFill="1" applyBorder="1" applyAlignment="1">
      <alignment/>
    </xf>
    <xf numFmtId="3" fontId="13" fillId="7" borderId="9" xfId="0" applyNumberFormat="1" applyFont="1" applyFill="1" applyBorder="1" applyAlignment="1">
      <alignment horizontal="right"/>
    </xf>
    <xf numFmtId="0" fontId="20" fillId="7" borderId="9" xfId="0" applyFont="1" applyFill="1" applyBorder="1" applyAlignment="1">
      <alignment horizontal="left"/>
    </xf>
    <xf numFmtId="3" fontId="13" fillId="7" borderId="40" xfId="0" applyNumberFormat="1" applyFont="1" applyFill="1" applyBorder="1" applyAlignment="1">
      <alignment horizontal="right"/>
    </xf>
    <xf numFmtId="3" fontId="13" fillId="11" borderId="40" xfId="0" applyNumberFormat="1" applyFont="1" applyFill="1" applyBorder="1" applyAlignment="1">
      <alignment horizontal="right"/>
    </xf>
    <xf numFmtId="0" fontId="13" fillId="7" borderId="8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20" fillId="0" borderId="57" xfId="0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left"/>
    </xf>
    <xf numFmtId="3" fontId="20" fillId="0" borderId="9" xfId="0" applyNumberFormat="1" applyFont="1" applyFill="1" applyBorder="1" applyAlignment="1">
      <alignment/>
    </xf>
    <xf numFmtId="0" fontId="0" fillId="6" borderId="10" xfId="0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/>
    </xf>
    <xf numFmtId="3" fontId="20" fillId="7" borderId="40" xfId="0" applyNumberFormat="1" applyFont="1" applyFill="1" applyBorder="1" applyAlignment="1">
      <alignment horizontal="right"/>
    </xf>
    <xf numFmtId="49" fontId="18" fillId="6" borderId="19" xfId="0" applyNumberFormat="1" applyFont="1" applyFill="1" applyBorder="1" applyAlignment="1">
      <alignment horizontal="center"/>
    </xf>
    <xf numFmtId="3" fontId="13" fillId="7" borderId="19" xfId="0" applyNumberFormat="1" applyFont="1" applyFill="1" applyBorder="1" applyAlignment="1">
      <alignment horizontal="right"/>
    </xf>
    <xf numFmtId="49" fontId="13" fillId="3" borderId="9" xfId="0" applyNumberFormat="1" applyFont="1" applyFill="1" applyBorder="1" applyAlignment="1">
      <alignment horizontal="left"/>
    </xf>
    <xf numFmtId="49" fontId="13" fillId="0" borderId="9" xfId="0" applyNumberFormat="1" applyFont="1" applyFill="1" applyBorder="1" applyAlignment="1">
      <alignment horizontal="left"/>
    </xf>
    <xf numFmtId="49" fontId="20" fillId="0" borderId="40" xfId="0" applyNumberFormat="1" applyFont="1" applyFill="1" applyBorder="1" applyAlignment="1">
      <alignment horizontal="left"/>
    </xf>
    <xf numFmtId="49" fontId="13" fillId="3" borderId="40" xfId="0" applyNumberFormat="1" applyFont="1" applyFill="1" applyBorder="1" applyAlignment="1">
      <alignment horizontal="left"/>
    </xf>
    <xf numFmtId="3" fontId="16" fillId="11" borderId="19" xfId="0" applyNumberFormat="1" applyFont="1" applyFill="1" applyBorder="1" applyAlignment="1">
      <alignment/>
    </xf>
    <xf numFmtId="3" fontId="16" fillId="3" borderId="19" xfId="0" applyNumberFormat="1" applyFont="1" applyFill="1" applyBorder="1" applyAlignment="1">
      <alignment/>
    </xf>
    <xf numFmtId="3" fontId="16" fillId="8" borderId="19" xfId="0" applyNumberFormat="1" applyFont="1" applyFill="1" applyBorder="1" applyAlignment="1">
      <alignment/>
    </xf>
    <xf numFmtId="0" fontId="8" fillId="6" borderId="19" xfId="0" applyFont="1" applyFill="1" applyBorder="1" applyAlignment="1">
      <alignment horizontal="center"/>
    </xf>
    <xf numFmtId="0" fontId="20" fillId="8" borderId="9" xfId="0" applyFont="1" applyFill="1" applyBorder="1" applyAlignment="1">
      <alignment/>
    </xf>
    <xf numFmtId="0" fontId="8" fillId="5" borderId="58" xfId="0" applyFont="1" applyFill="1" applyBorder="1" applyAlignment="1">
      <alignment horizontal="left"/>
    </xf>
    <xf numFmtId="0" fontId="0" fillId="5" borderId="59" xfId="0" applyFill="1" applyBorder="1" applyAlignment="1">
      <alignment horizontal="center"/>
    </xf>
    <xf numFmtId="0" fontId="0" fillId="5" borderId="41" xfId="0" applyFill="1" applyBorder="1" applyAlignment="1">
      <alignment horizontal="left"/>
    </xf>
    <xf numFmtId="0" fontId="0" fillId="5" borderId="46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0" xfId="0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4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49" fontId="8" fillId="6" borderId="1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0" fontId="8" fillId="7" borderId="19" xfId="0" applyFont="1" applyFill="1" applyBorder="1" applyAlignment="1">
      <alignment/>
    </xf>
    <xf numFmtId="0" fontId="8" fillId="7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8" fillId="8" borderId="19" xfId="0" applyFont="1" applyFill="1" applyBorder="1" applyAlignment="1">
      <alignment horizontal="left"/>
    </xf>
    <xf numFmtId="49" fontId="8" fillId="7" borderId="19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8" borderId="19" xfId="0" applyFont="1" applyFill="1" applyBorder="1" applyAlignment="1">
      <alignment/>
    </xf>
    <xf numFmtId="0" fontId="8" fillId="4" borderId="12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8" fillId="7" borderId="19" xfId="0" applyFont="1" applyFill="1" applyBorder="1" applyAlignment="1">
      <alignment/>
    </xf>
    <xf numFmtId="49" fontId="12" fillId="0" borderId="19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8" fillId="6" borderId="1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8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3" fontId="8" fillId="4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 horizontal="right"/>
    </xf>
    <xf numFmtId="0" fontId="6" fillId="4" borderId="61" xfId="0" applyFont="1" applyFill="1" applyBorder="1" applyAlignment="1">
      <alignment/>
    </xf>
    <xf numFmtId="3" fontId="9" fillId="4" borderId="53" xfId="0" applyNumberFormat="1" applyFont="1" applyFill="1" applyBorder="1" applyAlignment="1">
      <alignment/>
    </xf>
    <xf numFmtId="3" fontId="0" fillId="4" borderId="53" xfId="0" applyNumberFormat="1" applyFill="1" applyBorder="1" applyAlignment="1">
      <alignment/>
    </xf>
    <xf numFmtId="3" fontId="9" fillId="4" borderId="62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3" fontId="1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2" xfId="0" applyFont="1" applyFill="1" applyBorder="1" applyAlignment="1">
      <alignment wrapText="1"/>
    </xf>
    <xf numFmtId="0" fontId="8" fillId="4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/>
    </xf>
    <xf numFmtId="0" fontId="7" fillId="4" borderId="6" xfId="0" applyFont="1" applyFill="1" applyBorder="1" applyAlignment="1">
      <alignment wrapText="1"/>
    </xf>
    <xf numFmtId="3" fontId="1" fillId="4" borderId="6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left" vertical="center"/>
    </xf>
    <xf numFmtId="0" fontId="16" fillId="10" borderId="64" xfId="0" applyFont="1" applyFill="1" applyBorder="1" applyAlignment="1">
      <alignment/>
    </xf>
    <xf numFmtId="0" fontId="13" fillId="5" borderId="12" xfId="0" applyFont="1" applyFill="1" applyBorder="1" applyAlignment="1">
      <alignment horizontal="center"/>
    </xf>
    <xf numFmtId="0" fontId="15" fillId="8" borderId="0" xfId="0" applyFont="1" applyFill="1" applyBorder="1" applyAlignment="1">
      <alignment/>
    </xf>
    <xf numFmtId="0" fontId="8" fillId="4" borderId="32" xfId="0" applyFont="1" applyFill="1" applyBorder="1" applyAlignment="1">
      <alignment/>
    </xf>
    <xf numFmtId="0" fontId="8" fillId="4" borderId="32" xfId="0" applyFont="1" applyFill="1" applyBorder="1" applyAlignment="1">
      <alignment horizontal="center"/>
    </xf>
    <xf numFmtId="0" fontId="13" fillId="4" borderId="65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/>
    </xf>
    <xf numFmtId="49" fontId="18" fillId="8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5" borderId="19" xfId="0" applyNumberFormat="1" applyFont="1" applyFill="1" applyBorder="1" applyAlignment="1">
      <alignment horizontal="center"/>
    </xf>
    <xf numFmtId="0" fontId="19" fillId="8" borderId="19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left"/>
    </xf>
    <xf numFmtId="49" fontId="18" fillId="8" borderId="40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0" fontId="16" fillId="5" borderId="66" xfId="0" applyFont="1" applyFill="1" applyBorder="1" applyAlignment="1">
      <alignment horizontal="left" vertical="center"/>
    </xf>
    <xf numFmtId="49" fontId="13" fillId="6" borderId="19" xfId="0" applyNumberFormat="1" applyFont="1" applyFill="1" applyBorder="1" applyAlignment="1">
      <alignment horizontal="left"/>
    </xf>
    <xf numFmtId="49" fontId="18" fillId="8" borderId="9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3" fillId="4" borderId="1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/>
    </xf>
    <xf numFmtId="49" fontId="19" fillId="0" borderId="7" xfId="0" applyNumberFormat="1" applyFont="1" applyFill="1" applyBorder="1" applyAlignment="1">
      <alignment horizontal="left"/>
    </xf>
    <xf numFmtId="49" fontId="18" fillId="0" borderId="4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/>
    </xf>
    <xf numFmtId="0" fontId="8" fillId="4" borderId="1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13" fillId="4" borderId="67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/>
    </xf>
    <xf numFmtId="0" fontId="25" fillId="8" borderId="0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49" fontId="24" fillId="8" borderId="19" xfId="0" applyNumberFormat="1" applyFont="1" applyFill="1" applyBorder="1" applyAlignment="1">
      <alignment horizontal="center"/>
    </xf>
    <xf numFmtId="49" fontId="13" fillId="8" borderId="19" xfId="0" applyNumberFormat="1" applyFont="1" applyFill="1" applyBorder="1" applyAlignment="1">
      <alignment horizontal="center"/>
    </xf>
    <xf numFmtId="0" fontId="19" fillId="8" borderId="34" xfId="0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0" fontId="16" fillId="5" borderId="15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/>
    </xf>
    <xf numFmtId="0" fontId="22" fillId="8" borderId="19" xfId="0" applyFont="1" applyFill="1" applyBorder="1" applyAlignment="1">
      <alignment horizontal="center"/>
    </xf>
    <xf numFmtId="49" fontId="23" fillId="8" borderId="9" xfId="0" applyNumberFormat="1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/>
    </xf>
    <xf numFmtId="0" fontId="9" fillId="5" borderId="19" xfId="0" applyFont="1" applyFill="1" applyBorder="1" applyAlignment="1">
      <alignment/>
    </xf>
    <xf numFmtId="0" fontId="8" fillId="4" borderId="7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left" vertical="center"/>
    </xf>
    <xf numFmtId="49" fontId="18" fillId="8" borderId="7" xfId="0" applyNumberFormat="1" applyFont="1" applyFill="1" applyBorder="1" applyAlignment="1">
      <alignment horizontal="center"/>
    </xf>
    <xf numFmtId="49" fontId="13" fillId="8" borderId="19" xfId="0" applyNumberFormat="1" applyFont="1" applyFill="1" applyBorder="1" applyAlignment="1">
      <alignment horizontal="left"/>
    </xf>
    <xf numFmtId="49" fontId="20" fillId="0" borderId="12" xfId="0" applyNumberFormat="1" applyFont="1" applyFill="1" applyBorder="1" applyAlignment="1">
      <alignment horizontal="left"/>
    </xf>
    <xf numFmtId="49" fontId="13" fillId="8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left"/>
    </xf>
    <xf numFmtId="49" fontId="20" fillId="0" borderId="40" xfId="0" applyNumberFormat="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/>
    </xf>
    <xf numFmtId="0" fontId="13" fillId="4" borderId="12" xfId="0" applyFont="1" applyFill="1" applyBorder="1" applyAlignment="1">
      <alignment horizontal="center" vertical="center"/>
    </xf>
    <xf numFmtId="0" fontId="19" fillId="8" borderId="19" xfId="0" applyNumberFormat="1" applyFont="1" applyFill="1" applyBorder="1" applyAlignment="1">
      <alignment/>
    </xf>
    <xf numFmtId="0" fontId="8" fillId="4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workbookViewId="0" topLeftCell="B2">
      <selection activeCell="A1" sqref="A1"/>
    </sheetView>
  </sheetViews>
  <sheetFormatPr defaultColWidth="9.140625" defaultRowHeight="12.75"/>
  <cols>
    <col min="1" max="1" width="1.421875" style="0" customWidth="1"/>
    <col min="2" max="2" width="50.57421875" style="0" customWidth="1"/>
    <col min="3" max="3" width="11.57421875" style="0" customWidth="1"/>
    <col min="4" max="4" width="11.00390625" style="0" customWidth="1"/>
    <col min="5" max="5" width="11.28125" style="0" customWidth="1"/>
    <col min="6" max="16384" width="11.57421875" style="0" customWidth="1"/>
  </cols>
  <sheetData>
    <row r="2" ht="12.75">
      <c r="E2" t="s">
        <v>0</v>
      </c>
    </row>
    <row r="3" spans="2:5" ht="12.75">
      <c r="B3" s="594" t="s">
        <v>1</v>
      </c>
      <c r="C3" s="595" t="s">
        <v>2</v>
      </c>
      <c r="D3" s="595"/>
      <c r="E3" s="3" t="s">
        <v>3</v>
      </c>
    </row>
    <row r="4" spans="2:5" ht="12.75">
      <c r="B4" s="594"/>
      <c r="C4" s="2" t="s">
        <v>4</v>
      </c>
      <c r="D4" s="2" t="s">
        <v>5</v>
      </c>
      <c r="E4" s="4" t="s">
        <v>6</v>
      </c>
    </row>
    <row r="5" spans="2:5" ht="12.75">
      <c r="B5" s="5" t="s">
        <v>7</v>
      </c>
      <c r="C5" s="6">
        <v>15466651</v>
      </c>
      <c r="D5" s="6">
        <v>15477626</v>
      </c>
      <c r="E5" s="6">
        <v>8749267</v>
      </c>
    </row>
    <row r="6" spans="2:5" ht="12.75">
      <c r="B6" s="7" t="s">
        <v>8</v>
      </c>
      <c r="C6" s="8">
        <f>C8+C9+C10+C11+C12+C13+C14+C15</f>
        <v>14235555</v>
      </c>
      <c r="D6" s="8">
        <f>D8+D9+D10+D11+D12+D13+D14+D15</f>
        <v>14573981</v>
      </c>
      <c r="E6" s="8">
        <f>E8+E9+E10+E11+E12+E13+E14+E15</f>
        <v>6401968</v>
      </c>
    </row>
    <row r="7" spans="2:5" ht="12.75">
      <c r="B7" s="9" t="s">
        <v>9</v>
      </c>
      <c r="C7" s="10"/>
      <c r="D7" s="10"/>
      <c r="E7" s="10"/>
    </row>
    <row r="8" spans="2:5" ht="12.75">
      <c r="B8" s="9" t="s">
        <v>10</v>
      </c>
      <c r="C8" s="10">
        <v>183397</v>
      </c>
      <c r="D8" s="10">
        <v>83317</v>
      </c>
      <c r="E8" s="10">
        <v>5812</v>
      </c>
    </row>
    <row r="9" spans="2:5" ht="12.75">
      <c r="B9" s="9" t="s">
        <v>11</v>
      </c>
      <c r="C9" s="10">
        <v>1689210</v>
      </c>
      <c r="D9" s="10">
        <v>1784005</v>
      </c>
      <c r="E9" s="10">
        <v>721586</v>
      </c>
    </row>
    <row r="10" spans="2:5" ht="12.75">
      <c r="B10" s="9" t="s">
        <v>12</v>
      </c>
      <c r="C10" s="10">
        <v>347213</v>
      </c>
      <c r="D10" s="10">
        <v>347213</v>
      </c>
      <c r="E10" s="10">
        <v>139560</v>
      </c>
    </row>
    <row r="11" spans="2:5" ht="12.75">
      <c r="B11" s="9" t="s">
        <v>13</v>
      </c>
      <c r="C11" s="10">
        <v>402708</v>
      </c>
      <c r="D11" s="10">
        <v>402708</v>
      </c>
      <c r="E11" s="10">
        <v>157222</v>
      </c>
    </row>
    <row r="12" spans="2:5" ht="12.75">
      <c r="B12" s="9" t="s">
        <v>14</v>
      </c>
      <c r="C12" s="10">
        <v>2212607</v>
      </c>
      <c r="D12" s="10">
        <v>2281537</v>
      </c>
      <c r="E12" s="10">
        <v>1041962</v>
      </c>
    </row>
    <row r="13" spans="2:5" ht="12.75">
      <c r="B13" s="9" t="s">
        <v>15</v>
      </c>
      <c r="C13" s="10">
        <v>543253</v>
      </c>
      <c r="D13" s="10">
        <v>543253</v>
      </c>
      <c r="E13" s="10">
        <v>277175</v>
      </c>
    </row>
    <row r="14" spans="2:5" ht="12.75">
      <c r="B14" s="9" t="s">
        <v>16</v>
      </c>
      <c r="C14" s="10">
        <v>825732</v>
      </c>
      <c r="D14" s="10">
        <v>858926</v>
      </c>
      <c r="E14" s="10">
        <v>500688</v>
      </c>
    </row>
    <row r="15" spans="2:5" ht="12.75">
      <c r="B15" s="9" t="s">
        <v>17</v>
      </c>
      <c r="C15" s="10">
        <v>8031435</v>
      </c>
      <c r="D15" s="10">
        <v>8273022</v>
      </c>
      <c r="E15" s="10">
        <v>3557963</v>
      </c>
    </row>
    <row r="16" spans="2:5" ht="12.75">
      <c r="B16" s="11" t="s">
        <v>18</v>
      </c>
      <c r="C16" s="12">
        <f>C5-C6</f>
        <v>1231096</v>
      </c>
      <c r="D16" s="12">
        <f>D5-D6</f>
        <v>903645</v>
      </c>
      <c r="E16" s="12">
        <f>E5-E6</f>
        <v>2347299</v>
      </c>
    </row>
    <row r="17" spans="2:5" ht="12.75">
      <c r="B17" s="5" t="s">
        <v>19</v>
      </c>
      <c r="C17" s="6">
        <v>4666268</v>
      </c>
      <c r="D17" s="6">
        <v>4671021</v>
      </c>
      <c r="E17" s="6">
        <v>57897</v>
      </c>
    </row>
    <row r="18" spans="2:5" ht="12.75">
      <c r="B18" s="7" t="s">
        <v>20</v>
      </c>
      <c r="C18" s="8">
        <f>C20+C21+C22+C23+C24+C25+C26+C27</f>
        <v>7643298</v>
      </c>
      <c r="D18" s="8">
        <f>D20+D21+D22+D23+D24+D25+D26+D27</f>
        <v>7208371</v>
      </c>
      <c r="E18" s="8">
        <f>E20+E21+E22+E23+E24+E25+E26+E27</f>
        <v>465090</v>
      </c>
    </row>
    <row r="19" spans="2:5" ht="12.75">
      <c r="B19" s="9" t="s">
        <v>21</v>
      </c>
      <c r="C19" s="10"/>
      <c r="D19" s="10"/>
      <c r="E19" s="10"/>
    </row>
    <row r="20" spans="2:5" ht="12.75">
      <c r="B20" s="9" t="s">
        <v>22</v>
      </c>
      <c r="C20" s="10">
        <v>6491833</v>
      </c>
      <c r="D20" s="10">
        <v>6013740</v>
      </c>
      <c r="E20" s="10">
        <v>459884</v>
      </c>
    </row>
    <row r="21" spans="2:5" ht="12.75">
      <c r="B21" s="9" t="s">
        <v>11</v>
      </c>
      <c r="C21" s="10">
        <v>24530</v>
      </c>
      <c r="D21" s="10">
        <v>24530</v>
      </c>
      <c r="E21" s="10">
        <v>2404</v>
      </c>
    </row>
    <row r="22" spans="2:5" ht="12.75">
      <c r="B22" s="9" t="s">
        <v>12</v>
      </c>
      <c r="C22" s="13">
        <v>0</v>
      </c>
      <c r="D22" s="10">
        <v>0</v>
      </c>
      <c r="E22" s="10">
        <v>0</v>
      </c>
    </row>
    <row r="23" spans="2:5" ht="12.75">
      <c r="B23" s="9" t="s">
        <v>13</v>
      </c>
      <c r="C23" s="13">
        <v>0</v>
      </c>
      <c r="D23" s="13">
        <v>0</v>
      </c>
      <c r="E23" s="10">
        <v>0</v>
      </c>
    </row>
    <row r="24" spans="2:5" ht="12.75">
      <c r="B24" s="9" t="s">
        <v>14</v>
      </c>
      <c r="C24" s="10">
        <v>713671</v>
      </c>
      <c r="D24" s="10">
        <v>756837</v>
      </c>
      <c r="E24" s="10">
        <v>2802</v>
      </c>
    </row>
    <row r="25" spans="2:5" ht="12.75">
      <c r="B25" s="9" t="s">
        <v>15</v>
      </c>
      <c r="C25" s="10">
        <v>6639</v>
      </c>
      <c r="D25" s="10">
        <v>6639</v>
      </c>
      <c r="E25" s="10">
        <v>0</v>
      </c>
    </row>
    <row r="26" spans="2:5" ht="12.75">
      <c r="B26" s="9" t="s">
        <v>16</v>
      </c>
      <c r="C26" s="13">
        <v>0</v>
      </c>
      <c r="D26" s="10">
        <v>0</v>
      </c>
      <c r="E26" s="10">
        <v>0</v>
      </c>
    </row>
    <row r="27" spans="2:5" ht="12.75">
      <c r="B27" s="9" t="s">
        <v>17</v>
      </c>
      <c r="C27" s="10">
        <v>406625</v>
      </c>
      <c r="D27" s="10">
        <v>406625</v>
      </c>
      <c r="E27" s="10">
        <v>0</v>
      </c>
    </row>
    <row r="28" spans="2:5" ht="12.75">
      <c r="B28" s="11" t="s">
        <v>23</v>
      </c>
      <c r="C28" s="12">
        <f>C17-C18</f>
        <v>-2977030</v>
      </c>
      <c r="D28" s="12">
        <f>D17-D18</f>
        <v>-2537350</v>
      </c>
      <c r="E28" s="12">
        <f>E17-E18</f>
        <v>-407193</v>
      </c>
    </row>
    <row r="29" spans="2:5" ht="12.75">
      <c r="B29" s="5" t="s">
        <v>24</v>
      </c>
      <c r="C29" s="6">
        <f>C30+C32+C33</f>
        <v>1951736</v>
      </c>
      <c r="D29" s="6">
        <f>D30+D32+D33+D31</f>
        <v>1839507</v>
      </c>
      <c r="E29" s="6">
        <f>E30+E32+E33+E31</f>
        <v>1783170</v>
      </c>
    </row>
    <row r="30" spans="2:5" ht="12.75">
      <c r="B30" s="9" t="s">
        <v>25</v>
      </c>
      <c r="C30" s="10">
        <v>1417380</v>
      </c>
      <c r="D30" s="10">
        <v>1346610</v>
      </c>
      <c r="E30" s="10">
        <v>1346610</v>
      </c>
    </row>
    <row r="31" spans="2:5" ht="12.75">
      <c r="B31" s="9" t="s">
        <v>26</v>
      </c>
      <c r="C31" s="10">
        <v>0</v>
      </c>
      <c r="D31" s="10">
        <v>11319</v>
      </c>
      <c r="E31" s="10">
        <v>11324</v>
      </c>
    </row>
    <row r="32" spans="2:5" ht="12.75">
      <c r="B32" s="9" t="s">
        <v>27</v>
      </c>
      <c r="C32" s="10">
        <v>346213</v>
      </c>
      <c r="D32" s="10">
        <v>481578</v>
      </c>
      <c r="E32" s="10">
        <v>425236</v>
      </c>
    </row>
    <row r="33" spans="2:5" ht="12.75">
      <c r="B33" s="9" t="s">
        <v>28</v>
      </c>
      <c r="C33" s="10">
        <v>188143</v>
      </c>
      <c r="D33" s="10">
        <v>0</v>
      </c>
      <c r="E33" s="10">
        <v>0</v>
      </c>
    </row>
    <row r="34" spans="2:5" ht="12.75">
      <c r="B34" s="7" t="s">
        <v>29</v>
      </c>
      <c r="C34" s="8">
        <v>205802</v>
      </c>
      <c r="D34" s="8">
        <v>205802</v>
      </c>
      <c r="E34" s="8">
        <v>108863</v>
      </c>
    </row>
    <row r="35" spans="2:5" ht="12.75">
      <c r="B35" s="11" t="s">
        <v>30</v>
      </c>
      <c r="C35" s="12">
        <f>C29-C34</f>
        <v>1745934</v>
      </c>
      <c r="D35" s="12">
        <f>D29-D34</f>
        <v>1633705</v>
      </c>
      <c r="E35" s="12">
        <f>E29-E34</f>
        <v>1674307</v>
      </c>
    </row>
    <row r="36" spans="2:5" ht="12.75">
      <c r="B36" s="9"/>
      <c r="C36" s="10"/>
      <c r="D36" s="10"/>
      <c r="E36" s="10"/>
    </row>
    <row r="37" spans="2:5" ht="12.75">
      <c r="B37" s="1" t="s">
        <v>31</v>
      </c>
      <c r="C37" s="14">
        <f>C16+C28+C35</f>
        <v>0</v>
      </c>
      <c r="D37" s="14">
        <f>D16+D28+D35</f>
        <v>0</v>
      </c>
      <c r="E37" s="15">
        <f>E16+E28+E35</f>
        <v>3614413</v>
      </c>
    </row>
  </sheetData>
  <mergeCells count="2">
    <mergeCell ref="B3:B4"/>
    <mergeCell ref="C3:D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3">
      <selection activeCell="A13" sqref="A13"/>
    </sheetView>
  </sheetViews>
  <sheetFormatPr defaultColWidth="9.140625" defaultRowHeight="12.75"/>
  <cols>
    <col min="1" max="1" width="7.28125" style="0" customWidth="1"/>
    <col min="2" max="2" width="9.57421875" style="0" customWidth="1"/>
    <col min="3" max="3" width="9.28125" style="0" customWidth="1"/>
    <col min="4" max="4" width="40.00390625" style="0" customWidth="1"/>
    <col min="5" max="7" width="11.57421875" style="0" customWidth="1"/>
    <col min="8" max="8" width="7.7109375" style="0" customWidth="1"/>
    <col min="9" max="16384" width="11.57421875" style="0" customWidth="1"/>
  </cols>
  <sheetData>
    <row r="1" spans="1:8" ht="12.75">
      <c r="A1" s="184"/>
      <c r="B1" s="184"/>
      <c r="C1" s="184"/>
      <c r="D1" s="184"/>
      <c r="E1" s="184"/>
      <c r="F1" s="184"/>
      <c r="G1" s="184"/>
      <c r="H1" s="184"/>
    </row>
    <row r="3" ht="15.75">
      <c r="A3" s="104" t="s">
        <v>588</v>
      </c>
    </row>
    <row r="4" spans="1:8" ht="12.75">
      <c r="A4" s="184"/>
      <c r="B4" s="184"/>
      <c r="C4" s="184"/>
      <c r="D4" s="184"/>
      <c r="E4" s="184"/>
      <c r="F4" s="184"/>
      <c r="G4" s="184"/>
      <c r="H4" s="353" t="s">
        <v>0</v>
      </c>
    </row>
    <row r="5" spans="1:8" ht="12.75">
      <c r="A5" s="109" t="s">
        <v>287</v>
      </c>
      <c r="B5" s="240" t="s">
        <v>288</v>
      </c>
      <c r="C5" s="658" t="s">
        <v>349</v>
      </c>
      <c r="D5" s="658"/>
      <c r="E5" s="659" t="s">
        <v>589</v>
      </c>
      <c r="F5" s="659"/>
      <c r="G5" s="113" t="s">
        <v>3</v>
      </c>
      <c r="H5" s="113" t="s">
        <v>119</v>
      </c>
    </row>
    <row r="6" spans="1:8" ht="12.75">
      <c r="A6" s="408"/>
      <c r="B6" s="244" t="s">
        <v>472</v>
      </c>
      <c r="C6" s="409" t="s">
        <v>121</v>
      </c>
      <c r="D6" s="410" t="s">
        <v>289</v>
      </c>
      <c r="E6" s="660" t="s">
        <v>4</v>
      </c>
      <c r="F6" s="660" t="s">
        <v>5</v>
      </c>
      <c r="G6" s="363" t="s">
        <v>35</v>
      </c>
      <c r="H6" s="363" t="s">
        <v>292</v>
      </c>
    </row>
    <row r="7" spans="1:8" ht="12.75">
      <c r="A7" s="411"/>
      <c r="B7" s="412"/>
      <c r="C7" s="413"/>
      <c r="D7" s="414" t="s">
        <v>294</v>
      </c>
      <c r="E7" s="660"/>
      <c r="F7" s="660"/>
      <c r="G7" s="415"/>
      <c r="H7" s="415"/>
    </row>
    <row r="8" spans="1:8" ht="12.75">
      <c r="A8" s="656" t="s">
        <v>590</v>
      </c>
      <c r="B8" s="656"/>
      <c r="C8" s="656"/>
      <c r="D8" s="656"/>
      <c r="E8" s="417">
        <f>E46+E47</f>
        <v>2926278</v>
      </c>
      <c r="F8" s="417">
        <f>F46+F47</f>
        <v>3038374</v>
      </c>
      <c r="G8" s="417">
        <f>G10+G19+G24+G28+G14</f>
        <v>1044764</v>
      </c>
      <c r="H8" s="417">
        <v>34</v>
      </c>
    </row>
    <row r="9" spans="1:8" ht="12.75">
      <c r="A9" s="418" t="s">
        <v>591</v>
      </c>
      <c r="B9" s="419" t="s">
        <v>592</v>
      </c>
      <c r="C9" s="420" t="s">
        <v>593</v>
      </c>
      <c r="D9" s="421"/>
      <c r="E9" s="422"/>
      <c r="F9" s="423"/>
      <c r="G9" s="423"/>
      <c r="H9" s="423"/>
    </row>
    <row r="10" spans="1:8" ht="12.75">
      <c r="A10" s="651"/>
      <c r="B10" s="652"/>
      <c r="C10" s="321" t="s">
        <v>299</v>
      </c>
      <c r="D10" s="322" t="s">
        <v>8</v>
      </c>
      <c r="E10" s="323">
        <v>2081491</v>
      </c>
      <c r="F10" s="324">
        <v>2091449</v>
      </c>
      <c r="G10" s="325">
        <v>972343</v>
      </c>
      <c r="H10" s="325">
        <v>47</v>
      </c>
    </row>
    <row r="11" spans="1:8" ht="12.75">
      <c r="A11" s="651"/>
      <c r="B11" s="652"/>
      <c r="C11" s="377" t="s">
        <v>527</v>
      </c>
      <c r="D11" s="378" t="s">
        <v>594</v>
      </c>
      <c r="E11" s="381">
        <v>2081491</v>
      </c>
      <c r="F11" s="307">
        <v>2091449</v>
      </c>
      <c r="G11" s="308">
        <v>972343</v>
      </c>
      <c r="H11" s="308">
        <v>47</v>
      </c>
    </row>
    <row r="12" spans="1:8" ht="12.75">
      <c r="A12" s="651"/>
      <c r="B12" s="652"/>
      <c r="C12" s="377"/>
      <c r="D12" s="426" t="s">
        <v>595</v>
      </c>
      <c r="E12" s="319">
        <v>2081491</v>
      </c>
      <c r="F12" s="320">
        <v>2091449</v>
      </c>
      <c r="G12" s="316">
        <v>972343</v>
      </c>
      <c r="H12" s="319">
        <v>47</v>
      </c>
    </row>
    <row r="13" spans="1:8" ht="12.75">
      <c r="A13" s="373" t="s">
        <v>596</v>
      </c>
      <c r="B13" s="427" t="s">
        <v>318</v>
      </c>
      <c r="C13" s="657" t="s">
        <v>319</v>
      </c>
      <c r="D13" s="657"/>
      <c r="E13" s="386"/>
      <c r="F13" s="386"/>
      <c r="G13" s="387"/>
      <c r="H13" s="385"/>
    </row>
    <row r="14" spans="1:8" ht="12.75">
      <c r="A14" s="651"/>
      <c r="B14" s="652"/>
      <c r="C14" s="321" t="s">
        <v>299</v>
      </c>
      <c r="D14" s="322" t="s">
        <v>8</v>
      </c>
      <c r="E14" s="428">
        <v>0</v>
      </c>
      <c r="F14" s="392">
        <f>F16+F17</f>
        <v>8663</v>
      </c>
      <c r="G14" s="393">
        <f>G16+G17</f>
        <v>7122</v>
      </c>
      <c r="H14" s="391">
        <v>82</v>
      </c>
    </row>
    <row r="15" spans="1:8" ht="12.75">
      <c r="A15" s="651"/>
      <c r="B15" s="652"/>
      <c r="C15" s="377" t="s">
        <v>300</v>
      </c>
      <c r="D15" s="378" t="s">
        <v>301</v>
      </c>
      <c r="E15" s="319">
        <v>0</v>
      </c>
      <c r="F15" s="313">
        <f>F16+F17</f>
        <v>8663</v>
      </c>
      <c r="G15" s="314">
        <f>G16+G17</f>
        <v>7122</v>
      </c>
      <c r="H15" s="312">
        <v>82</v>
      </c>
    </row>
    <row r="16" spans="1:8" ht="12.75">
      <c r="A16" s="651"/>
      <c r="B16" s="652"/>
      <c r="C16" s="377"/>
      <c r="D16" s="426" t="s">
        <v>597</v>
      </c>
      <c r="E16" s="319"/>
      <c r="F16" s="320">
        <v>6463</v>
      </c>
      <c r="G16" s="316">
        <v>4924</v>
      </c>
      <c r="H16" s="319">
        <v>76</v>
      </c>
    </row>
    <row r="17" spans="1:8" ht="12.75">
      <c r="A17" s="651"/>
      <c r="B17" s="652"/>
      <c r="C17" s="377"/>
      <c r="D17" s="426" t="s">
        <v>598</v>
      </c>
      <c r="E17" s="319">
        <v>0</v>
      </c>
      <c r="F17" s="320">
        <v>2200</v>
      </c>
      <c r="G17" s="316">
        <v>2198</v>
      </c>
      <c r="H17" s="319">
        <v>100</v>
      </c>
    </row>
    <row r="18" spans="1:8" ht="12.75">
      <c r="A18" s="384" t="s">
        <v>591</v>
      </c>
      <c r="B18" s="429" t="s">
        <v>305</v>
      </c>
      <c r="C18" s="640" t="s">
        <v>599</v>
      </c>
      <c r="D18" s="640"/>
      <c r="E18" s="430"/>
      <c r="F18" s="386"/>
      <c r="G18" s="387"/>
      <c r="H18" s="385"/>
    </row>
    <row r="19" spans="1:8" ht="12.75">
      <c r="A19" s="653"/>
      <c r="B19" s="654"/>
      <c r="C19" s="321" t="s">
        <v>299</v>
      </c>
      <c r="D19" s="431" t="s">
        <v>8</v>
      </c>
      <c r="E19" s="391">
        <v>6639</v>
      </c>
      <c r="F19" s="392">
        <f>F21+F22</f>
        <v>56430</v>
      </c>
      <c r="G19" s="393">
        <v>0</v>
      </c>
      <c r="H19" s="391">
        <v>0</v>
      </c>
    </row>
    <row r="20" spans="1:8" ht="12.75">
      <c r="A20" s="653"/>
      <c r="B20" s="654"/>
      <c r="C20" s="377" t="s">
        <v>300</v>
      </c>
      <c r="D20" s="378" t="s">
        <v>301</v>
      </c>
      <c r="E20" s="381">
        <v>6639</v>
      </c>
      <c r="F20" s="307">
        <f>F21+F22</f>
        <v>56430</v>
      </c>
      <c r="G20" s="308">
        <v>0</v>
      </c>
      <c r="H20" s="381">
        <v>0</v>
      </c>
    </row>
    <row r="21" spans="1:8" ht="12.75">
      <c r="A21" s="653"/>
      <c r="B21" s="654"/>
      <c r="C21" s="382"/>
      <c r="D21" s="318" t="s">
        <v>600</v>
      </c>
      <c r="E21" s="303">
        <v>6639</v>
      </c>
      <c r="F21" s="303">
        <v>6639</v>
      </c>
      <c r="G21" s="380">
        <v>0</v>
      </c>
      <c r="H21" s="432">
        <v>0</v>
      </c>
    </row>
    <row r="22" spans="1:8" ht="12.75">
      <c r="A22" s="653"/>
      <c r="B22" s="654"/>
      <c r="C22" s="382"/>
      <c r="D22" s="318" t="s">
        <v>601</v>
      </c>
      <c r="E22" s="303">
        <v>0</v>
      </c>
      <c r="F22" s="303">
        <v>49791</v>
      </c>
      <c r="G22" s="380">
        <v>0</v>
      </c>
      <c r="H22" s="432">
        <v>0</v>
      </c>
    </row>
    <row r="23" spans="1:8" ht="12.75">
      <c r="A23" s="653"/>
      <c r="B23" s="429" t="s">
        <v>602</v>
      </c>
      <c r="C23" s="636" t="s">
        <v>603</v>
      </c>
      <c r="D23" s="636"/>
      <c r="E23" s="422"/>
      <c r="F23" s="375"/>
      <c r="G23" s="433"/>
      <c r="H23" s="434"/>
    </row>
    <row r="24" spans="1:8" ht="12.75">
      <c r="A24" s="653"/>
      <c r="B24" s="655"/>
      <c r="C24" s="389" t="s">
        <v>299</v>
      </c>
      <c r="D24" s="390" t="s">
        <v>8</v>
      </c>
      <c r="E24" s="324">
        <v>124477</v>
      </c>
      <c r="F24" s="324">
        <v>124995</v>
      </c>
      <c r="G24" s="436">
        <v>62497</v>
      </c>
      <c r="H24" s="437">
        <v>50</v>
      </c>
    </row>
    <row r="25" spans="1:8" ht="12.75">
      <c r="A25" s="653"/>
      <c r="B25" s="655"/>
      <c r="C25" s="310" t="s">
        <v>527</v>
      </c>
      <c r="D25" s="311" t="s">
        <v>594</v>
      </c>
      <c r="E25" s="307">
        <v>124477</v>
      </c>
      <c r="F25" s="307">
        <v>124995</v>
      </c>
      <c r="G25" s="438">
        <v>62497</v>
      </c>
      <c r="H25" s="432">
        <v>50</v>
      </c>
    </row>
    <row r="26" spans="1:8" ht="12.75">
      <c r="A26" s="653"/>
      <c r="B26" s="655"/>
      <c r="C26" s="382"/>
      <c r="D26" s="318" t="s">
        <v>604</v>
      </c>
      <c r="E26" s="303">
        <v>124477</v>
      </c>
      <c r="F26" s="303">
        <v>124995</v>
      </c>
      <c r="G26" s="380">
        <v>62497</v>
      </c>
      <c r="H26" s="432">
        <v>50</v>
      </c>
    </row>
    <row r="27" spans="1:8" ht="12.75">
      <c r="A27" s="653"/>
      <c r="B27" s="429" t="s">
        <v>305</v>
      </c>
      <c r="C27" s="636" t="s">
        <v>599</v>
      </c>
      <c r="D27" s="636"/>
      <c r="E27" s="385"/>
      <c r="F27" s="386"/>
      <c r="G27" s="387"/>
      <c r="H27" s="385"/>
    </row>
    <row r="28" spans="1:8" ht="12.75">
      <c r="A28" s="653"/>
      <c r="B28" s="654"/>
      <c r="C28" s="389" t="s">
        <v>342</v>
      </c>
      <c r="D28" s="390" t="s">
        <v>20</v>
      </c>
      <c r="E28" s="391">
        <v>713671</v>
      </c>
      <c r="F28" s="392">
        <f>F33+F42</f>
        <v>756837</v>
      </c>
      <c r="G28" s="393">
        <f>G33+G42+G30</f>
        <v>2802</v>
      </c>
      <c r="H28" s="428">
        <f>H33+H42</f>
        <v>0</v>
      </c>
    </row>
    <row r="29" spans="1:8" ht="12.75">
      <c r="A29" s="653"/>
      <c r="B29" s="654"/>
      <c r="C29" s="310" t="s">
        <v>531</v>
      </c>
      <c r="D29" s="311" t="s">
        <v>605</v>
      </c>
      <c r="E29" s="312">
        <v>713671</v>
      </c>
      <c r="F29" s="313">
        <f>F33+F42</f>
        <v>756837</v>
      </c>
      <c r="G29" s="314">
        <f>G30+G33+G42</f>
        <v>2802</v>
      </c>
      <c r="H29" s="319">
        <v>0</v>
      </c>
    </row>
    <row r="30" spans="1:8" ht="12.75">
      <c r="A30" s="653"/>
      <c r="B30" s="654"/>
      <c r="C30" s="310"/>
      <c r="D30" s="318" t="s">
        <v>606</v>
      </c>
      <c r="E30" s="312"/>
      <c r="F30" s="313"/>
      <c r="G30" s="316">
        <v>2686</v>
      </c>
      <c r="H30" s="319">
        <v>0</v>
      </c>
    </row>
    <row r="31" spans="1:8" ht="12.75">
      <c r="A31" s="653"/>
      <c r="B31" s="654"/>
      <c r="C31" s="310"/>
      <c r="D31" s="318" t="s">
        <v>21</v>
      </c>
      <c r="E31" s="312"/>
      <c r="F31" s="313"/>
      <c r="G31" s="316"/>
      <c r="H31" s="319"/>
    </row>
    <row r="32" spans="1:8" ht="12.75">
      <c r="A32" s="653"/>
      <c r="B32" s="654"/>
      <c r="C32" s="310"/>
      <c r="D32" s="318" t="s">
        <v>607</v>
      </c>
      <c r="E32" s="312"/>
      <c r="F32" s="313"/>
      <c r="G32" s="316">
        <v>2686</v>
      </c>
      <c r="H32" s="319">
        <v>0</v>
      </c>
    </row>
    <row r="33" spans="1:8" ht="12.75">
      <c r="A33" s="653"/>
      <c r="B33" s="654"/>
      <c r="C33" s="377"/>
      <c r="D33" s="426" t="s">
        <v>608</v>
      </c>
      <c r="E33" s="341">
        <v>580895</v>
      </c>
      <c r="F33" s="303">
        <f>F35+F37+F38+F39+F40+F41+F36</f>
        <v>580895</v>
      </c>
      <c r="G33" s="304">
        <v>116</v>
      </c>
      <c r="H33" s="341">
        <v>0</v>
      </c>
    </row>
    <row r="34" spans="1:8" ht="12.75">
      <c r="A34" s="653"/>
      <c r="B34" s="654"/>
      <c r="C34" s="327"/>
      <c r="D34" s="336" t="s">
        <v>21</v>
      </c>
      <c r="E34" s="337"/>
      <c r="F34" s="338"/>
      <c r="G34" s="331"/>
      <c r="H34" s="337"/>
    </row>
    <row r="35" spans="1:8" ht="12.75">
      <c r="A35" s="439" t="s">
        <v>596</v>
      </c>
      <c r="B35" s="440"/>
      <c r="C35" s="335"/>
      <c r="D35" s="336" t="s">
        <v>609</v>
      </c>
      <c r="E35" s="337">
        <v>199164</v>
      </c>
      <c r="F35" s="338">
        <v>199164</v>
      </c>
      <c r="G35" s="331">
        <v>0</v>
      </c>
      <c r="H35" s="337">
        <v>0</v>
      </c>
    </row>
    <row r="36" spans="1:8" ht="12.75">
      <c r="A36" s="439" t="s">
        <v>247</v>
      </c>
      <c r="B36" s="440"/>
      <c r="C36" s="327"/>
      <c r="D36" s="336" t="s">
        <v>610</v>
      </c>
      <c r="E36" s="337">
        <v>33194</v>
      </c>
      <c r="F36" s="338">
        <v>33194</v>
      </c>
      <c r="G36" s="331">
        <v>0</v>
      </c>
      <c r="H36" s="337">
        <v>0</v>
      </c>
    </row>
    <row r="37" spans="1:8" ht="12.75">
      <c r="A37" s="647"/>
      <c r="B37" s="648"/>
      <c r="C37" s="327"/>
      <c r="D37" s="336" t="s">
        <v>611</v>
      </c>
      <c r="E37" s="337">
        <v>66388</v>
      </c>
      <c r="F37" s="338">
        <v>66388</v>
      </c>
      <c r="G37" s="331">
        <v>0</v>
      </c>
      <c r="H37" s="337">
        <v>0</v>
      </c>
    </row>
    <row r="38" spans="1:8" ht="12.75">
      <c r="A38" s="647"/>
      <c r="B38" s="648"/>
      <c r="C38" s="335"/>
      <c r="D38" s="336" t="s">
        <v>612</v>
      </c>
      <c r="E38" s="337">
        <v>16597</v>
      </c>
      <c r="F38" s="338">
        <v>16597</v>
      </c>
      <c r="G38" s="331">
        <v>0</v>
      </c>
      <c r="H38" s="337">
        <v>0</v>
      </c>
    </row>
    <row r="39" spans="1:8" ht="12.75">
      <c r="A39" s="647"/>
      <c r="B39" s="648"/>
      <c r="C39" s="335"/>
      <c r="D39" s="336" t="s">
        <v>607</v>
      </c>
      <c r="E39" s="337">
        <v>116179</v>
      </c>
      <c r="F39" s="338">
        <v>116179</v>
      </c>
      <c r="G39" s="331">
        <v>116</v>
      </c>
      <c r="H39" s="337">
        <v>0</v>
      </c>
    </row>
    <row r="40" spans="1:8" ht="12.75">
      <c r="A40" s="441" t="s">
        <v>250</v>
      </c>
      <c r="B40" s="442"/>
      <c r="C40" s="377"/>
      <c r="D40" s="340" t="s">
        <v>613</v>
      </c>
      <c r="E40" s="341">
        <v>99582</v>
      </c>
      <c r="F40" s="303">
        <v>99582</v>
      </c>
      <c r="G40" s="304">
        <v>0</v>
      </c>
      <c r="H40" s="304">
        <v>0</v>
      </c>
    </row>
    <row r="41" spans="1:8" ht="12.75">
      <c r="A41" s="424"/>
      <c r="B41" s="442"/>
      <c r="C41" s="301"/>
      <c r="D41" s="340" t="s">
        <v>614</v>
      </c>
      <c r="E41" s="341">
        <v>49791</v>
      </c>
      <c r="F41" s="303">
        <v>49791</v>
      </c>
      <c r="G41" s="304">
        <v>0</v>
      </c>
      <c r="H41" s="303">
        <v>0</v>
      </c>
    </row>
    <row r="42" spans="1:8" ht="12.75">
      <c r="A42" s="441" t="s">
        <v>247</v>
      </c>
      <c r="B42" s="442"/>
      <c r="C42" s="377"/>
      <c r="D42" s="340" t="s">
        <v>615</v>
      </c>
      <c r="E42" s="341">
        <v>132776</v>
      </c>
      <c r="F42" s="303">
        <f>F44+F45</f>
        <v>175942</v>
      </c>
      <c r="G42" s="304">
        <v>0</v>
      </c>
      <c r="H42" s="304">
        <v>0</v>
      </c>
    </row>
    <row r="43" spans="1:8" ht="12.75">
      <c r="A43" s="649"/>
      <c r="B43" s="650"/>
      <c r="C43" s="301"/>
      <c r="D43" s="340" t="s">
        <v>21</v>
      </c>
      <c r="E43" s="341"/>
      <c r="F43" s="303"/>
      <c r="G43" s="304"/>
      <c r="H43" s="303"/>
    </row>
    <row r="44" spans="1:8" ht="12.75">
      <c r="A44" s="649"/>
      <c r="B44" s="650"/>
      <c r="C44" s="161"/>
      <c r="D44" s="156" t="s">
        <v>616</v>
      </c>
      <c r="E44" s="144">
        <v>99582</v>
      </c>
      <c r="F44" s="144">
        <v>142748</v>
      </c>
      <c r="G44" s="156">
        <v>0</v>
      </c>
      <c r="H44" s="161">
        <v>0</v>
      </c>
    </row>
    <row r="45" spans="1:8" ht="12.75">
      <c r="A45" s="649"/>
      <c r="B45" s="650"/>
      <c r="C45" s="443"/>
      <c r="D45" s="444" t="s">
        <v>617</v>
      </c>
      <c r="E45" s="445">
        <v>33194</v>
      </c>
      <c r="F45" s="445">
        <v>33194</v>
      </c>
      <c r="G45" s="443">
        <v>0</v>
      </c>
      <c r="H45" s="446">
        <v>0</v>
      </c>
    </row>
    <row r="46" spans="1:8" ht="12.75">
      <c r="A46" s="646" t="s">
        <v>618</v>
      </c>
      <c r="B46" s="646"/>
      <c r="C46" s="646"/>
      <c r="D46" s="183" t="s">
        <v>619</v>
      </c>
      <c r="E46" s="447">
        <f>E10+E19+E24</f>
        <v>2212607</v>
      </c>
      <c r="F46" s="447">
        <f>F10+F14+F19+F24</f>
        <v>2281537</v>
      </c>
      <c r="G46" s="447">
        <f>G10+G19+G24+G14</f>
        <v>1041962</v>
      </c>
      <c r="H46" s="447">
        <v>45</v>
      </c>
    </row>
    <row r="47" spans="1:8" ht="12.75">
      <c r="A47" s="646"/>
      <c r="B47" s="646"/>
      <c r="C47" s="646"/>
      <c r="D47" s="448" t="s">
        <v>620</v>
      </c>
      <c r="E47" s="449">
        <f>E28</f>
        <v>713671</v>
      </c>
      <c r="F47" s="449">
        <f>F28</f>
        <v>756837</v>
      </c>
      <c r="G47" s="449">
        <f>G28</f>
        <v>2802</v>
      </c>
      <c r="H47" s="450">
        <f>H28</f>
        <v>0</v>
      </c>
    </row>
  </sheetData>
  <mergeCells count="22">
    <mergeCell ref="C5:D5"/>
    <mergeCell ref="E5:F5"/>
    <mergeCell ref="E6:E7"/>
    <mergeCell ref="F6:F7"/>
    <mergeCell ref="A8:D8"/>
    <mergeCell ref="A10:A12"/>
    <mergeCell ref="B10:B12"/>
    <mergeCell ref="C13:D13"/>
    <mergeCell ref="A14:A17"/>
    <mergeCell ref="B14:B17"/>
    <mergeCell ref="C18:D18"/>
    <mergeCell ref="A19:A34"/>
    <mergeCell ref="B19:B22"/>
    <mergeCell ref="C23:D23"/>
    <mergeCell ref="B24:B26"/>
    <mergeCell ref="C27:D27"/>
    <mergeCell ref="B28:B34"/>
    <mergeCell ref="A46:C47"/>
    <mergeCell ref="A37:A39"/>
    <mergeCell ref="B37:B39"/>
    <mergeCell ref="A43:A45"/>
    <mergeCell ref="B43:B45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4">
      <selection activeCell="I58" sqref="I58"/>
    </sheetView>
  </sheetViews>
  <sheetFormatPr defaultColWidth="9.140625" defaultRowHeight="12.75"/>
  <cols>
    <col min="1" max="1" width="6.421875" style="0" customWidth="1"/>
    <col min="2" max="2" width="9.28125" style="0" customWidth="1"/>
    <col min="3" max="3" width="9.57421875" style="0" customWidth="1"/>
    <col min="4" max="4" width="47.140625" style="0" customWidth="1"/>
    <col min="5" max="7" width="11.57421875" style="0" customWidth="1"/>
    <col min="8" max="8" width="7.421875" style="0" customWidth="1"/>
    <col min="9" max="16384" width="11.57421875" style="0" customWidth="1"/>
  </cols>
  <sheetData>
    <row r="1" spans="1:8" ht="15.75">
      <c r="A1" s="352"/>
      <c r="B1" s="352"/>
      <c r="C1" s="352"/>
      <c r="D1" s="352"/>
      <c r="E1" s="352"/>
      <c r="F1" s="352"/>
      <c r="G1" s="352"/>
      <c r="H1" s="352"/>
    </row>
    <row r="2" spans="1:8" ht="15.75">
      <c r="A2" s="643" t="s">
        <v>621</v>
      </c>
      <c r="B2" s="643"/>
      <c r="C2" s="643" t="s">
        <v>622</v>
      </c>
      <c r="D2" s="643"/>
      <c r="E2" s="643"/>
      <c r="F2" s="643"/>
      <c r="G2" s="643"/>
      <c r="H2" s="643"/>
    </row>
    <row r="3" spans="1:8" ht="12.75">
      <c r="A3" s="184"/>
      <c r="B3" s="184"/>
      <c r="C3" s="184"/>
      <c r="D3" s="184"/>
      <c r="E3" s="184"/>
      <c r="F3" s="184"/>
      <c r="G3" s="184"/>
      <c r="H3" s="353" t="s">
        <v>0</v>
      </c>
    </row>
    <row r="4" spans="1:8" ht="12.75">
      <c r="A4" s="358"/>
      <c r="B4" s="358"/>
      <c r="C4" s="451"/>
      <c r="D4" s="452" t="s">
        <v>623</v>
      </c>
      <c r="E4" s="658" t="s">
        <v>624</v>
      </c>
      <c r="F4" s="658"/>
      <c r="G4" s="453" t="s">
        <v>625</v>
      </c>
      <c r="H4" s="113" t="s">
        <v>119</v>
      </c>
    </row>
    <row r="5" spans="1:8" ht="12.75" customHeight="1">
      <c r="A5" s="359" t="s">
        <v>287</v>
      </c>
      <c r="B5" s="454" t="s">
        <v>288</v>
      </c>
      <c r="C5" s="455" t="s">
        <v>121</v>
      </c>
      <c r="D5" s="456" t="s">
        <v>289</v>
      </c>
      <c r="E5" s="673" t="s">
        <v>4</v>
      </c>
      <c r="F5" s="674" t="s">
        <v>5</v>
      </c>
      <c r="G5" s="675" t="s">
        <v>35</v>
      </c>
      <c r="H5" s="676" t="s">
        <v>626</v>
      </c>
    </row>
    <row r="6" spans="1:8" ht="12.75">
      <c r="A6" s="364"/>
      <c r="B6" s="365" t="s">
        <v>472</v>
      </c>
      <c r="C6" s="366"/>
      <c r="D6" s="457" t="s">
        <v>294</v>
      </c>
      <c r="E6" s="673"/>
      <c r="F6" s="674"/>
      <c r="G6" s="675"/>
      <c r="H6" s="676"/>
    </row>
    <row r="7" spans="1:8" ht="12.75">
      <c r="A7" s="669" t="s">
        <v>621</v>
      </c>
      <c r="B7" s="669"/>
      <c r="C7" s="669"/>
      <c r="D7" s="669"/>
      <c r="E7" s="458">
        <v>549892</v>
      </c>
      <c r="F7" s="369">
        <v>549892</v>
      </c>
      <c r="G7" s="369">
        <v>277175</v>
      </c>
      <c r="H7" s="459">
        <v>50</v>
      </c>
    </row>
    <row r="8" spans="1:8" ht="12.75">
      <c r="A8" s="371" t="s">
        <v>254</v>
      </c>
      <c r="B8" s="372" t="s">
        <v>627</v>
      </c>
      <c r="C8" s="670" t="s">
        <v>628</v>
      </c>
      <c r="D8" s="670"/>
      <c r="E8" s="460"/>
      <c r="F8" s="460"/>
      <c r="G8" s="460"/>
      <c r="H8" s="461"/>
    </row>
    <row r="9" spans="1:8" ht="12.75">
      <c r="A9" s="671"/>
      <c r="B9" s="672"/>
      <c r="C9" s="321" t="s">
        <v>299</v>
      </c>
      <c r="D9" s="322" t="s">
        <v>8</v>
      </c>
      <c r="E9" s="323">
        <v>201620</v>
      </c>
      <c r="F9" s="323">
        <v>201620</v>
      </c>
      <c r="G9" s="323">
        <v>117600</v>
      </c>
      <c r="H9" s="137">
        <v>58</v>
      </c>
    </row>
    <row r="10" spans="1:8" ht="12.75">
      <c r="A10" s="671"/>
      <c r="B10" s="672"/>
      <c r="C10" s="377" t="s">
        <v>527</v>
      </c>
      <c r="D10" s="378" t="s">
        <v>594</v>
      </c>
      <c r="E10" s="381">
        <v>201620</v>
      </c>
      <c r="F10" s="381">
        <v>201620</v>
      </c>
      <c r="G10" s="381">
        <v>117600</v>
      </c>
      <c r="H10" s="156">
        <v>58</v>
      </c>
    </row>
    <row r="11" spans="1:8" ht="12.75">
      <c r="A11" s="671"/>
      <c r="B11" s="672"/>
      <c r="C11" s="377"/>
      <c r="D11" s="462" t="s">
        <v>629</v>
      </c>
      <c r="E11" s="341">
        <v>201620</v>
      </c>
      <c r="F11" s="341">
        <v>201620</v>
      </c>
      <c r="G11" s="341">
        <v>117600</v>
      </c>
      <c r="H11" s="303">
        <v>58</v>
      </c>
    </row>
    <row r="12" spans="1:8" ht="12.75">
      <c r="A12" s="371" t="s">
        <v>630</v>
      </c>
      <c r="B12" s="372" t="s">
        <v>631</v>
      </c>
      <c r="C12" s="640" t="s">
        <v>632</v>
      </c>
      <c r="D12" s="640"/>
      <c r="E12" s="374"/>
      <c r="F12" s="374"/>
      <c r="G12" s="374"/>
      <c r="H12" s="375"/>
    </row>
    <row r="13" spans="1:8" ht="12.75">
      <c r="A13" s="631"/>
      <c r="B13" s="667"/>
      <c r="C13" s="321" t="s">
        <v>299</v>
      </c>
      <c r="D13" s="322" t="s">
        <v>8</v>
      </c>
      <c r="E13" s="323">
        <v>48796</v>
      </c>
      <c r="F13" s="323">
        <v>48796</v>
      </c>
      <c r="G13" s="323">
        <v>11953</v>
      </c>
      <c r="H13" s="137">
        <v>24</v>
      </c>
    </row>
    <row r="14" spans="1:8" ht="12.75">
      <c r="A14" s="631"/>
      <c r="B14" s="667"/>
      <c r="C14" s="377" t="s">
        <v>300</v>
      </c>
      <c r="D14" s="378" t="s">
        <v>301</v>
      </c>
      <c r="E14" s="381">
        <v>40331</v>
      </c>
      <c r="F14" s="381">
        <v>40331</v>
      </c>
      <c r="G14" s="381">
        <v>10608</v>
      </c>
      <c r="H14" s="151">
        <v>26</v>
      </c>
    </row>
    <row r="15" spans="1:8" ht="12.75">
      <c r="A15" s="631"/>
      <c r="B15" s="667"/>
      <c r="C15" s="668"/>
      <c r="D15" s="296" t="s">
        <v>633</v>
      </c>
      <c r="E15" s="297">
        <v>3319</v>
      </c>
      <c r="F15" s="298">
        <v>3319</v>
      </c>
      <c r="G15" s="299">
        <v>1416</v>
      </c>
      <c r="H15" s="303">
        <v>43</v>
      </c>
    </row>
    <row r="16" spans="1:8" ht="12.75">
      <c r="A16" s="631"/>
      <c r="B16" s="667"/>
      <c r="C16" s="668"/>
      <c r="D16" s="296" t="s">
        <v>634</v>
      </c>
      <c r="E16" s="297">
        <v>996</v>
      </c>
      <c r="F16" s="298">
        <v>996</v>
      </c>
      <c r="G16" s="299">
        <v>27</v>
      </c>
      <c r="H16" s="303">
        <v>3</v>
      </c>
    </row>
    <row r="17" spans="1:8" ht="12.75">
      <c r="A17" s="631"/>
      <c r="B17" s="667"/>
      <c r="C17" s="668"/>
      <c r="D17" s="318" t="s">
        <v>635</v>
      </c>
      <c r="E17" s="319">
        <v>4979</v>
      </c>
      <c r="F17" s="320">
        <v>4979</v>
      </c>
      <c r="G17" s="316">
        <v>3275</v>
      </c>
      <c r="H17" s="303">
        <v>66</v>
      </c>
    </row>
    <row r="18" spans="1:8" ht="12.75">
      <c r="A18" s="631"/>
      <c r="B18" s="667"/>
      <c r="C18" s="668"/>
      <c r="D18" s="318" t="s">
        <v>636</v>
      </c>
      <c r="E18" s="319">
        <v>332</v>
      </c>
      <c r="F18" s="320">
        <v>332</v>
      </c>
      <c r="G18" s="316">
        <v>0</v>
      </c>
      <c r="H18" s="303">
        <v>0</v>
      </c>
    </row>
    <row r="19" spans="1:8" ht="12.75">
      <c r="A19" s="631"/>
      <c r="B19" s="667"/>
      <c r="C19" s="668"/>
      <c r="D19" s="318" t="s">
        <v>637</v>
      </c>
      <c r="E19" s="319">
        <v>4979</v>
      </c>
      <c r="F19" s="320">
        <v>4979</v>
      </c>
      <c r="G19" s="316">
        <v>4435</v>
      </c>
      <c r="H19" s="303">
        <v>89</v>
      </c>
    </row>
    <row r="20" spans="1:8" ht="12.75">
      <c r="A20" s="631"/>
      <c r="B20" s="667"/>
      <c r="C20" s="668"/>
      <c r="D20" s="318" t="s">
        <v>638</v>
      </c>
      <c r="E20" s="319">
        <v>6639</v>
      </c>
      <c r="F20" s="320">
        <v>6639</v>
      </c>
      <c r="G20" s="316">
        <v>1130</v>
      </c>
      <c r="H20" s="303">
        <v>17</v>
      </c>
    </row>
    <row r="21" spans="1:8" ht="12.75">
      <c r="A21" s="631"/>
      <c r="B21" s="667"/>
      <c r="C21" s="668"/>
      <c r="D21" s="318" t="s">
        <v>639</v>
      </c>
      <c r="E21" s="319">
        <v>5975</v>
      </c>
      <c r="F21" s="320">
        <v>5975</v>
      </c>
      <c r="G21" s="316">
        <v>7</v>
      </c>
      <c r="H21" s="303">
        <v>0</v>
      </c>
    </row>
    <row r="22" spans="1:8" ht="12.75">
      <c r="A22" s="631"/>
      <c r="B22" s="667"/>
      <c r="C22" s="668"/>
      <c r="D22" s="318" t="s">
        <v>640</v>
      </c>
      <c r="E22" s="319">
        <v>4647</v>
      </c>
      <c r="F22" s="320">
        <v>4647</v>
      </c>
      <c r="G22" s="316">
        <v>0</v>
      </c>
      <c r="H22" s="303">
        <v>0</v>
      </c>
    </row>
    <row r="23" spans="1:8" ht="12.75">
      <c r="A23" s="631"/>
      <c r="B23" s="667"/>
      <c r="C23" s="668"/>
      <c r="D23" s="318" t="s">
        <v>641</v>
      </c>
      <c r="E23" s="319">
        <v>1162</v>
      </c>
      <c r="F23" s="320">
        <v>1162</v>
      </c>
      <c r="G23" s="316">
        <v>0</v>
      </c>
      <c r="H23" s="303">
        <v>0</v>
      </c>
    </row>
    <row r="24" spans="1:8" ht="12.75">
      <c r="A24" s="631"/>
      <c r="B24" s="667"/>
      <c r="C24" s="668"/>
      <c r="D24" s="318" t="s">
        <v>642</v>
      </c>
      <c r="E24" s="319">
        <v>5311</v>
      </c>
      <c r="F24" s="320">
        <v>5311</v>
      </c>
      <c r="G24" s="316">
        <v>0</v>
      </c>
      <c r="H24" s="303">
        <v>0</v>
      </c>
    </row>
    <row r="25" spans="1:8" ht="12.75">
      <c r="A25" s="631"/>
      <c r="B25" s="667"/>
      <c r="C25" s="668"/>
      <c r="D25" s="463" t="s">
        <v>643</v>
      </c>
      <c r="E25" s="464">
        <v>1992</v>
      </c>
      <c r="F25" s="465">
        <v>1992</v>
      </c>
      <c r="G25" s="466">
        <v>318</v>
      </c>
      <c r="H25" s="467">
        <v>16</v>
      </c>
    </row>
    <row r="26" spans="1:8" ht="12.75">
      <c r="A26" s="631"/>
      <c r="B26" s="667"/>
      <c r="C26" s="310" t="s">
        <v>527</v>
      </c>
      <c r="D26" s="311" t="s">
        <v>594</v>
      </c>
      <c r="E26" s="312">
        <v>8465</v>
      </c>
      <c r="F26" s="312">
        <v>8465</v>
      </c>
      <c r="G26" s="312">
        <v>1345</v>
      </c>
      <c r="H26" s="151">
        <v>16</v>
      </c>
    </row>
    <row r="27" spans="1:8" ht="12.75">
      <c r="A27" s="631"/>
      <c r="B27" s="667"/>
      <c r="C27" s="642"/>
      <c r="D27" s="318" t="s">
        <v>644</v>
      </c>
      <c r="E27" s="319">
        <v>830</v>
      </c>
      <c r="F27" s="320">
        <v>830</v>
      </c>
      <c r="G27" s="316">
        <v>597</v>
      </c>
      <c r="H27" s="303">
        <v>72</v>
      </c>
    </row>
    <row r="28" spans="1:8" ht="12.75">
      <c r="A28" s="631"/>
      <c r="B28" s="667"/>
      <c r="C28" s="642"/>
      <c r="D28" s="318" t="s">
        <v>645</v>
      </c>
      <c r="E28" s="319">
        <v>2656</v>
      </c>
      <c r="F28" s="320">
        <v>2656</v>
      </c>
      <c r="G28" s="316">
        <v>748</v>
      </c>
      <c r="H28" s="303">
        <v>28</v>
      </c>
    </row>
    <row r="29" spans="1:8" ht="12.75">
      <c r="A29" s="631"/>
      <c r="B29" s="667"/>
      <c r="C29" s="642"/>
      <c r="D29" s="318" t="s">
        <v>646</v>
      </c>
      <c r="E29" s="319">
        <v>4979</v>
      </c>
      <c r="F29" s="320">
        <v>4979</v>
      </c>
      <c r="G29" s="316">
        <v>0</v>
      </c>
      <c r="H29" s="303">
        <v>0</v>
      </c>
    </row>
    <row r="30" spans="1:8" ht="12.75">
      <c r="A30" s="631"/>
      <c r="B30" s="667"/>
      <c r="C30" s="389" t="s">
        <v>342</v>
      </c>
      <c r="D30" s="390" t="s">
        <v>647</v>
      </c>
      <c r="E30" s="391">
        <v>6639</v>
      </c>
      <c r="F30" s="392">
        <v>6639</v>
      </c>
      <c r="G30" s="393">
        <v>0</v>
      </c>
      <c r="H30" s="137">
        <v>0</v>
      </c>
    </row>
    <row r="31" spans="1:8" ht="12.75">
      <c r="A31" s="631"/>
      <c r="B31" s="667"/>
      <c r="C31" s="310" t="s">
        <v>531</v>
      </c>
      <c r="D31" s="311" t="s">
        <v>648</v>
      </c>
      <c r="E31" s="312">
        <v>6639</v>
      </c>
      <c r="F31" s="313">
        <v>6639</v>
      </c>
      <c r="G31" s="314">
        <v>0</v>
      </c>
      <c r="H31" s="151">
        <v>0</v>
      </c>
    </row>
    <row r="32" spans="1:8" ht="12.75">
      <c r="A32" s="631"/>
      <c r="B32" s="667"/>
      <c r="C32" s="382"/>
      <c r="D32" s="318" t="s">
        <v>649</v>
      </c>
      <c r="E32" s="319">
        <v>6639</v>
      </c>
      <c r="F32" s="320">
        <v>6639</v>
      </c>
      <c r="G32" s="316">
        <v>0</v>
      </c>
      <c r="H32" s="303">
        <v>0</v>
      </c>
    </row>
    <row r="33" spans="1:8" ht="12.75">
      <c r="A33" s="371" t="s">
        <v>650</v>
      </c>
      <c r="B33" s="371" t="s">
        <v>651</v>
      </c>
      <c r="C33" s="636" t="s">
        <v>652</v>
      </c>
      <c r="D33" s="636"/>
      <c r="E33" s="385"/>
      <c r="F33" s="386"/>
      <c r="G33" s="387"/>
      <c r="H33" s="397"/>
    </row>
    <row r="34" spans="1:8" ht="12.75">
      <c r="A34" s="588"/>
      <c r="B34" s="666"/>
      <c r="C34" s="468" t="s">
        <v>299</v>
      </c>
      <c r="D34" s="390" t="s">
        <v>8</v>
      </c>
      <c r="E34" s="391">
        <v>64396</v>
      </c>
      <c r="F34" s="392">
        <v>64396</v>
      </c>
      <c r="G34" s="393">
        <v>32198</v>
      </c>
      <c r="H34" s="137">
        <v>50</v>
      </c>
    </row>
    <row r="35" spans="1:8" ht="12.75">
      <c r="A35" s="588"/>
      <c r="B35" s="666"/>
      <c r="C35" s="469" t="s">
        <v>300</v>
      </c>
      <c r="D35" s="318" t="s">
        <v>653</v>
      </c>
      <c r="E35" s="312">
        <v>64396</v>
      </c>
      <c r="F35" s="313">
        <v>64396</v>
      </c>
      <c r="G35" s="470">
        <v>32198</v>
      </c>
      <c r="H35" s="151">
        <v>50</v>
      </c>
    </row>
    <row r="36" spans="1:8" ht="12.75">
      <c r="A36" s="588"/>
      <c r="B36" s="666"/>
      <c r="C36" s="388"/>
      <c r="D36" s="426" t="s">
        <v>654</v>
      </c>
      <c r="E36" s="341">
        <v>64396</v>
      </c>
      <c r="F36" s="303">
        <v>64396</v>
      </c>
      <c r="G36" s="471">
        <v>32198</v>
      </c>
      <c r="H36" s="303">
        <v>50</v>
      </c>
    </row>
    <row r="37" spans="1:8" ht="12.75">
      <c r="A37" s="371" t="s">
        <v>655</v>
      </c>
      <c r="B37" s="371" t="s">
        <v>656</v>
      </c>
      <c r="C37" s="640" t="s">
        <v>657</v>
      </c>
      <c r="D37" s="640"/>
      <c r="E37" s="472"/>
      <c r="F37" s="397"/>
      <c r="G37" s="398"/>
      <c r="H37" s="397"/>
    </row>
    <row r="38" spans="1:8" ht="12.75">
      <c r="A38" s="635"/>
      <c r="B38" s="632"/>
      <c r="C38" s="321" t="s">
        <v>299</v>
      </c>
      <c r="D38" s="399" t="s">
        <v>8</v>
      </c>
      <c r="E38" s="323">
        <v>228441</v>
      </c>
      <c r="F38" s="323">
        <v>228441</v>
      </c>
      <c r="G38" s="473">
        <v>111020</v>
      </c>
      <c r="H38" s="137">
        <v>49</v>
      </c>
    </row>
    <row r="39" spans="1:8" ht="12.75">
      <c r="A39" s="635"/>
      <c r="B39" s="632"/>
      <c r="C39" s="474" t="s">
        <v>527</v>
      </c>
      <c r="D39" s="378" t="s">
        <v>594</v>
      </c>
      <c r="E39" s="475">
        <v>228441</v>
      </c>
      <c r="F39" s="475">
        <v>228441</v>
      </c>
      <c r="G39" s="476">
        <v>111020</v>
      </c>
      <c r="H39" s="137">
        <v>49</v>
      </c>
    </row>
    <row r="40" spans="1:8" ht="12.75">
      <c r="A40" s="635"/>
      <c r="B40" s="632"/>
      <c r="C40" s="662"/>
      <c r="D40" s="477" t="s">
        <v>658</v>
      </c>
      <c r="E40" s="478"/>
      <c r="F40" s="478"/>
      <c r="G40" s="479">
        <v>300</v>
      </c>
      <c r="H40" s="480">
        <v>0</v>
      </c>
    </row>
    <row r="41" spans="1:8" ht="12.75">
      <c r="A41" s="635"/>
      <c r="B41" s="632"/>
      <c r="C41" s="662"/>
      <c r="D41" s="481" t="s">
        <v>659</v>
      </c>
      <c r="E41" s="482">
        <v>211844</v>
      </c>
      <c r="F41" s="482">
        <v>211844</v>
      </c>
      <c r="G41" s="483">
        <v>93957</v>
      </c>
      <c r="H41" s="467">
        <v>44</v>
      </c>
    </row>
    <row r="42" spans="1:8" ht="12.75">
      <c r="A42" s="635"/>
      <c r="B42" s="632"/>
      <c r="C42" s="662"/>
      <c r="D42" s="481" t="s">
        <v>660</v>
      </c>
      <c r="E42" s="482">
        <v>16597</v>
      </c>
      <c r="F42" s="482">
        <v>16597</v>
      </c>
      <c r="G42" s="483">
        <v>16597</v>
      </c>
      <c r="H42" s="467">
        <v>100</v>
      </c>
    </row>
    <row r="43" spans="1:8" ht="12.75">
      <c r="A43" s="635"/>
      <c r="B43" s="632"/>
      <c r="C43" s="662"/>
      <c r="D43" s="484" t="s">
        <v>661</v>
      </c>
      <c r="E43" s="156"/>
      <c r="F43" s="482"/>
      <c r="G43" s="483">
        <v>166</v>
      </c>
      <c r="H43" s="467">
        <v>0</v>
      </c>
    </row>
    <row r="44" spans="1:8" ht="12.75">
      <c r="A44" s="635"/>
      <c r="B44" s="485" t="s">
        <v>627</v>
      </c>
      <c r="C44" s="663" t="s">
        <v>662</v>
      </c>
      <c r="D44" s="663"/>
      <c r="E44" s="486"/>
      <c r="F44" s="422"/>
      <c r="G44" s="487"/>
      <c r="H44" s="488"/>
    </row>
    <row r="45" spans="1:8" ht="12.75">
      <c r="A45" s="635"/>
      <c r="B45" s="664"/>
      <c r="C45" s="489">
        <v>600</v>
      </c>
      <c r="D45" s="399" t="s">
        <v>8</v>
      </c>
      <c r="E45" s="490"/>
      <c r="F45" s="491"/>
      <c r="G45" s="473">
        <v>3850</v>
      </c>
      <c r="H45" s="492">
        <v>0</v>
      </c>
    </row>
    <row r="46" spans="1:8" ht="12.75">
      <c r="A46" s="635"/>
      <c r="B46" s="664"/>
      <c r="C46" s="474" t="s">
        <v>527</v>
      </c>
      <c r="D46" s="378" t="s">
        <v>594</v>
      </c>
      <c r="E46" s="493"/>
      <c r="F46" s="475"/>
      <c r="G46" s="476">
        <v>3850</v>
      </c>
      <c r="H46" s="494">
        <v>0</v>
      </c>
    </row>
    <row r="47" spans="1:8" ht="12.75">
      <c r="A47" s="635"/>
      <c r="B47" s="664"/>
      <c r="C47" s="495"/>
      <c r="D47" s="496" t="s">
        <v>663</v>
      </c>
      <c r="E47" s="497"/>
      <c r="F47" s="478"/>
      <c r="G47" s="483">
        <v>3850</v>
      </c>
      <c r="H47" s="467">
        <v>0</v>
      </c>
    </row>
    <row r="48" spans="1:8" ht="12.75">
      <c r="A48" s="635"/>
      <c r="B48" s="371" t="s">
        <v>664</v>
      </c>
      <c r="C48" s="640" t="s">
        <v>665</v>
      </c>
      <c r="D48" s="640"/>
      <c r="E48" s="397"/>
      <c r="F48" s="397"/>
      <c r="G48" s="398"/>
      <c r="H48" s="397"/>
    </row>
    <row r="49" spans="1:8" ht="12.75">
      <c r="A49" s="635"/>
      <c r="B49" s="665"/>
      <c r="C49" s="489">
        <v>600</v>
      </c>
      <c r="D49" s="399" t="s">
        <v>8</v>
      </c>
      <c r="E49" s="490"/>
      <c r="F49" s="491"/>
      <c r="G49" s="473">
        <v>554</v>
      </c>
      <c r="H49" s="324">
        <v>0</v>
      </c>
    </row>
    <row r="50" spans="1:8" ht="12.75">
      <c r="A50" s="635"/>
      <c r="B50" s="665"/>
      <c r="C50" s="474" t="s">
        <v>527</v>
      </c>
      <c r="D50" s="378" t="s">
        <v>594</v>
      </c>
      <c r="E50" s="493"/>
      <c r="F50" s="498"/>
      <c r="G50" s="476">
        <v>554</v>
      </c>
      <c r="H50" s="499">
        <v>0</v>
      </c>
    </row>
    <row r="51" spans="1:8" ht="12.75">
      <c r="A51" s="635"/>
      <c r="B51" s="665"/>
      <c r="C51" s="301"/>
      <c r="D51" s="85" t="s">
        <v>666</v>
      </c>
      <c r="E51" s="156"/>
      <c r="F51" s="500"/>
      <c r="G51" s="304">
        <v>554</v>
      </c>
      <c r="H51" s="303">
        <v>0</v>
      </c>
    </row>
    <row r="52" spans="1:8" ht="12.75">
      <c r="A52" s="661" t="s">
        <v>667</v>
      </c>
      <c r="B52" s="661"/>
      <c r="C52" s="661"/>
      <c r="D52" s="501" t="s">
        <v>668</v>
      </c>
      <c r="E52" s="502" t="s">
        <v>669</v>
      </c>
      <c r="F52" s="502" t="s">
        <v>670</v>
      </c>
      <c r="G52" s="503">
        <v>277175</v>
      </c>
      <c r="H52" s="183">
        <v>51</v>
      </c>
    </row>
    <row r="53" spans="1:8" ht="12.75">
      <c r="A53" s="661"/>
      <c r="B53" s="661"/>
      <c r="C53" s="661"/>
      <c r="D53" s="504" t="s">
        <v>671</v>
      </c>
      <c r="E53" s="406">
        <v>6639</v>
      </c>
      <c r="F53" s="406">
        <v>6639</v>
      </c>
      <c r="G53" s="406">
        <v>6639</v>
      </c>
      <c r="H53" s="183">
        <v>0</v>
      </c>
    </row>
  </sheetData>
  <mergeCells count="27">
    <mergeCell ref="A2:H2"/>
    <mergeCell ref="E4:F4"/>
    <mergeCell ref="E5:E6"/>
    <mergeCell ref="F5:F6"/>
    <mergeCell ref="G5:G6"/>
    <mergeCell ref="H5:H6"/>
    <mergeCell ref="A7:D7"/>
    <mergeCell ref="C8:D8"/>
    <mergeCell ref="A9:A11"/>
    <mergeCell ref="B9:B11"/>
    <mergeCell ref="C12:D12"/>
    <mergeCell ref="A13:A32"/>
    <mergeCell ref="B13:B32"/>
    <mergeCell ref="C15:C25"/>
    <mergeCell ref="C27:C29"/>
    <mergeCell ref="C33:D33"/>
    <mergeCell ref="A34:A36"/>
    <mergeCell ref="B34:B36"/>
    <mergeCell ref="C37:D37"/>
    <mergeCell ref="A52:C53"/>
    <mergeCell ref="A38:A51"/>
    <mergeCell ref="B38:B43"/>
    <mergeCell ref="C40:C43"/>
    <mergeCell ref="C44:D44"/>
    <mergeCell ref="B45:B47"/>
    <mergeCell ref="C48:D48"/>
    <mergeCell ref="B49:B51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D22" sqref="D22"/>
    </sheetView>
  </sheetViews>
  <sheetFormatPr defaultColWidth="9.140625" defaultRowHeight="12.75"/>
  <cols>
    <col min="1" max="1" width="10.140625" style="0" customWidth="1"/>
    <col min="2" max="2" width="10.00390625" style="0" customWidth="1"/>
    <col min="3" max="3" width="11.57421875" style="0" customWidth="1"/>
    <col min="4" max="4" width="38.57421875" style="0" customWidth="1"/>
    <col min="5" max="7" width="11.57421875" style="0" customWidth="1"/>
    <col min="8" max="8" width="8.421875" style="0" customWidth="1"/>
    <col min="9" max="16384" width="11.57421875" style="0" customWidth="1"/>
  </cols>
  <sheetData>
    <row r="2" ht="15.75">
      <c r="A2" s="104" t="s">
        <v>672</v>
      </c>
    </row>
    <row r="3" spans="1:8" ht="12.75">
      <c r="A3" s="184"/>
      <c r="B3" s="184"/>
      <c r="C3" s="184"/>
      <c r="D3" s="184"/>
      <c r="E3" s="184"/>
      <c r="F3" s="184"/>
      <c r="G3" s="184"/>
      <c r="H3" s="353" t="s">
        <v>0</v>
      </c>
    </row>
    <row r="4" spans="1:8" ht="12.75">
      <c r="A4" s="109" t="s">
        <v>287</v>
      </c>
      <c r="B4" s="109" t="s">
        <v>673</v>
      </c>
      <c r="C4" s="112"/>
      <c r="D4" s="505" t="s">
        <v>349</v>
      </c>
      <c r="E4" s="679" t="s">
        <v>589</v>
      </c>
      <c r="F4" s="679"/>
      <c r="G4" s="506" t="s">
        <v>3</v>
      </c>
      <c r="H4" s="113" t="s">
        <v>119</v>
      </c>
    </row>
    <row r="5" spans="1:8" ht="12.75">
      <c r="A5" s="408"/>
      <c r="B5" s="360" t="s">
        <v>472</v>
      </c>
      <c r="C5" s="455" t="s">
        <v>121</v>
      </c>
      <c r="D5" s="456" t="s">
        <v>289</v>
      </c>
      <c r="E5" s="680" t="s">
        <v>4</v>
      </c>
      <c r="F5" s="674" t="s">
        <v>5</v>
      </c>
      <c r="G5" s="247" t="s">
        <v>35</v>
      </c>
      <c r="H5" s="363" t="s">
        <v>292</v>
      </c>
    </row>
    <row r="6" spans="1:8" ht="12.75">
      <c r="A6" s="411"/>
      <c r="B6" s="360"/>
      <c r="C6" s="366"/>
      <c r="D6" s="457" t="s">
        <v>294</v>
      </c>
      <c r="E6" s="680"/>
      <c r="F6" s="674"/>
      <c r="G6" s="188"/>
      <c r="H6" s="415"/>
    </row>
    <row r="7" spans="1:8" ht="12.75">
      <c r="A7" s="681" t="s">
        <v>672</v>
      </c>
      <c r="B7" s="681"/>
      <c r="C7" s="681"/>
      <c r="D7" s="681"/>
      <c r="E7" s="417">
        <f>E11+E14</f>
        <v>825732</v>
      </c>
      <c r="F7" s="417">
        <f>F11+F14</f>
        <v>858926</v>
      </c>
      <c r="G7" s="417">
        <f>G11+G14</f>
        <v>500688</v>
      </c>
      <c r="H7" s="417">
        <v>58</v>
      </c>
    </row>
    <row r="8" spans="1:8" ht="12.75">
      <c r="A8" s="418" t="s">
        <v>674</v>
      </c>
      <c r="B8" s="419" t="s">
        <v>656</v>
      </c>
      <c r="C8" s="420" t="s">
        <v>675</v>
      </c>
      <c r="D8" s="421"/>
      <c r="E8" s="507"/>
      <c r="F8" s="423"/>
      <c r="G8" s="423"/>
      <c r="H8" s="423"/>
    </row>
    <row r="9" spans="1:8" ht="12.75">
      <c r="A9" s="424"/>
      <c r="B9" s="425"/>
      <c r="C9" s="321" t="s">
        <v>299</v>
      </c>
      <c r="D9" s="322" t="s">
        <v>8</v>
      </c>
      <c r="E9" s="323">
        <v>702516</v>
      </c>
      <c r="F9" s="324">
        <v>797318</v>
      </c>
      <c r="G9" s="325">
        <v>439080</v>
      </c>
      <c r="H9" s="325">
        <v>55</v>
      </c>
    </row>
    <row r="10" spans="1:8" ht="12.75">
      <c r="A10" s="424"/>
      <c r="B10" s="425"/>
      <c r="C10" s="377" t="s">
        <v>527</v>
      </c>
      <c r="D10" s="378" t="s">
        <v>594</v>
      </c>
      <c r="E10" s="381">
        <v>702516</v>
      </c>
      <c r="F10" s="307">
        <v>797318</v>
      </c>
      <c r="G10" s="308">
        <v>439080</v>
      </c>
      <c r="H10" s="308">
        <v>55</v>
      </c>
    </row>
    <row r="11" spans="1:8" ht="12.75">
      <c r="A11" s="424"/>
      <c r="B11" s="425"/>
      <c r="C11" s="377"/>
      <c r="D11" s="336" t="s">
        <v>676</v>
      </c>
      <c r="E11" s="508">
        <v>702516</v>
      </c>
      <c r="F11" s="509">
        <v>797318</v>
      </c>
      <c r="G11" s="510">
        <v>439080</v>
      </c>
      <c r="H11" s="508">
        <v>55</v>
      </c>
    </row>
    <row r="12" spans="1:8" ht="12.75">
      <c r="A12" s="511" t="s">
        <v>266</v>
      </c>
      <c r="B12" s="440"/>
      <c r="C12" s="512" t="s">
        <v>299</v>
      </c>
      <c r="D12" s="394" t="s">
        <v>8</v>
      </c>
      <c r="E12" s="307">
        <v>123216</v>
      </c>
      <c r="F12" s="307">
        <v>61608</v>
      </c>
      <c r="G12" s="308">
        <v>61608</v>
      </c>
      <c r="H12" s="307">
        <v>100</v>
      </c>
    </row>
    <row r="13" spans="1:8" ht="12.75">
      <c r="A13" s="651"/>
      <c r="B13" s="677"/>
      <c r="C13" s="512" t="s">
        <v>527</v>
      </c>
      <c r="D13" s="394" t="s">
        <v>594</v>
      </c>
      <c r="E13" s="307">
        <v>123216</v>
      </c>
      <c r="F13" s="307">
        <v>61608</v>
      </c>
      <c r="G13" s="308">
        <v>61608</v>
      </c>
      <c r="H13" s="307">
        <v>100</v>
      </c>
    </row>
    <row r="14" spans="1:8" ht="12.75">
      <c r="A14" s="651"/>
      <c r="B14" s="677"/>
      <c r="C14" s="425"/>
      <c r="D14" s="513" t="s">
        <v>677</v>
      </c>
      <c r="E14" s="514">
        <v>123216</v>
      </c>
      <c r="F14" s="514">
        <v>61608</v>
      </c>
      <c r="G14" s="514">
        <v>61608</v>
      </c>
      <c r="H14" s="514">
        <v>100</v>
      </c>
    </row>
    <row r="15" spans="1:8" ht="12.75">
      <c r="A15" s="678" t="s">
        <v>678</v>
      </c>
      <c r="B15" s="678"/>
      <c r="C15" s="678"/>
      <c r="D15" s="183" t="s">
        <v>345</v>
      </c>
      <c r="E15" s="182">
        <f>E9+E12</f>
        <v>825732</v>
      </c>
      <c r="F15" s="182">
        <f>F9+F12</f>
        <v>858926</v>
      </c>
      <c r="G15" s="182">
        <v>500688</v>
      </c>
      <c r="H15" s="182">
        <v>58</v>
      </c>
    </row>
  </sheetData>
  <mergeCells count="7">
    <mergeCell ref="A13:A14"/>
    <mergeCell ref="B13:B14"/>
    <mergeCell ref="A15:C15"/>
    <mergeCell ref="E4:F4"/>
    <mergeCell ref="E5:E6"/>
    <mergeCell ref="F5:F6"/>
    <mergeCell ref="A7:D7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103"/>
  <sheetViews>
    <sheetView workbookViewId="0" topLeftCell="A1092">
      <selection activeCell="F582" sqref="F582"/>
    </sheetView>
  </sheetViews>
  <sheetFormatPr defaultColWidth="9.140625" defaultRowHeight="12.75"/>
  <cols>
    <col min="1" max="1" width="6.7109375" style="0" customWidth="1"/>
    <col min="2" max="3" width="11.57421875" style="0" customWidth="1"/>
    <col min="4" max="4" width="40.57421875" style="0" customWidth="1"/>
    <col min="5" max="7" width="11.57421875" style="0" customWidth="1"/>
    <col min="8" max="8" width="7.57421875" style="0" customWidth="1"/>
    <col min="9" max="16384" width="11.57421875" style="0" customWidth="1"/>
  </cols>
  <sheetData>
    <row r="3" spans="1:3" ht="15.75">
      <c r="A3" s="643" t="s">
        <v>679</v>
      </c>
      <c r="B3" s="643"/>
      <c r="C3" s="515" t="s">
        <v>680</v>
      </c>
    </row>
    <row r="4" spans="1:8" ht="12.75">
      <c r="A4" s="184"/>
      <c r="B4" s="184"/>
      <c r="C4" s="184"/>
      <c r="D4" s="184"/>
      <c r="E4" s="184"/>
      <c r="F4" s="184"/>
      <c r="G4" s="184"/>
      <c r="H4" s="353" t="s">
        <v>0</v>
      </c>
    </row>
    <row r="5" spans="1:8" ht="12.75">
      <c r="A5" s="109"/>
      <c r="B5" s="109"/>
      <c r="C5" s="110"/>
      <c r="D5" s="355" t="s">
        <v>349</v>
      </c>
      <c r="E5" s="694" t="s">
        <v>350</v>
      </c>
      <c r="F5" s="694"/>
      <c r="G5" s="113" t="s">
        <v>3</v>
      </c>
      <c r="H5" s="516" t="s">
        <v>119</v>
      </c>
    </row>
    <row r="6" spans="1:8" ht="12.75" customHeight="1">
      <c r="A6" s="359" t="s">
        <v>287</v>
      </c>
      <c r="B6" s="360" t="s">
        <v>288</v>
      </c>
      <c r="C6" s="409"/>
      <c r="D6" s="456" t="s">
        <v>681</v>
      </c>
      <c r="E6" s="673" t="s">
        <v>290</v>
      </c>
      <c r="F6" s="674" t="s">
        <v>291</v>
      </c>
      <c r="G6" s="675" t="s">
        <v>541</v>
      </c>
      <c r="H6" s="692" t="s">
        <v>682</v>
      </c>
    </row>
    <row r="7" spans="1:8" ht="12.75">
      <c r="A7" s="364"/>
      <c r="B7" s="365" t="s">
        <v>472</v>
      </c>
      <c r="C7" s="366" t="s">
        <v>121</v>
      </c>
      <c r="D7" s="517" t="s">
        <v>294</v>
      </c>
      <c r="E7" s="673"/>
      <c r="F7" s="674"/>
      <c r="G7" s="675"/>
      <c r="H7" s="675"/>
    </row>
    <row r="8" spans="1:8" ht="15">
      <c r="A8" s="416" t="s">
        <v>683</v>
      </c>
      <c r="B8" s="518"/>
      <c r="C8" s="519"/>
      <c r="D8" s="520"/>
      <c r="E8" s="521">
        <f>SUM(E9+E142+E516+E823+E802+E1097)</f>
        <v>8438060</v>
      </c>
      <c r="F8" s="521">
        <f>SUM(F9+F142+F516+F823+F802+F1097)</f>
        <v>8679647</v>
      </c>
      <c r="G8" s="521">
        <f>SUM(G9+G142+G516+G823+G802+G1097)</f>
        <v>3557963.2399999998</v>
      </c>
      <c r="H8" s="521">
        <v>41</v>
      </c>
    </row>
    <row r="9" spans="1:8" ht="12.75">
      <c r="A9" s="371" t="s">
        <v>270</v>
      </c>
      <c r="B9" s="522" t="s">
        <v>684</v>
      </c>
      <c r="C9" s="523" t="s">
        <v>685</v>
      </c>
      <c r="D9" s="524"/>
      <c r="E9" s="374">
        <f>SUM(E10+E46+E51+E94+E117)</f>
        <v>1771794</v>
      </c>
      <c r="F9" s="374">
        <f>SUM(F10+F46+F51+F94+F117)</f>
        <v>1801944</v>
      </c>
      <c r="G9" s="374">
        <f>SUM(G10+G46+G51+G94+G117)</f>
        <v>737122.6</v>
      </c>
      <c r="H9" s="374">
        <v>41</v>
      </c>
    </row>
    <row r="10" spans="1:8" ht="12.75">
      <c r="A10" s="693"/>
      <c r="B10" s="682"/>
      <c r="C10" s="525" t="s">
        <v>686</v>
      </c>
      <c r="D10" s="526"/>
      <c r="E10" s="527">
        <f>SUM(E11)</f>
        <v>1163947</v>
      </c>
      <c r="F10" s="527">
        <f>SUM(F11)</f>
        <v>1185572</v>
      </c>
      <c r="G10" s="527">
        <f>SUM(G11)</f>
        <v>481812</v>
      </c>
      <c r="H10" s="527">
        <v>41</v>
      </c>
    </row>
    <row r="11" spans="1:8" ht="12.75">
      <c r="A11" s="693"/>
      <c r="B11" s="682"/>
      <c r="C11" s="321" t="s">
        <v>299</v>
      </c>
      <c r="D11" s="322" t="s">
        <v>8</v>
      </c>
      <c r="E11" s="323">
        <f>SUM(E12+E16+E21+E41)</f>
        <v>1163947</v>
      </c>
      <c r="F11" s="323">
        <f>SUM(F12+F16+F21+F41)</f>
        <v>1185572</v>
      </c>
      <c r="G11" s="323">
        <f>SUM(G12+G16+G21+G41)</f>
        <v>481812</v>
      </c>
      <c r="H11" s="323">
        <v>41</v>
      </c>
    </row>
    <row r="12" spans="1:8" ht="12.75">
      <c r="A12" s="693"/>
      <c r="B12" s="682"/>
      <c r="C12" s="377" t="s">
        <v>358</v>
      </c>
      <c r="D12" s="378" t="s">
        <v>476</v>
      </c>
      <c r="E12" s="312">
        <f>SUM(E13:E15)</f>
        <v>663347</v>
      </c>
      <c r="F12" s="312">
        <f>SUM(F13:F15)</f>
        <v>663347</v>
      </c>
      <c r="G12" s="312">
        <f>SUM(G13:G15)</f>
        <v>256777</v>
      </c>
      <c r="H12" s="312">
        <f aca="true" t="shared" si="0" ref="H12:H43">SUM(G12*100/F12)</f>
        <v>38.709302974159826</v>
      </c>
    </row>
    <row r="13" spans="1:8" ht="12.75">
      <c r="A13" s="693"/>
      <c r="B13" s="682"/>
      <c r="C13" s="638"/>
      <c r="D13" s="379" t="s">
        <v>687</v>
      </c>
      <c r="E13" s="319">
        <v>583350</v>
      </c>
      <c r="F13" s="320">
        <v>583350</v>
      </c>
      <c r="G13" s="319">
        <v>242378</v>
      </c>
      <c r="H13" s="319">
        <f t="shared" si="0"/>
        <v>41.549327162081084</v>
      </c>
    </row>
    <row r="14" spans="1:8" ht="12.75">
      <c r="A14" s="693"/>
      <c r="B14" s="682"/>
      <c r="C14" s="638"/>
      <c r="D14" s="426" t="s">
        <v>688</v>
      </c>
      <c r="E14" s="319">
        <v>60280</v>
      </c>
      <c r="F14" s="320">
        <v>60280</v>
      </c>
      <c r="G14" s="319">
        <v>11234</v>
      </c>
      <c r="H14" s="319">
        <f t="shared" si="0"/>
        <v>18.636363636363637</v>
      </c>
    </row>
    <row r="15" spans="1:8" ht="12.75">
      <c r="A15" s="693"/>
      <c r="B15" s="682"/>
      <c r="C15" s="638"/>
      <c r="D15" s="426" t="s">
        <v>565</v>
      </c>
      <c r="E15" s="319">
        <v>19717</v>
      </c>
      <c r="F15" s="320">
        <v>19717</v>
      </c>
      <c r="G15" s="319">
        <v>3165</v>
      </c>
      <c r="H15" s="319">
        <f t="shared" si="0"/>
        <v>16.05213774915048</v>
      </c>
    </row>
    <row r="16" spans="1:8" ht="12.75">
      <c r="A16" s="693"/>
      <c r="B16" s="682"/>
      <c r="C16" s="377" t="s">
        <v>360</v>
      </c>
      <c r="D16" s="378" t="s">
        <v>482</v>
      </c>
      <c r="E16" s="381">
        <f>SUM(E17:E20)</f>
        <v>231825</v>
      </c>
      <c r="F16" s="381">
        <f>SUM(F17:F20)</f>
        <v>231825</v>
      </c>
      <c r="G16" s="381">
        <f>SUM(G17:G20)</f>
        <v>88189</v>
      </c>
      <c r="H16" s="312">
        <f t="shared" si="0"/>
        <v>38.04119486681764</v>
      </c>
    </row>
    <row r="17" spans="1:8" ht="12.75">
      <c r="A17" s="693"/>
      <c r="B17" s="682"/>
      <c r="C17" s="638"/>
      <c r="D17" s="426" t="s">
        <v>689</v>
      </c>
      <c r="E17" s="341">
        <v>26157</v>
      </c>
      <c r="F17" s="303">
        <v>26157</v>
      </c>
      <c r="G17" s="319">
        <v>10080</v>
      </c>
      <c r="H17" s="319">
        <f t="shared" si="0"/>
        <v>38.5365294185113</v>
      </c>
    </row>
    <row r="18" spans="1:8" ht="12.75">
      <c r="A18" s="693"/>
      <c r="B18" s="682"/>
      <c r="C18" s="638"/>
      <c r="D18" s="426" t="s">
        <v>690</v>
      </c>
      <c r="E18" s="341">
        <v>15468</v>
      </c>
      <c r="F18" s="303">
        <v>15468</v>
      </c>
      <c r="G18" s="319">
        <v>5676</v>
      </c>
      <c r="H18" s="319">
        <f t="shared" si="0"/>
        <v>36.69511249030256</v>
      </c>
    </row>
    <row r="19" spans="1:8" ht="12.75">
      <c r="A19" s="693"/>
      <c r="B19" s="682"/>
      <c r="C19" s="638"/>
      <c r="D19" s="379" t="s">
        <v>691</v>
      </c>
      <c r="E19" s="341">
        <v>24729</v>
      </c>
      <c r="F19" s="303">
        <v>24729</v>
      </c>
      <c r="G19" s="319">
        <v>9301</v>
      </c>
      <c r="H19" s="319">
        <f t="shared" si="0"/>
        <v>37.611710946661816</v>
      </c>
    </row>
    <row r="20" spans="1:8" ht="12.75">
      <c r="A20" s="693"/>
      <c r="B20" s="682"/>
      <c r="C20" s="638"/>
      <c r="D20" s="318" t="s">
        <v>692</v>
      </c>
      <c r="E20" s="303">
        <v>165471</v>
      </c>
      <c r="F20" s="303">
        <v>165471</v>
      </c>
      <c r="G20" s="319">
        <v>63132</v>
      </c>
      <c r="H20" s="319">
        <f t="shared" si="0"/>
        <v>38.1529089689432</v>
      </c>
    </row>
    <row r="21" spans="1:8" ht="12.75">
      <c r="A21" s="693"/>
      <c r="B21" s="682"/>
      <c r="C21" s="377" t="s">
        <v>300</v>
      </c>
      <c r="D21" s="378" t="s">
        <v>301</v>
      </c>
      <c r="E21" s="381">
        <f>SUM(E22:E40)</f>
        <v>260143</v>
      </c>
      <c r="F21" s="381">
        <f>SUM(F22:F40)</f>
        <v>281768</v>
      </c>
      <c r="G21" s="381">
        <f>SUM(G22:G40)</f>
        <v>135153</v>
      </c>
      <c r="H21" s="312">
        <f t="shared" si="0"/>
        <v>47.96605718179495</v>
      </c>
    </row>
    <row r="22" spans="1:8" ht="12.75">
      <c r="A22" s="693"/>
      <c r="B22" s="682"/>
      <c r="C22" s="642"/>
      <c r="D22" s="318" t="s">
        <v>377</v>
      </c>
      <c r="E22" s="319">
        <v>172608</v>
      </c>
      <c r="F22" s="320">
        <v>172608</v>
      </c>
      <c r="G22" s="319">
        <v>95858</v>
      </c>
      <c r="H22" s="319">
        <f t="shared" si="0"/>
        <v>55.535085279940674</v>
      </c>
    </row>
    <row r="23" spans="1:8" ht="12.75">
      <c r="A23" s="693"/>
      <c r="B23" s="682"/>
      <c r="C23" s="642"/>
      <c r="D23" s="318" t="s">
        <v>693</v>
      </c>
      <c r="E23" s="319">
        <v>16597</v>
      </c>
      <c r="F23" s="320">
        <v>16597</v>
      </c>
      <c r="G23" s="319">
        <v>7984</v>
      </c>
      <c r="H23" s="319">
        <f t="shared" si="0"/>
        <v>48.10507923118636</v>
      </c>
    </row>
    <row r="24" spans="1:8" ht="12.75">
      <c r="A24" s="693"/>
      <c r="B24" s="682"/>
      <c r="C24" s="642"/>
      <c r="D24" s="318" t="s">
        <v>379</v>
      </c>
      <c r="E24" s="319">
        <v>6307</v>
      </c>
      <c r="F24" s="320">
        <v>6307</v>
      </c>
      <c r="G24" s="319">
        <v>2714</v>
      </c>
      <c r="H24" s="319">
        <f t="shared" si="0"/>
        <v>43.031552243538925</v>
      </c>
    </row>
    <row r="25" spans="1:8" ht="12.75">
      <c r="A25" s="693"/>
      <c r="B25" s="682"/>
      <c r="C25" s="642"/>
      <c r="D25" s="318" t="s">
        <v>381</v>
      </c>
      <c r="E25" s="319">
        <v>6639</v>
      </c>
      <c r="F25" s="320">
        <v>6639</v>
      </c>
      <c r="G25" s="319">
        <v>0</v>
      </c>
      <c r="H25" s="319">
        <f t="shared" si="0"/>
        <v>0</v>
      </c>
    </row>
    <row r="26" spans="1:8" ht="12.75">
      <c r="A26" s="693"/>
      <c r="B26" s="682"/>
      <c r="C26" s="642"/>
      <c r="D26" s="318" t="s">
        <v>382</v>
      </c>
      <c r="E26" s="319">
        <v>664</v>
      </c>
      <c r="F26" s="320">
        <v>664</v>
      </c>
      <c r="G26" s="319">
        <v>8</v>
      </c>
      <c r="H26" s="319">
        <f t="shared" si="0"/>
        <v>1.2048192771084338</v>
      </c>
    </row>
    <row r="27" spans="1:8" ht="12.75">
      <c r="A27" s="693"/>
      <c r="B27" s="682"/>
      <c r="C27" s="642"/>
      <c r="D27" s="318" t="s">
        <v>694</v>
      </c>
      <c r="E27" s="319">
        <v>830</v>
      </c>
      <c r="F27" s="320">
        <v>830</v>
      </c>
      <c r="G27" s="319">
        <v>225</v>
      </c>
      <c r="H27" s="319">
        <f t="shared" si="0"/>
        <v>27.10843373493976</v>
      </c>
    </row>
    <row r="28" spans="1:8" ht="12.75">
      <c r="A28" s="693"/>
      <c r="B28" s="682"/>
      <c r="C28" s="642"/>
      <c r="D28" s="318" t="s">
        <v>384</v>
      </c>
      <c r="E28" s="319">
        <v>12614</v>
      </c>
      <c r="F28" s="320">
        <v>12780</v>
      </c>
      <c r="G28" s="319">
        <v>3943</v>
      </c>
      <c r="H28" s="319">
        <f t="shared" si="0"/>
        <v>30.852895148669795</v>
      </c>
    </row>
    <row r="29" spans="1:8" ht="12.75">
      <c r="A29" s="693"/>
      <c r="B29" s="682"/>
      <c r="C29" s="642"/>
      <c r="D29" s="318" t="s">
        <v>695</v>
      </c>
      <c r="E29" s="319">
        <v>7303</v>
      </c>
      <c r="F29" s="320">
        <v>28762</v>
      </c>
      <c r="G29" s="319">
        <v>1161</v>
      </c>
      <c r="H29" s="319">
        <f t="shared" si="0"/>
        <v>4.03657603782769</v>
      </c>
    </row>
    <row r="30" spans="1:8" ht="12.75">
      <c r="A30" s="693"/>
      <c r="B30" s="682"/>
      <c r="C30" s="642"/>
      <c r="D30" s="318" t="s">
        <v>696</v>
      </c>
      <c r="E30" s="319">
        <v>996</v>
      </c>
      <c r="F30" s="320">
        <v>996</v>
      </c>
      <c r="G30" s="319">
        <v>1064</v>
      </c>
      <c r="H30" s="319">
        <f t="shared" si="0"/>
        <v>106.8273092369478</v>
      </c>
    </row>
    <row r="31" spans="1:8" ht="12.75">
      <c r="A31" s="693"/>
      <c r="B31" s="682"/>
      <c r="C31" s="642"/>
      <c r="D31" s="318" t="s">
        <v>697</v>
      </c>
      <c r="E31" s="319">
        <v>1826</v>
      </c>
      <c r="F31" s="320">
        <v>1826</v>
      </c>
      <c r="G31" s="319">
        <v>714</v>
      </c>
      <c r="H31" s="319">
        <f t="shared" si="0"/>
        <v>39.10186199342826</v>
      </c>
    </row>
    <row r="32" spans="1:8" ht="12.75">
      <c r="A32" s="693"/>
      <c r="B32" s="682"/>
      <c r="C32" s="642"/>
      <c r="D32" s="318" t="s">
        <v>698</v>
      </c>
      <c r="E32" s="319">
        <v>166</v>
      </c>
      <c r="F32" s="320">
        <v>166</v>
      </c>
      <c r="G32" s="319">
        <v>604</v>
      </c>
      <c r="H32" s="319">
        <f t="shared" si="0"/>
        <v>363.855421686747</v>
      </c>
    </row>
    <row r="33" spans="1:8" ht="12.75">
      <c r="A33" s="693"/>
      <c r="B33" s="682"/>
      <c r="C33" s="642"/>
      <c r="D33" s="318" t="s">
        <v>699</v>
      </c>
      <c r="E33" s="319">
        <v>332</v>
      </c>
      <c r="F33" s="320">
        <v>332</v>
      </c>
      <c r="G33" s="319">
        <v>40</v>
      </c>
      <c r="H33" s="319">
        <f t="shared" si="0"/>
        <v>12.048192771084338</v>
      </c>
    </row>
    <row r="34" spans="1:8" ht="12.75">
      <c r="A34" s="693"/>
      <c r="B34" s="682"/>
      <c r="C34" s="642"/>
      <c r="D34" s="318" t="s">
        <v>700</v>
      </c>
      <c r="E34" s="319">
        <v>13610</v>
      </c>
      <c r="F34" s="320">
        <v>13610</v>
      </c>
      <c r="G34" s="319">
        <v>8144</v>
      </c>
      <c r="H34" s="319">
        <f t="shared" si="0"/>
        <v>59.8383541513593</v>
      </c>
    </row>
    <row r="35" spans="1:8" ht="12.75">
      <c r="A35" s="693"/>
      <c r="B35" s="682"/>
      <c r="C35" s="642"/>
      <c r="D35" s="318" t="s">
        <v>701</v>
      </c>
      <c r="E35" s="319">
        <v>166</v>
      </c>
      <c r="F35" s="320">
        <v>166</v>
      </c>
      <c r="G35" s="319">
        <v>35</v>
      </c>
      <c r="H35" s="319">
        <f t="shared" si="0"/>
        <v>21.08433734939759</v>
      </c>
    </row>
    <row r="36" spans="1:8" ht="12.75">
      <c r="A36" s="693"/>
      <c r="B36" s="682"/>
      <c r="C36" s="642"/>
      <c r="D36" s="318" t="s">
        <v>405</v>
      </c>
      <c r="E36" s="319">
        <v>166</v>
      </c>
      <c r="F36" s="320">
        <v>166</v>
      </c>
      <c r="G36" s="319">
        <v>0</v>
      </c>
      <c r="H36" s="319">
        <f t="shared" si="0"/>
        <v>0</v>
      </c>
    </row>
    <row r="37" spans="1:8" ht="12.75">
      <c r="A37" s="693"/>
      <c r="B37" s="682"/>
      <c r="C37" s="642"/>
      <c r="D37" s="318" t="s">
        <v>406</v>
      </c>
      <c r="E37" s="319">
        <v>10622</v>
      </c>
      <c r="F37" s="320">
        <v>10622</v>
      </c>
      <c r="G37" s="319">
        <v>8900</v>
      </c>
      <c r="H37" s="319">
        <f t="shared" si="0"/>
        <v>83.7883637733007</v>
      </c>
    </row>
    <row r="38" spans="1:8" ht="12.75">
      <c r="A38" s="693"/>
      <c r="B38" s="682"/>
      <c r="C38" s="642"/>
      <c r="D38" s="318" t="s">
        <v>702</v>
      </c>
      <c r="E38" s="319">
        <v>66</v>
      </c>
      <c r="F38" s="320">
        <v>66</v>
      </c>
      <c r="G38" s="319">
        <v>199</v>
      </c>
      <c r="H38" s="319">
        <f t="shared" si="0"/>
        <v>301.5151515151515</v>
      </c>
    </row>
    <row r="39" spans="1:8" ht="12.75">
      <c r="A39" s="693"/>
      <c r="B39" s="682"/>
      <c r="C39" s="642"/>
      <c r="D39" s="318" t="s">
        <v>409</v>
      </c>
      <c r="E39" s="319">
        <v>1992</v>
      </c>
      <c r="F39" s="320">
        <v>1992</v>
      </c>
      <c r="G39" s="319">
        <v>634</v>
      </c>
      <c r="H39" s="319">
        <f t="shared" si="0"/>
        <v>31.82730923694779</v>
      </c>
    </row>
    <row r="40" spans="1:8" ht="12.75">
      <c r="A40" s="693"/>
      <c r="B40" s="682"/>
      <c r="C40" s="642"/>
      <c r="D40" s="318" t="s">
        <v>410</v>
      </c>
      <c r="E40" s="319">
        <v>6639</v>
      </c>
      <c r="F40" s="320">
        <v>6639</v>
      </c>
      <c r="G40" s="319">
        <v>2926</v>
      </c>
      <c r="H40" s="319">
        <f t="shared" si="0"/>
        <v>44.07290254556409</v>
      </c>
    </row>
    <row r="41" spans="1:8" ht="12.75">
      <c r="A41" s="693"/>
      <c r="B41" s="682"/>
      <c r="C41" s="310" t="s">
        <v>527</v>
      </c>
      <c r="D41" s="311" t="s">
        <v>528</v>
      </c>
      <c r="E41" s="312">
        <f>SUM(E42:E45)</f>
        <v>8632</v>
      </c>
      <c r="F41" s="312">
        <f>SUM(F42:F45)</f>
        <v>8632</v>
      </c>
      <c r="G41" s="312">
        <f>SUM(G42:G45)</f>
        <v>1693</v>
      </c>
      <c r="H41" s="312">
        <f t="shared" si="0"/>
        <v>19.61306765523633</v>
      </c>
    </row>
    <row r="42" spans="1:8" ht="12.75">
      <c r="A42" s="693"/>
      <c r="B42" s="682"/>
      <c r="C42" s="642"/>
      <c r="D42" s="318" t="s">
        <v>703</v>
      </c>
      <c r="E42" s="319">
        <v>2324</v>
      </c>
      <c r="F42" s="320">
        <v>2324</v>
      </c>
      <c r="G42" s="319">
        <v>0</v>
      </c>
      <c r="H42" s="319">
        <f t="shared" si="0"/>
        <v>0</v>
      </c>
    </row>
    <row r="43" spans="1:8" ht="12.75">
      <c r="A43" s="693"/>
      <c r="B43" s="682"/>
      <c r="C43" s="642"/>
      <c r="D43" s="318" t="s">
        <v>704</v>
      </c>
      <c r="E43" s="319">
        <v>2324</v>
      </c>
      <c r="F43" s="320">
        <v>2324</v>
      </c>
      <c r="G43" s="319">
        <v>0</v>
      </c>
      <c r="H43" s="319">
        <f t="shared" si="0"/>
        <v>0</v>
      </c>
    </row>
    <row r="44" spans="1:8" ht="12.75">
      <c r="A44" s="693"/>
      <c r="B44" s="682"/>
      <c r="C44" s="642"/>
      <c r="D44" s="318" t="s">
        <v>419</v>
      </c>
      <c r="E44" s="319">
        <v>2324</v>
      </c>
      <c r="F44" s="320">
        <v>2324</v>
      </c>
      <c r="G44" s="319">
        <v>890</v>
      </c>
      <c r="H44" s="319">
        <f aca="true" t="shared" si="1" ref="H44:H75">SUM(G44*100/F44)</f>
        <v>38.2960413080895</v>
      </c>
    </row>
    <row r="45" spans="1:8" ht="12.75">
      <c r="A45" s="693"/>
      <c r="B45" s="682"/>
      <c r="C45" s="642"/>
      <c r="D45" s="463" t="s">
        <v>705</v>
      </c>
      <c r="E45" s="464">
        <v>1660</v>
      </c>
      <c r="F45" s="465">
        <v>1660</v>
      </c>
      <c r="G45" s="319">
        <v>803</v>
      </c>
      <c r="H45" s="319">
        <f t="shared" si="1"/>
        <v>48.373493975903614</v>
      </c>
    </row>
    <row r="46" spans="1:8" ht="12.75">
      <c r="A46" s="693"/>
      <c r="B46" s="682"/>
      <c r="C46" s="525" t="s">
        <v>706</v>
      </c>
      <c r="D46" s="528"/>
      <c r="E46" s="529">
        <f>SUM(E47)</f>
        <v>208292</v>
      </c>
      <c r="F46" s="529">
        <f>SUM(F47)</f>
        <v>208292</v>
      </c>
      <c r="G46" s="529">
        <f>SUM(G47)</f>
        <v>104160</v>
      </c>
      <c r="H46" s="530">
        <f t="shared" si="1"/>
        <v>50.006721333512566</v>
      </c>
    </row>
    <row r="47" spans="1:8" ht="12.75">
      <c r="A47" s="693"/>
      <c r="B47" s="682"/>
      <c r="C47" s="389" t="s">
        <v>527</v>
      </c>
      <c r="D47" s="390" t="s">
        <v>528</v>
      </c>
      <c r="E47" s="428">
        <f>SUM(E48:E50)</f>
        <v>208292</v>
      </c>
      <c r="F47" s="428">
        <f>SUM(F48:F50)</f>
        <v>208292</v>
      </c>
      <c r="G47" s="428">
        <f>SUM(G48:G50)</f>
        <v>104160</v>
      </c>
      <c r="H47" s="391">
        <f t="shared" si="1"/>
        <v>50.006721333512566</v>
      </c>
    </row>
    <row r="48" spans="1:8" ht="12.75">
      <c r="A48" s="693"/>
      <c r="B48" s="682"/>
      <c r="C48" s="642"/>
      <c r="D48" s="318" t="s">
        <v>707</v>
      </c>
      <c r="E48" s="319">
        <v>122718</v>
      </c>
      <c r="F48" s="320">
        <v>122718</v>
      </c>
      <c r="G48" s="316">
        <v>61362</v>
      </c>
      <c r="H48" s="312">
        <f t="shared" si="1"/>
        <v>50.00244462914976</v>
      </c>
    </row>
    <row r="49" spans="1:8" ht="12.75">
      <c r="A49" s="693"/>
      <c r="B49" s="682"/>
      <c r="C49" s="642"/>
      <c r="D49" s="318" t="s">
        <v>708</v>
      </c>
      <c r="E49" s="319">
        <v>28547</v>
      </c>
      <c r="F49" s="320">
        <v>28547</v>
      </c>
      <c r="G49" s="316">
        <v>14274</v>
      </c>
      <c r="H49" s="312">
        <f t="shared" si="1"/>
        <v>50.001751497530385</v>
      </c>
    </row>
    <row r="50" spans="1:8" ht="12.75">
      <c r="A50" s="693"/>
      <c r="B50" s="682"/>
      <c r="C50" s="642"/>
      <c r="D50" s="318" t="s">
        <v>709</v>
      </c>
      <c r="E50" s="319">
        <v>57027</v>
      </c>
      <c r="F50" s="320">
        <v>57027</v>
      </c>
      <c r="G50" s="316">
        <v>28524</v>
      </c>
      <c r="H50" s="312">
        <f t="shared" si="1"/>
        <v>50.0184123310011</v>
      </c>
    </row>
    <row r="51" spans="1:8" ht="12.75">
      <c r="A51" s="693"/>
      <c r="B51" s="682"/>
      <c r="C51" s="531" t="s">
        <v>710</v>
      </c>
      <c r="D51" s="526"/>
      <c r="E51" s="527">
        <f>SUM(E52)</f>
        <v>336785</v>
      </c>
      <c r="F51" s="527">
        <f>SUM(F52)</f>
        <v>342958</v>
      </c>
      <c r="G51" s="527">
        <f>SUM(G52)</f>
        <v>126061.6</v>
      </c>
      <c r="H51" s="530">
        <f t="shared" si="1"/>
        <v>36.7571539372168</v>
      </c>
    </row>
    <row r="52" spans="1:8" ht="12.75">
      <c r="A52" s="693"/>
      <c r="B52" s="682"/>
      <c r="C52" s="321" t="s">
        <v>299</v>
      </c>
      <c r="D52" s="322" t="s">
        <v>8</v>
      </c>
      <c r="E52" s="323">
        <f>SUM(E53+E57+E62+E91)</f>
        <v>336785</v>
      </c>
      <c r="F52" s="323">
        <f>SUM(F53+F57+F62+F91)</f>
        <v>342958</v>
      </c>
      <c r="G52" s="323">
        <f>SUM(G53+G57+G62+G91)</f>
        <v>126061.6</v>
      </c>
      <c r="H52" s="391">
        <f t="shared" si="1"/>
        <v>36.7571539372168</v>
      </c>
    </row>
    <row r="53" spans="1:8" ht="12.75">
      <c r="A53" s="693"/>
      <c r="B53" s="682"/>
      <c r="C53" s="377" t="s">
        <v>358</v>
      </c>
      <c r="D53" s="378" t="s">
        <v>476</v>
      </c>
      <c r="E53" s="312">
        <f>SUM(E54:E56)</f>
        <v>184326</v>
      </c>
      <c r="F53" s="312">
        <f>SUM(F54:F56)</f>
        <v>184326</v>
      </c>
      <c r="G53" s="312">
        <f>SUM(G54:G56)</f>
        <v>70940</v>
      </c>
      <c r="H53" s="312">
        <f t="shared" si="1"/>
        <v>38.486160389744256</v>
      </c>
    </row>
    <row r="54" spans="1:8" ht="12.75">
      <c r="A54" s="693"/>
      <c r="B54" s="682"/>
      <c r="C54" s="638"/>
      <c r="D54" s="379" t="s">
        <v>477</v>
      </c>
      <c r="E54" s="319">
        <v>160891</v>
      </c>
      <c r="F54" s="320">
        <v>160891</v>
      </c>
      <c r="G54" s="316">
        <v>65894</v>
      </c>
      <c r="H54" s="319">
        <f t="shared" si="1"/>
        <v>40.95567806776016</v>
      </c>
    </row>
    <row r="55" spans="1:8" ht="12.75">
      <c r="A55" s="693"/>
      <c r="B55" s="682"/>
      <c r="C55" s="638"/>
      <c r="D55" s="426" t="s">
        <v>688</v>
      </c>
      <c r="E55" s="319">
        <v>21244</v>
      </c>
      <c r="F55" s="320">
        <v>21244</v>
      </c>
      <c r="G55" s="316">
        <v>3945</v>
      </c>
      <c r="H55" s="319">
        <f t="shared" si="1"/>
        <v>18.569949162116362</v>
      </c>
    </row>
    <row r="56" spans="1:8" ht="12.75">
      <c r="A56" s="693"/>
      <c r="B56" s="682"/>
      <c r="C56" s="638"/>
      <c r="D56" s="426" t="s">
        <v>565</v>
      </c>
      <c r="E56" s="319">
        <v>2191</v>
      </c>
      <c r="F56" s="320">
        <v>2191</v>
      </c>
      <c r="G56" s="316">
        <v>1101</v>
      </c>
      <c r="H56" s="319">
        <f t="shared" si="1"/>
        <v>50.25102692834322</v>
      </c>
    </row>
    <row r="57" spans="1:8" ht="12.75">
      <c r="A57" s="693"/>
      <c r="B57" s="682"/>
      <c r="C57" s="377" t="s">
        <v>360</v>
      </c>
      <c r="D57" s="378" t="s">
        <v>482</v>
      </c>
      <c r="E57" s="381">
        <f>SUM(E58:E61)</f>
        <v>64894</v>
      </c>
      <c r="F57" s="381">
        <f>SUM(F58:F61)</f>
        <v>64894</v>
      </c>
      <c r="G57" s="381">
        <f>SUM(G58:G61)</f>
        <v>24288</v>
      </c>
      <c r="H57" s="312">
        <f t="shared" si="1"/>
        <v>37.4271889542947</v>
      </c>
    </row>
    <row r="58" spans="1:8" ht="12.75">
      <c r="A58" s="693"/>
      <c r="B58" s="682"/>
      <c r="C58" s="638"/>
      <c r="D58" s="426" t="s">
        <v>689</v>
      </c>
      <c r="E58" s="341">
        <v>12846</v>
      </c>
      <c r="F58" s="303">
        <v>12846</v>
      </c>
      <c r="G58" s="304">
        <v>4371</v>
      </c>
      <c r="H58" s="319">
        <f t="shared" si="1"/>
        <v>34.02615600186829</v>
      </c>
    </row>
    <row r="59" spans="1:8" ht="12.75">
      <c r="A59" s="693"/>
      <c r="B59" s="682"/>
      <c r="C59" s="638"/>
      <c r="D59" s="426" t="s">
        <v>690</v>
      </c>
      <c r="E59" s="341">
        <v>1129</v>
      </c>
      <c r="F59" s="303">
        <v>1129</v>
      </c>
      <c r="G59" s="304">
        <v>470</v>
      </c>
      <c r="H59" s="319">
        <f t="shared" si="1"/>
        <v>41.62976085031001</v>
      </c>
    </row>
    <row r="60" spans="1:8" ht="12.75">
      <c r="A60" s="693"/>
      <c r="B60" s="682"/>
      <c r="C60" s="638"/>
      <c r="D60" s="379" t="s">
        <v>691</v>
      </c>
      <c r="E60" s="341">
        <v>4448</v>
      </c>
      <c r="F60" s="303">
        <v>4448</v>
      </c>
      <c r="G60" s="304">
        <v>2143</v>
      </c>
      <c r="H60" s="319">
        <f t="shared" si="1"/>
        <v>48.17895683453237</v>
      </c>
    </row>
    <row r="61" spans="1:8" ht="12.75">
      <c r="A61" s="693"/>
      <c r="B61" s="682"/>
      <c r="C61" s="638"/>
      <c r="D61" s="318" t="s">
        <v>692</v>
      </c>
      <c r="E61" s="303">
        <v>46471</v>
      </c>
      <c r="F61" s="303">
        <v>46471</v>
      </c>
      <c r="G61" s="380">
        <v>17304</v>
      </c>
      <c r="H61" s="319">
        <f t="shared" si="1"/>
        <v>37.23612575584773</v>
      </c>
    </row>
    <row r="62" spans="1:8" ht="12.75">
      <c r="A62" s="693"/>
      <c r="B62" s="682"/>
      <c r="C62" s="377" t="s">
        <v>300</v>
      </c>
      <c r="D62" s="378" t="s">
        <v>301</v>
      </c>
      <c r="E62" s="381">
        <f>SUM(E63:E90)</f>
        <v>87167</v>
      </c>
      <c r="F62" s="381">
        <f>SUM(F63:F90)</f>
        <v>93340</v>
      </c>
      <c r="G62" s="381">
        <f>SUM(G63:G90)</f>
        <v>30738.6</v>
      </c>
      <c r="H62" s="312">
        <f t="shared" si="1"/>
        <v>32.93186200985644</v>
      </c>
    </row>
    <row r="63" spans="1:8" ht="12.75">
      <c r="A63" s="693"/>
      <c r="B63" s="682"/>
      <c r="C63" s="689"/>
      <c r="D63" s="532" t="s">
        <v>711</v>
      </c>
      <c r="E63" s="319">
        <v>66</v>
      </c>
      <c r="F63" s="319">
        <v>66</v>
      </c>
      <c r="G63" s="319">
        <v>7</v>
      </c>
      <c r="H63" s="319">
        <f t="shared" si="1"/>
        <v>10.606060606060606</v>
      </c>
    </row>
    <row r="64" spans="1:8" ht="12.75">
      <c r="A64" s="693"/>
      <c r="B64" s="682"/>
      <c r="C64" s="689"/>
      <c r="D64" s="318" t="s">
        <v>377</v>
      </c>
      <c r="E64" s="319">
        <v>51119</v>
      </c>
      <c r="F64" s="320">
        <v>51119</v>
      </c>
      <c r="G64" s="316">
        <v>21058</v>
      </c>
      <c r="H64" s="319">
        <f t="shared" si="1"/>
        <v>41.19407656644301</v>
      </c>
    </row>
    <row r="65" spans="1:8" ht="12.75">
      <c r="A65" s="693"/>
      <c r="B65" s="682"/>
      <c r="C65" s="689"/>
      <c r="D65" s="318" t="s">
        <v>693</v>
      </c>
      <c r="E65" s="319">
        <v>2323</v>
      </c>
      <c r="F65" s="320">
        <v>2323</v>
      </c>
      <c r="G65" s="316">
        <v>905</v>
      </c>
      <c r="H65" s="319">
        <f t="shared" si="1"/>
        <v>38.958243650452005</v>
      </c>
    </row>
    <row r="66" spans="1:8" ht="12.75">
      <c r="A66" s="693"/>
      <c r="B66" s="682"/>
      <c r="C66" s="689"/>
      <c r="D66" s="318" t="s">
        <v>379</v>
      </c>
      <c r="E66" s="319">
        <v>664</v>
      </c>
      <c r="F66" s="320">
        <v>664</v>
      </c>
      <c r="G66" s="316">
        <v>301</v>
      </c>
      <c r="H66" s="319">
        <f t="shared" si="1"/>
        <v>45.33132530120482</v>
      </c>
    </row>
    <row r="67" spans="1:8" ht="12.75">
      <c r="A67" s="693"/>
      <c r="B67" s="682"/>
      <c r="C67" s="689"/>
      <c r="D67" s="318" t="s">
        <v>381</v>
      </c>
      <c r="E67" s="319">
        <v>2655</v>
      </c>
      <c r="F67" s="320">
        <v>2655</v>
      </c>
      <c r="G67" s="316">
        <v>77</v>
      </c>
      <c r="H67" s="319">
        <f t="shared" si="1"/>
        <v>2.9001883239171375</v>
      </c>
    </row>
    <row r="68" spans="1:8" ht="12.75">
      <c r="A68" s="693"/>
      <c r="B68" s="682"/>
      <c r="C68" s="689"/>
      <c r="D68" s="318" t="s">
        <v>382</v>
      </c>
      <c r="E68" s="319">
        <v>664</v>
      </c>
      <c r="F68" s="320">
        <v>664</v>
      </c>
      <c r="G68" s="316">
        <v>0</v>
      </c>
      <c r="H68" s="319">
        <f t="shared" si="1"/>
        <v>0</v>
      </c>
    </row>
    <row r="69" spans="1:8" ht="12.75">
      <c r="A69" s="693"/>
      <c r="B69" s="682"/>
      <c r="C69" s="689"/>
      <c r="D69" s="318" t="s">
        <v>712</v>
      </c>
      <c r="E69" s="319">
        <v>100</v>
      </c>
      <c r="F69" s="320">
        <v>100</v>
      </c>
      <c r="G69" s="316">
        <v>0</v>
      </c>
      <c r="H69" s="319">
        <f t="shared" si="1"/>
        <v>0</v>
      </c>
    </row>
    <row r="70" spans="1:8" ht="12.75">
      <c r="A70" s="693"/>
      <c r="B70" s="682"/>
      <c r="C70" s="689"/>
      <c r="D70" s="318" t="s">
        <v>694</v>
      </c>
      <c r="E70" s="319">
        <v>664</v>
      </c>
      <c r="F70" s="320">
        <v>664</v>
      </c>
      <c r="G70" s="316">
        <v>492</v>
      </c>
      <c r="H70" s="319">
        <f t="shared" si="1"/>
        <v>74.09638554216868</v>
      </c>
    </row>
    <row r="71" spans="1:8" ht="12.75">
      <c r="A71" s="693"/>
      <c r="B71" s="682"/>
      <c r="C71" s="689"/>
      <c r="D71" s="318" t="s">
        <v>384</v>
      </c>
      <c r="E71" s="319">
        <v>1992</v>
      </c>
      <c r="F71" s="320">
        <v>1992</v>
      </c>
      <c r="G71" s="316">
        <v>1000</v>
      </c>
      <c r="H71" s="319">
        <f t="shared" si="1"/>
        <v>50.200803212851405</v>
      </c>
    </row>
    <row r="72" spans="1:8" ht="12.75">
      <c r="A72" s="693"/>
      <c r="B72" s="682"/>
      <c r="C72" s="689"/>
      <c r="D72" s="318" t="s">
        <v>695</v>
      </c>
      <c r="E72" s="319">
        <v>1992</v>
      </c>
      <c r="F72" s="320">
        <v>8165</v>
      </c>
      <c r="G72" s="316">
        <v>2596</v>
      </c>
      <c r="H72" s="319">
        <f t="shared" si="1"/>
        <v>31.79424372320882</v>
      </c>
    </row>
    <row r="73" spans="1:8" ht="12.75">
      <c r="A73" s="693"/>
      <c r="B73" s="682"/>
      <c r="C73" s="689"/>
      <c r="D73" s="318" t="s">
        <v>696</v>
      </c>
      <c r="E73" s="319">
        <v>332</v>
      </c>
      <c r="F73" s="320">
        <v>332</v>
      </c>
      <c r="G73" s="316">
        <v>0</v>
      </c>
      <c r="H73" s="319">
        <f t="shared" si="1"/>
        <v>0</v>
      </c>
    </row>
    <row r="74" spans="1:8" ht="12.75">
      <c r="A74" s="693"/>
      <c r="B74" s="682"/>
      <c r="C74" s="689"/>
      <c r="D74" s="318" t="s">
        <v>713</v>
      </c>
      <c r="E74" s="319">
        <v>166</v>
      </c>
      <c r="F74" s="320">
        <v>166</v>
      </c>
      <c r="G74" s="316">
        <v>0</v>
      </c>
      <c r="H74" s="319">
        <f t="shared" si="1"/>
        <v>0</v>
      </c>
    </row>
    <row r="75" spans="1:8" ht="12.75">
      <c r="A75" s="693"/>
      <c r="B75" s="682"/>
      <c r="C75" s="689"/>
      <c r="D75" s="318" t="s">
        <v>714</v>
      </c>
      <c r="E75" s="319">
        <v>66</v>
      </c>
      <c r="F75" s="320">
        <v>66</v>
      </c>
      <c r="G75" s="316">
        <v>11</v>
      </c>
      <c r="H75" s="319">
        <f t="shared" si="1"/>
        <v>16.666666666666668</v>
      </c>
    </row>
    <row r="76" spans="1:8" ht="12.75">
      <c r="A76" s="693"/>
      <c r="B76" s="682"/>
      <c r="C76" s="689"/>
      <c r="D76" s="318" t="s">
        <v>697</v>
      </c>
      <c r="E76" s="319">
        <v>66</v>
      </c>
      <c r="F76" s="320">
        <v>66</v>
      </c>
      <c r="G76" s="316">
        <v>0</v>
      </c>
      <c r="H76" s="319">
        <f aca="true" t="shared" si="2" ref="H76:H89">SUM(G76*100/F76)</f>
        <v>0</v>
      </c>
    </row>
    <row r="77" spans="1:8" ht="12.75">
      <c r="A77" s="693"/>
      <c r="B77" s="682"/>
      <c r="C77" s="689"/>
      <c r="D77" s="318" t="s">
        <v>698</v>
      </c>
      <c r="E77" s="319">
        <v>166</v>
      </c>
      <c r="F77" s="320">
        <v>166</v>
      </c>
      <c r="G77" s="316">
        <v>24</v>
      </c>
      <c r="H77" s="319">
        <f t="shared" si="2"/>
        <v>14.457831325301205</v>
      </c>
    </row>
    <row r="78" spans="1:8" ht="12.75">
      <c r="A78" s="693"/>
      <c r="B78" s="682"/>
      <c r="C78" s="689"/>
      <c r="D78" s="318" t="s">
        <v>715</v>
      </c>
      <c r="E78" s="319">
        <v>66</v>
      </c>
      <c r="F78" s="320">
        <v>66</v>
      </c>
      <c r="G78" s="316">
        <v>0</v>
      </c>
      <c r="H78" s="319">
        <f t="shared" si="2"/>
        <v>0</v>
      </c>
    </row>
    <row r="79" spans="1:8" ht="12.75">
      <c r="A79" s="693"/>
      <c r="B79" s="682"/>
      <c r="C79" s="689"/>
      <c r="D79" s="318" t="s">
        <v>699</v>
      </c>
      <c r="E79" s="319">
        <v>332</v>
      </c>
      <c r="F79" s="320">
        <v>332</v>
      </c>
      <c r="G79" s="316">
        <v>0</v>
      </c>
      <c r="H79" s="319">
        <f t="shared" si="2"/>
        <v>0</v>
      </c>
    </row>
    <row r="80" spans="1:8" ht="12.75">
      <c r="A80" s="693"/>
      <c r="B80" s="682"/>
      <c r="C80" s="689"/>
      <c r="D80" s="318" t="s">
        <v>700</v>
      </c>
      <c r="E80" s="319">
        <v>13277</v>
      </c>
      <c r="F80" s="320">
        <v>13277</v>
      </c>
      <c r="G80" s="316">
        <v>543</v>
      </c>
      <c r="H80" s="319">
        <f t="shared" si="2"/>
        <v>4.089779317616932</v>
      </c>
    </row>
    <row r="81" spans="1:8" ht="12.75">
      <c r="A81" s="693"/>
      <c r="B81" s="682"/>
      <c r="C81" s="689"/>
      <c r="D81" s="318" t="s">
        <v>716</v>
      </c>
      <c r="E81" s="319">
        <v>33</v>
      </c>
      <c r="F81" s="320">
        <v>33</v>
      </c>
      <c r="G81" s="316">
        <v>0</v>
      </c>
      <c r="H81" s="319">
        <f t="shared" si="2"/>
        <v>0</v>
      </c>
    </row>
    <row r="82" spans="1:8" ht="12.75">
      <c r="A82" s="693"/>
      <c r="B82" s="682"/>
      <c r="C82" s="689"/>
      <c r="D82" s="318" t="s">
        <v>701</v>
      </c>
      <c r="E82" s="319">
        <v>166</v>
      </c>
      <c r="F82" s="320">
        <v>166</v>
      </c>
      <c r="G82" s="316">
        <v>30</v>
      </c>
      <c r="H82" s="319">
        <f t="shared" si="2"/>
        <v>18.072289156626507</v>
      </c>
    </row>
    <row r="83" spans="1:8" ht="12.75">
      <c r="A83" s="693"/>
      <c r="B83" s="682"/>
      <c r="C83" s="689"/>
      <c r="D83" s="318" t="s">
        <v>405</v>
      </c>
      <c r="E83" s="319">
        <v>33</v>
      </c>
      <c r="F83" s="320">
        <v>33</v>
      </c>
      <c r="G83" s="316">
        <v>0</v>
      </c>
      <c r="H83" s="319">
        <f t="shared" si="2"/>
        <v>0</v>
      </c>
    </row>
    <row r="84" spans="1:8" ht="12.75">
      <c r="A84" s="693"/>
      <c r="B84" s="682"/>
      <c r="C84" s="689"/>
      <c r="D84" s="318" t="s">
        <v>406</v>
      </c>
      <c r="E84" s="319">
        <v>1328</v>
      </c>
      <c r="F84" s="320">
        <v>1328</v>
      </c>
      <c r="G84" s="316">
        <v>513</v>
      </c>
      <c r="H84" s="319">
        <f t="shared" si="2"/>
        <v>38.62951807228916</v>
      </c>
    </row>
    <row r="85" spans="1:8" ht="12.75">
      <c r="A85" s="693"/>
      <c r="B85" s="682"/>
      <c r="C85" s="689"/>
      <c r="D85" s="318" t="s">
        <v>702</v>
      </c>
      <c r="E85" s="319">
        <v>1660</v>
      </c>
      <c r="F85" s="320">
        <v>1660</v>
      </c>
      <c r="G85" s="316">
        <v>162</v>
      </c>
      <c r="H85" s="319">
        <f t="shared" si="2"/>
        <v>9.759036144578314</v>
      </c>
    </row>
    <row r="86" spans="1:8" ht="12.75">
      <c r="A86" s="693"/>
      <c r="B86" s="682"/>
      <c r="C86" s="689"/>
      <c r="D86" s="318" t="s">
        <v>373</v>
      </c>
      <c r="E86" s="319">
        <v>3718</v>
      </c>
      <c r="F86" s="320">
        <v>3718</v>
      </c>
      <c r="G86" s="316">
        <v>1766</v>
      </c>
      <c r="H86" s="319">
        <f t="shared" si="2"/>
        <v>47.498655190962886</v>
      </c>
    </row>
    <row r="87" spans="1:8" ht="12.75">
      <c r="A87" s="693"/>
      <c r="B87" s="682"/>
      <c r="C87" s="689"/>
      <c r="D87" s="318" t="s">
        <v>409</v>
      </c>
      <c r="E87" s="319">
        <v>863</v>
      </c>
      <c r="F87" s="320">
        <v>863</v>
      </c>
      <c r="G87" s="316">
        <v>0</v>
      </c>
      <c r="H87" s="319">
        <f t="shared" si="2"/>
        <v>0</v>
      </c>
    </row>
    <row r="88" spans="1:8" ht="12.75">
      <c r="A88" s="693"/>
      <c r="B88" s="682"/>
      <c r="C88" s="689"/>
      <c r="D88" s="318" t="s">
        <v>410</v>
      </c>
      <c r="E88" s="319">
        <v>1992</v>
      </c>
      <c r="F88" s="320">
        <v>1992</v>
      </c>
      <c r="G88" s="316">
        <v>837</v>
      </c>
      <c r="H88" s="319">
        <f t="shared" si="2"/>
        <v>42.01807228915663</v>
      </c>
    </row>
    <row r="89" spans="1:8" ht="12.75">
      <c r="A89" s="693"/>
      <c r="B89" s="682"/>
      <c r="C89" s="689"/>
      <c r="D89" s="318" t="s">
        <v>717</v>
      </c>
      <c r="E89" s="319">
        <v>664</v>
      </c>
      <c r="F89" s="320">
        <v>664</v>
      </c>
      <c r="G89" s="316">
        <v>51.6</v>
      </c>
      <c r="H89" s="319">
        <f t="shared" si="2"/>
        <v>7.771084337349397</v>
      </c>
    </row>
    <row r="90" spans="1:8" ht="12.75">
      <c r="A90" s="693"/>
      <c r="B90" s="682"/>
      <c r="C90" s="689"/>
      <c r="D90" s="318" t="s">
        <v>718</v>
      </c>
      <c r="E90" s="319">
        <v>0</v>
      </c>
      <c r="F90" s="320">
        <v>0</v>
      </c>
      <c r="G90" s="316">
        <v>365</v>
      </c>
      <c r="H90" s="319">
        <v>0</v>
      </c>
    </row>
    <row r="91" spans="1:8" ht="12.75">
      <c r="A91" s="693"/>
      <c r="B91" s="682"/>
      <c r="C91" s="310" t="s">
        <v>527</v>
      </c>
      <c r="D91" s="311" t="s">
        <v>528</v>
      </c>
      <c r="E91" s="312">
        <f>SUM(E92:E93)</f>
        <v>398</v>
      </c>
      <c r="F91" s="312">
        <f>SUM(F92:F93)</f>
        <v>398</v>
      </c>
      <c r="G91" s="312">
        <f>SUM(G92:G93)</f>
        <v>95</v>
      </c>
      <c r="H91" s="312">
        <f>SUM(G91*100/F91)</f>
        <v>23.86934673366834</v>
      </c>
    </row>
    <row r="92" spans="1:8" ht="12.75">
      <c r="A92" s="693"/>
      <c r="B92" s="682"/>
      <c r="C92" s="642"/>
      <c r="D92" s="318" t="s">
        <v>419</v>
      </c>
      <c r="E92" s="319">
        <v>332</v>
      </c>
      <c r="F92" s="320">
        <v>332</v>
      </c>
      <c r="G92" s="316">
        <v>95</v>
      </c>
      <c r="H92" s="319">
        <f>SUM(G92*100/F92)</f>
        <v>28.6144578313253</v>
      </c>
    </row>
    <row r="93" spans="1:8" ht="12.75">
      <c r="A93" s="693"/>
      <c r="B93" s="682"/>
      <c r="C93" s="642"/>
      <c r="D93" s="318" t="s">
        <v>719</v>
      </c>
      <c r="E93" s="319">
        <v>66</v>
      </c>
      <c r="F93" s="320">
        <v>66</v>
      </c>
      <c r="G93" s="316">
        <v>0</v>
      </c>
      <c r="H93" s="319">
        <f>SUM(G93*100/F93)</f>
        <v>0</v>
      </c>
    </row>
    <row r="94" spans="1:8" ht="12.75">
      <c r="A94" s="693"/>
      <c r="B94" s="682"/>
      <c r="C94" s="525" t="s">
        <v>720</v>
      </c>
      <c r="D94" s="526"/>
      <c r="E94" s="527">
        <f>SUM(E95)</f>
        <v>23402</v>
      </c>
      <c r="F94" s="527">
        <f>SUM(F95)</f>
        <v>23696</v>
      </c>
      <c r="G94" s="527">
        <f>SUM(G95)</f>
        <v>9384</v>
      </c>
      <c r="H94" s="527">
        <v>40</v>
      </c>
    </row>
    <row r="95" spans="1:8" ht="12.75">
      <c r="A95" s="693"/>
      <c r="B95" s="682"/>
      <c r="C95" s="321" t="s">
        <v>299</v>
      </c>
      <c r="D95" s="322" t="s">
        <v>8</v>
      </c>
      <c r="E95" s="323">
        <f>SUM(E96+E99+E104+E115)</f>
        <v>23402</v>
      </c>
      <c r="F95" s="323">
        <f>SUM(F96+F99+F104+F115)</f>
        <v>23696</v>
      </c>
      <c r="G95" s="323">
        <f>SUM(G96+G99+G104+G115)</f>
        <v>9384</v>
      </c>
      <c r="H95" s="323">
        <v>40</v>
      </c>
    </row>
    <row r="96" spans="1:8" ht="12.75">
      <c r="A96" s="693"/>
      <c r="B96" s="682"/>
      <c r="C96" s="377" t="s">
        <v>358</v>
      </c>
      <c r="D96" s="378" t="s">
        <v>476</v>
      </c>
      <c r="E96" s="312">
        <f>SUM(E97:E98)</f>
        <v>15967</v>
      </c>
      <c r="F96" s="312">
        <f>SUM(F97:F98)</f>
        <v>15967</v>
      </c>
      <c r="G96" s="312">
        <f>SUM(G97:G98)</f>
        <v>6210</v>
      </c>
      <c r="H96" s="312">
        <v>39</v>
      </c>
    </row>
    <row r="97" spans="1:8" ht="12.75">
      <c r="A97" s="693"/>
      <c r="B97" s="682"/>
      <c r="C97" s="638"/>
      <c r="D97" s="379" t="s">
        <v>477</v>
      </c>
      <c r="E97" s="319">
        <v>15535</v>
      </c>
      <c r="F97" s="320">
        <v>15535</v>
      </c>
      <c r="G97" s="316">
        <v>5918</v>
      </c>
      <c r="H97" s="319">
        <v>38</v>
      </c>
    </row>
    <row r="98" spans="1:8" ht="12.75">
      <c r="A98" s="693"/>
      <c r="B98" s="682"/>
      <c r="C98" s="638"/>
      <c r="D98" s="426" t="s">
        <v>688</v>
      </c>
      <c r="E98" s="319">
        <v>432</v>
      </c>
      <c r="F98" s="320">
        <v>432</v>
      </c>
      <c r="G98" s="316">
        <v>292</v>
      </c>
      <c r="H98" s="319">
        <v>68</v>
      </c>
    </row>
    <row r="99" spans="1:8" ht="12.75">
      <c r="A99" s="693"/>
      <c r="B99" s="682"/>
      <c r="C99" s="377" t="s">
        <v>360</v>
      </c>
      <c r="D99" s="378" t="s">
        <v>482</v>
      </c>
      <c r="E99" s="381">
        <f>SUM(E100:E103)</f>
        <v>5609</v>
      </c>
      <c r="F99" s="381">
        <f>SUM(F100:F103)</f>
        <v>5609</v>
      </c>
      <c r="G99" s="381">
        <f>SUM(G100:G103)</f>
        <v>2182</v>
      </c>
      <c r="H99" s="381">
        <v>39</v>
      </c>
    </row>
    <row r="100" spans="1:8" ht="12.75">
      <c r="A100" s="693"/>
      <c r="B100" s="682"/>
      <c r="C100" s="638"/>
      <c r="D100" s="426" t="s">
        <v>689</v>
      </c>
      <c r="E100" s="341">
        <v>630</v>
      </c>
      <c r="F100" s="303">
        <v>630</v>
      </c>
      <c r="G100" s="304">
        <v>0</v>
      </c>
      <c r="H100" s="341">
        <v>0</v>
      </c>
    </row>
    <row r="101" spans="1:8" ht="12.75">
      <c r="A101" s="693"/>
      <c r="B101" s="682"/>
      <c r="C101" s="638"/>
      <c r="D101" s="426" t="s">
        <v>690</v>
      </c>
      <c r="E101" s="341">
        <v>0</v>
      </c>
      <c r="F101" s="303">
        <v>0</v>
      </c>
      <c r="G101" s="304">
        <v>318</v>
      </c>
      <c r="H101" s="341">
        <v>0</v>
      </c>
    </row>
    <row r="102" spans="1:8" ht="12.75">
      <c r="A102" s="693"/>
      <c r="B102" s="682"/>
      <c r="C102" s="638"/>
      <c r="D102" s="379" t="s">
        <v>691</v>
      </c>
      <c r="E102" s="341">
        <v>963</v>
      </c>
      <c r="F102" s="303">
        <v>963</v>
      </c>
      <c r="G102" s="304">
        <v>303</v>
      </c>
      <c r="H102" s="341">
        <v>32</v>
      </c>
    </row>
    <row r="103" spans="1:8" ht="12.75">
      <c r="A103" s="693"/>
      <c r="B103" s="682"/>
      <c r="C103" s="638"/>
      <c r="D103" s="318" t="s">
        <v>692</v>
      </c>
      <c r="E103" s="303">
        <v>4016</v>
      </c>
      <c r="F103" s="303">
        <v>4016</v>
      </c>
      <c r="G103" s="380">
        <v>1561</v>
      </c>
      <c r="H103" s="303">
        <v>39</v>
      </c>
    </row>
    <row r="104" spans="1:8" ht="12.75">
      <c r="A104" s="693"/>
      <c r="B104" s="682"/>
      <c r="C104" s="377" t="s">
        <v>300</v>
      </c>
      <c r="D104" s="378" t="s">
        <v>301</v>
      </c>
      <c r="E104" s="381">
        <f>SUM(E105:E114)</f>
        <v>1693</v>
      </c>
      <c r="F104" s="381">
        <f>SUM(F105:F114)</f>
        <v>1987</v>
      </c>
      <c r="G104" s="381">
        <f>SUM(G105:G114)</f>
        <v>992</v>
      </c>
      <c r="H104" s="381">
        <v>50</v>
      </c>
    </row>
    <row r="105" spans="1:8" ht="12.75">
      <c r="A105" s="693"/>
      <c r="B105" s="682"/>
      <c r="C105" s="642"/>
      <c r="D105" s="318" t="s">
        <v>377</v>
      </c>
      <c r="E105" s="319">
        <v>996</v>
      </c>
      <c r="F105" s="320">
        <v>996</v>
      </c>
      <c r="G105" s="316">
        <v>512</v>
      </c>
      <c r="H105" s="319">
        <v>51</v>
      </c>
    </row>
    <row r="106" spans="1:8" ht="12.75">
      <c r="A106" s="693"/>
      <c r="B106" s="682"/>
      <c r="C106" s="642"/>
      <c r="D106" s="318" t="s">
        <v>693</v>
      </c>
      <c r="E106" s="319">
        <v>166</v>
      </c>
      <c r="F106" s="320">
        <v>166</v>
      </c>
      <c r="G106" s="316">
        <v>51</v>
      </c>
      <c r="H106" s="319">
        <v>30</v>
      </c>
    </row>
    <row r="107" spans="1:8" ht="12.75">
      <c r="A107" s="693"/>
      <c r="B107" s="682"/>
      <c r="C107" s="642"/>
      <c r="D107" s="318" t="s">
        <v>379</v>
      </c>
      <c r="E107" s="319">
        <v>66</v>
      </c>
      <c r="F107" s="320">
        <v>66</v>
      </c>
      <c r="G107" s="316">
        <v>0</v>
      </c>
      <c r="H107" s="319">
        <v>0</v>
      </c>
    </row>
    <row r="108" spans="1:8" ht="12.75">
      <c r="A108" s="693"/>
      <c r="B108" s="682"/>
      <c r="C108" s="642"/>
      <c r="D108" s="318" t="s">
        <v>381</v>
      </c>
      <c r="E108" s="319">
        <v>66</v>
      </c>
      <c r="F108" s="320">
        <v>66</v>
      </c>
      <c r="G108" s="316">
        <v>0</v>
      </c>
      <c r="H108" s="319">
        <v>0</v>
      </c>
    </row>
    <row r="109" spans="1:8" ht="12.75">
      <c r="A109" s="693"/>
      <c r="B109" s="682"/>
      <c r="C109" s="642"/>
      <c r="D109" s="318" t="s">
        <v>384</v>
      </c>
      <c r="E109" s="319">
        <v>100</v>
      </c>
      <c r="F109" s="320">
        <v>100</v>
      </c>
      <c r="G109" s="316">
        <v>0</v>
      </c>
      <c r="H109" s="319">
        <v>0</v>
      </c>
    </row>
    <row r="110" spans="1:8" ht="12.75">
      <c r="A110" s="693"/>
      <c r="B110" s="682"/>
      <c r="C110" s="642"/>
      <c r="D110" s="318" t="s">
        <v>721</v>
      </c>
      <c r="E110" s="319">
        <v>0</v>
      </c>
      <c r="F110" s="320">
        <v>294</v>
      </c>
      <c r="G110" s="316">
        <v>221</v>
      </c>
      <c r="H110" s="319">
        <v>75</v>
      </c>
    </row>
    <row r="111" spans="1:8" ht="12.75">
      <c r="A111" s="693"/>
      <c r="B111" s="682"/>
      <c r="C111" s="642"/>
      <c r="D111" s="318" t="s">
        <v>696</v>
      </c>
      <c r="E111" s="319">
        <v>66</v>
      </c>
      <c r="F111" s="320">
        <v>66</v>
      </c>
      <c r="G111" s="316">
        <v>66</v>
      </c>
      <c r="H111" s="319">
        <v>101</v>
      </c>
    </row>
    <row r="112" spans="1:8" ht="12.75">
      <c r="A112" s="693"/>
      <c r="B112" s="682"/>
      <c r="C112" s="642"/>
      <c r="D112" s="318" t="s">
        <v>714</v>
      </c>
      <c r="E112" s="319">
        <v>33</v>
      </c>
      <c r="F112" s="320">
        <v>33</v>
      </c>
      <c r="G112" s="316">
        <v>0</v>
      </c>
      <c r="H112" s="319">
        <v>0</v>
      </c>
    </row>
    <row r="113" spans="1:8" ht="12.75">
      <c r="A113" s="693"/>
      <c r="B113" s="682"/>
      <c r="C113" s="642"/>
      <c r="D113" s="318" t="s">
        <v>373</v>
      </c>
      <c r="E113" s="319">
        <v>100</v>
      </c>
      <c r="F113" s="320">
        <v>100</v>
      </c>
      <c r="G113" s="316">
        <v>67</v>
      </c>
      <c r="H113" s="319">
        <v>67</v>
      </c>
    </row>
    <row r="114" spans="1:8" ht="12.75">
      <c r="A114" s="693"/>
      <c r="B114" s="682"/>
      <c r="C114" s="642"/>
      <c r="D114" s="318" t="s">
        <v>410</v>
      </c>
      <c r="E114" s="319">
        <v>100</v>
      </c>
      <c r="F114" s="320">
        <v>100</v>
      </c>
      <c r="G114" s="316">
        <v>75</v>
      </c>
      <c r="H114" s="319">
        <v>75</v>
      </c>
    </row>
    <row r="115" spans="1:8" ht="12.75">
      <c r="A115" s="693"/>
      <c r="B115" s="682"/>
      <c r="C115" s="310" t="s">
        <v>527</v>
      </c>
      <c r="D115" s="311" t="s">
        <v>528</v>
      </c>
      <c r="E115" s="312">
        <f>SUM(E116:E116)</f>
        <v>133</v>
      </c>
      <c r="F115" s="312">
        <f>SUM(F116:F116)</f>
        <v>133</v>
      </c>
      <c r="G115" s="312">
        <f>SUM(G116:G116)</f>
        <v>0</v>
      </c>
      <c r="H115" s="312">
        <v>0</v>
      </c>
    </row>
    <row r="116" spans="1:8" ht="12.75">
      <c r="A116" s="693"/>
      <c r="B116" s="682"/>
      <c r="C116" s="382"/>
      <c r="D116" s="318" t="s">
        <v>419</v>
      </c>
      <c r="E116" s="319">
        <v>133</v>
      </c>
      <c r="F116" s="320">
        <v>133</v>
      </c>
      <c r="G116" s="316">
        <v>0</v>
      </c>
      <c r="H116" s="319">
        <v>0</v>
      </c>
    </row>
    <row r="117" spans="1:8" ht="12.75">
      <c r="A117" s="693"/>
      <c r="B117" s="682"/>
      <c r="C117" s="525" t="s">
        <v>722</v>
      </c>
      <c r="D117" s="526"/>
      <c r="E117" s="527">
        <f>SUM(E118)</f>
        <v>39368</v>
      </c>
      <c r="F117" s="527">
        <f>SUM(F118)</f>
        <v>41426</v>
      </c>
      <c r="G117" s="527">
        <f>SUM(G118)</f>
        <v>15705</v>
      </c>
      <c r="H117" s="527">
        <v>38</v>
      </c>
    </row>
    <row r="118" spans="1:8" ht="12.75">
      <c r="A118" s="693"/>
      <c r="B118" s="682"/>
      <c r="C118" s="321" t="s">
        <v>299</v>
      </c>
      <c r="D118" s="322" t="s">
        <v>8</v>
      </c>
      <c r="E118" s="323">
        <f>SUM(E119+E123+E126+E140)</f>
        <v>39368</v>
      </c>
      <c r="F118" s="323">
        <f>SUM(F119+F123+F126+F140)</f>
        <v>41426</v>
      </c>
      <c r="G118" s="323">
        <f>SUM(G119+G123+G126+G140)</f>
        <v>15705</v>
      </c>
      <c r="H118" s="323">
        <v>38</v>
      </c>
    </row>
    <row r="119" spans="1:8" ht="12.75">
      <c r="A119" s="693"/>
      <c r="B119" s="682"/>
      <c r="C119" s="377" t="s">
        <v>358</v>
      </c>
      <c r="D119" s="378" t="s">
        <v>476</v>
      </c>
      <c r="E119" s="312">
        <f>SUM(E120:E122)</f>
        <v>24464</v>
      </c>
      <c r="F119" s="312">
        <f>SUM(F120:F122)</f>
        <v>24464</v>
      </c>
      <c r="G119" s="312">
        <f>SUM(G120:G122)</f>
        <v>8910</v>
      </c>
      <c r="H119" s="312">
        <v>36</v>
      </c>
    </row>
    <row r="120" spans="1:8" ht="12.75">
      <c r="A120" s="693"/>
      <c r="B120" s="682"/>
      <c r="C120" s="638"/>
      <c r="D120" s="379" t="s">
        <v>477</v>
      </c>
      <c r="E120" s="319">
        <v>18522</v>
      </c>
      <c r="F120" s="320">
        <v>18522</v>
      </c>
      <c r="G120" s="316">
        <v>7882</v>
      </c>
      <c r="H120" s="319">
        <v>42.55</v>
      </c>
    </row>
    <row r="121" spans="1:8" ht="12.75">
      <c r="A121" s="693"/>
      <c r="B121" s="682"/>
      <c r="C121" s="638"/>
      <c r="D121" s="426" t="s">
        <v>688</v>
      </c>
      <c r="E121" s="319">
        <v>4050</v>
      </c>
      <c r="F121" s="320">
        <v>4050</v>
      </c>
      <c r="G121" s="316">
        <v>1028</v>
      </c>
      <c r="H121" s="319">
        <v>25.39</v>
      </c>
    </row>
    <row r="122" spans="1:8" ht="12.75">
      <c r="A122" s="693"/>
      <c r="B122" s="682"/>
      <c r="C122" s="638"/>
      <c r="D122" s="426" t="s">
        <v>565</v>
      </c>
      <c r="E122" s="319">
        <v>1892</v>
      </c>
      <c r="F122" s="320">
        <v>1892</v>
      </c>
      <c r="G122" s="316">
        <v>0</v>
      </c>
      <c r="H122" s="319">
        <v>0</v>
      </c>
    </row>
    <row r="123" spans="1:8" ht="12.75">
      <c r="A123" s="693"/>
      <c r="B123" s="682"/>
      <c r="C123" s="377" t="s">
        <v>360</v>
      </c>
      <c r="D123" s="378" t="s">
        <v>482</v>
      </c>
      <c r="E123" s="381">
        <f>SUM(E124:E125)</f>
        <v>8597</v>
      </c>
      <c r="F123" s="381">
        <f>SUM(F124:F125)</f>
        <v>8597</v>
      </c>
      <c r="G123" s="381">
        <f>SUM(G124:G125)</f>
        <v>2895</v>
      </c>
      <c r="H123" s="381">
        <v>34</v>
      </c>
    </row>
    <row r="124" spans="1:8" ht="12.75">
      <c r="A124" s="693"/>
      <c r="B124" s="682"/>
      <c r="C124" s="690"/>
      <c r="D124" s="379" t="s">
        <v>691</v>
      </c>
      <c r="E124" s="341">
        <v>2446</v>
      </c>
      <c r="F124" s="303">
        <v>2446</v>
      </c>
      <c r="G124" s="304">
        <v>891</v>
      </c>
      <c r="H124" s="341">
        <v>36.43</v>
      </c>
    </row>
    <row r="125" spans="1:8" ht="12.75">
      <c r="A125" s="693"/>
      <c r="B125" s="682"/>
      <c r="C125" s="690"/>
      <c r="D125" s="318" t="s">
        <v>692</v>
      </c>
      <c r="E125" s="303">
        <v>6151</v>
      </c>
      <c r="F125" s="303">
        <v>6151</v>
      </c>
      <c r="G125" s="380">
        <v>2004</v>
      </c>
      <c r="H125" s="303">
        <v>33</v>
      </c>
    </row>
    <row r="126" spans="1:8" ht="12.75">
      <c r="A126" s="693"/>
      <c r="B126" s="682"/>
      <c r="C126" s="377" t="s">
        <v>300</v>
      </c>
      <c r="D126" s="378" t="s">
        <v>301</v>
      </c>
      <c r="E126" s="381">
        <f>SUM(E127:E139)</f>
        <v>6207</v>
      </c>
      <c r="F126" s="381">
        <f>SUM(F127:F139)</f>
        <v>8265</v>
      </c>
      <c r="G126" s="381">
        <f>SUM(G127:G139)</f>
        <v>3900</v>
      </c>
      <c r="H126" s="381">
        <v>47</v>
      </c>
    </row>
    <row r="127" spans="1:8" ht="12.75">
      <c r="A127" s="693"/>
      <c r="B127" s="682"/>
      <c r="C127" s="689"/>
      <c r="D127" s="532" t="s">
        <v>723</v>
      </c>
      <c r="E127" s="319">
        <v>66</v>
      </c>
      <c r="F127" s="319">
        <v>66</v>
      </c>
      <c r="G127" s="319">
        <v>0</v>
      </c>
      <c r="H127" s="319">
        <v>0</v>
      </c>
    </row>
    <row r="128" spans="1:8" ht="12.75">
      <c r="A128" s="693"/>
      <c r="B128" s="682"/>
      <c r="C128" s="689"/>
      <c r="D128" s="318" t="s">
        <v>377</v>
      </c>
      <c r="E128" s="319">
        <v>2490</v>
      </c>
      <c r="F128" s="320">
        <v>2490</v>
      </c>
      <c r="G128" s="316">
        <v>2187</v>
      </c>
      <c r="H128" s="319">
        <v>88</v>
      </c>
    </row>
    <row r="129" spans="1:8" ht="12.75">
      <c r="A129" s="693"/>
      <c r="B129" s="682"/>
      <c r="C129" s="689"/>
      <c r="D129" s="318" t="s">
        <v>379</v>
      </c>
      <c r="E129" s="319">
        <v>166</v>
      </c>
      <c r="F129" s="320">
        <v>166</v>
      </c>
      <c r="G129" s="316">
        <v>68</v>
      </c>
      <c r="H129" s="319">
        <v>41</v>
      </c>
    </row>
    <row r="130" spans="1:8" ht="12.75">
      <c r="A130" s="693"/>
      <c r="B130" s="682"/>
      <c r="C130" s="689"/>
      <c r="D130" s="318" t="s">
        <v>381</v>
      </c>
      <c r="E130" s="319">
        <v>332</v>
      </c>
      <c r="F130" s="320">
        <v>332</v>
      </c>
      <c r="G130" s="316">
        <v>0</v>
      </c>
      <c r="H130" s="319">
        <v>0</v>
      </c>
    </row>
    <row r="131" spans="1:8" ht="12.75">
      <c r="A131" s="693"/>
      <c r="B131" s="682"/>
      <c r="C131" s="689"/>
      <c r="D131" s="318" t="s">
        <v>694</v>
      </c>
      <c r="E131" s="319">
        <v>100</v>
      </c>
      <c r="F131" s="320">
        <v>100</v>
      </c>
      <c r="G131" s="316">
        <v>0</v>
      </c>
      <c r="H131" s="319">
        <v>0</v>
      </c>
    </row>
    <row r="132" spans="1:8" ht="12.75">
      <c r="A132" s="693"/>
      <c r="B132" s="682"/>
      <c r="C132" s="689"/>
      <c r="D132" s="318" t="s">
        <v>384</v>
      </c>
      <c r="E132" s="319">
        <v>664</v>
      </c>
      <c r="F132" s="320">
        <v>664</v>
      </c>
      <c r="G132" s="316">
        <v>253</v>
      </c>
      <c r="H132" s="319">
        <v>38</v>
      </c>
    </row>
    <row r="133" spans="1:8" ht="12.75">
      <c r="A133" s="693"/>
      <c r="B133" s="682"/>
      <c r="C133" s="689"/>
      <c r="D133" s="318" t="s">
        <v>695</v>
      </c>
      <c r="E133" s="319">
        <v>100</v>
      </c>
      <c r="F133" s="320">
        <v>958</v>
      </c>
      <c r="G133" s="316">
        <v>92</v>
      </c>
      <c r="H133" s="319">
        <v>9</v>
      </c>
    </row>
    <row r="134" spans="1:8" ht="12.75">
      <c r="A134" s="693"/>
      <c r="B134" s="682"/>
      <c r="C134" s="689"/>
      <c r="D134" s="318" t="s">
        <v>696</v>
      </c>
      <c r="E134" s="319">
        <v>166</v>
      </c>
      <c r="F134" s="320">
        <v>166</v>
      </c>
      <c r="G134" s="316">
        <v>0</v>
      </c>
      <c r="H134" s="319">
        <v>0</v>
      </c>
    </row>
    <row r="135" spans="1:8" ht="12.75">
      <c r="A135" s="693"/>
      <c r="B135" s="682"/>
      <c r="C135" s="689"/>
      <c r="D135" s="318" t="s">
        <v>697</v>
      </c>
      <c r="E135" s="319">
        <v>863</v>
      </c>
      <c r="F135" s="320">
        <v>863</v>
      </c>
      <c r="G135" s="316">
        <v>561</v>
      </c>
      <c r="H135" s="319">
        <v>65</v>
      </c>
    </row>
    <row r="136" spans="1:8" ht="12.75">
      <c r="A136" s="693"/>
      <c r="B136" s="682"/>
      <c r="C136" s="689"/>
      <c r="D136" s="318" t="s">
        <v>700</v>
      </c>
      <c r="E136" s="319">
        <v>0</v>
      </c>
      <c r="F136" s="320">
        <v>1200</v>
      </c>
      <c r="G136" s="316">
        <v>0</v>
      </c>
      <c r="H136" s="319">
        <v>0</v>
      </c>
    </row>
    <row r="137" spans="1:8" ht="12.75">
      <c r="A137" s="693"/>
      <c r="B137" s="682"/>
      <c r="C137" s="689"/>
      <c r="D137" s="318" t="s">
        <v>373</v>
      </c>
      <c r="E137" s="319">
        <v>663</v>
      </c>
      <c r="F137" s="320">
        <v>663</v>
      </c>
      <c r="G137" s="316">
        <v>590</v>
      </c>
      <c r="H137" s="319">
        <v>89</v>
      </c>
    </row>
    <row r="138" spans="1:8" ht="12.75">
      <c r="A138" s="693"/>
      <c r="B138" s="682"/>
      <c r="C138" s="689"/>
      <c r="D138" s="318" t="s">
        <v>410</v>
      </c>
      <c r="E138" s="319">
        <v>266</v>
      </c>
      <c r="F138" s="320">
        <v>266</v>
      </c>
      <c r="G138" s="316">
        <v>124</v>
      </c>
      <c r="H138" s="319">
        <v>46</v>
      </c>
    </row>
    <row r="139" spans="1:8" ht="12.75">
      <c r="A139" s="693"/>
      <c r="B139" s="682"/>
      <c r="C139" s="689"/>
      <c r="D139" s="318" t="s">
        <v>717</v>
      </c>
      <c r="E139" s="319">
        <v>331</v>
      </c>
      <c r="F139" s="320">
        <v>331</v>
      </c>
      <c r="G139" s="316">
        <v>25</v>
      </c>
      <c r="H139" s="319">
        <v>7</v>
      </c>
    </row>
    <row r="140" spans="1:8" ht="12.75">
      <c r="A140" s="693"/>
      <c r="B140" s="682"/>
      <c r="C140" s="310" t="s">
        <v>527</v>
      </c>
      <c r="D140" s="311" t="s">
        <v>528</v>
      </c>
      <c r="E140" s="312">
        <f>SUM(E141:E141)</f>
        <v>100</v>
      </c>
      <c r="F140" s="312">
        <f>SUM(F141:F141)</f>
        <v>100</v>
      </c>
      <c r="G140" s="312">
        <f>SUM(G141:G141)</f>
        <v>0</v>
      </c>
      <c r="H140" s="312">
        <v>0</v>
      </c>
    </row>
    <row r="141" spans="1:8" ht="12.75">
      <c r="A141" s="693"/>
      <c r="B141" s="682"/>
      <c r="C141" s="335"/>
      <c r="D141" s="318" t="s">
        <v>419</v>
      </c>
      <c r="E141" s="319">
        <v>100</v>
      </c>
      <c r="F141" s="320">
        <v>100</v>
      </c>
      <c r="G141" s="316">
        <v>0</v>
      </c>
      <c r="H141" s="319">
        <v>0</v>
      </c>
    </row>
    <row r="142" spans="1:8" ht="12.75">
      <c r="A142" s="371" t="s">
        <v>272</v>
      </c>
      <c r="B142" s="522" t="s">
        <v>664</v>
      </c>
      <c r="C142" s="523" t="s">
        <v>724</v>
      </c>
      <c r="D142" s="524"/>
      <c r="E142" s="374">
        <f>SUM(E143+E187+E230+E270+E307+E343+E389+E426+E471)</f>
        <v>3995651</v>
      </c>
      <c r="F142" s="374">
        <f>SUM(F143+F187+F230+F270+F307+F343+F389+F426+F471)</f>
        <v>4224303</v>
      </c>
      <c r="G142" s="374">
        <f>SUM(G143+G187+G230+G270+G307+G343+G389+G426+G471)</f>
        <v>1872049.3299999998</v>
      </c>
      <c r="H142" s="374">
        <v>44</v>
      </c>
    </row>
    <row r="143" spans="1:8" ht="12.75">
      <c r="A143" s="635"/>
      <c r="B143" s="641"/>
      <c r="C143" s="525" t="s">
        <v>725</v>
      </c>
      <c r="D143" s="526"/>
      <c r="E143" s="527">
        <f>SUM(E144)</f>
        <v>708624</v>
      </c>
      <c r="F143" s="527">
        <f>SUM(F144)</f>
        <v>750643</v>
      </c>
      <c r="G143" s="527">
        <f>SUM(G144)</f>
        <v>316823.63</v>
      </c>
      <c r="H143" s="527">
        <v>42</v>
      </c>
    </row>
    <row r="144" spans="1:8" ht="12.75">
      <c r="A144" s="635"/>
      <c r="B144" s="641"/>
      <c r="C144" s="321" t="s">
        <v>299</v>
      </c>
      <c r="D144" s="322" t="s">
        <v>8</v>
      </c>
      <c r="E144" s="323">
        <f>SUM(E145+E149+E154+E182)</f>
        <v>708624</v>
      </c>
      <c r="F144" s="324">
        <f>SUM(F145,F149,F154,F182)</f>
        <v>750643</v>
      </c>
      <c r="G144" s="325">
        <f>SUM(G145,G149,G154,G182)</f>
        <v>316823.63</v>
      </c>
      <c r="H144" s="325">
        <v>42</v>
      </c>
    </row>
    <row r="145" spans="1:8" ht="12.75">
      <c r="A145" s="635"/>
      <c r="B145" s="641"/>
      <c r="C145" s="377" t="s">
        <v>358</v>
      </c>
      <c r="D145" s="378" t="s">
        <v>476</v>
      </c>
      <c r="E145" s="312">
        <f>SUM(E146:E148)</f>
        <v>427571</v>
      </c>
      <c r="F145" s="312">
        <f>SUM(F146:F148)</f>
        <v>444783</v>
      </c>
      <c r="G145" s="312">
        <f>SUM(G146:G148)</f>
        <v>183772.63</v>
      </c>
      <c r="H145" s="312">
        <v>41</v>
      </c>
    </row>
    <row r="146" spans="1:8" ht="12.75">
      <c r="A146" s="635"/>
      <c r="B146" s="641"/>
      <c r="C146" s="638"/>
      <c r="D146" s="379" t="s">
        <v>477</v>
      </c>
      <c r="E146" s="319">
        <v>390327</v>
      </c>
      <c r="F146" s="320">
        <v>397327</v>
      </c>
      <c r="G146" s="316">
        <v>168362.63</v>
      </c>
      <c r="H146" s="319">
        <v>42</v>
      </c>
    </row>
    <row r="147" spans="1:8" ht="12.75">
      <c r="A147" s="635"/>
      <c r="B147" s="641"/>
      <c r="C147" s="638"/>
      <c r="D147" s="426" t="s">
        <v>688</v>
      </c>
      <c r="E147" s="319">
        <v>31169</v>
      </c>
      <c r="F147" s="320">
        <v>36755</v>
      </c>
      <c r="G147" s="316">
        <v>8802</v>
      </c>
      <c r="H147" s="319">
        <v>24</v>
      </c>
    </row>
    <row r="148" spans="1:8" ht="12.75">
      <c r="A148" s="635"/>
      <c r="B148" s="641"/>
      <c r="C148" s="638"/>
      <c r="D148" s="426" t="s">
        <v>565</v>
      </c>
      <c r="E148" s="319">
        <v>6075</v>
      </c>
      <c r="F148" s="320">
        <v>10701</v>
      </c>
      <c r="G148" s="316">
        <v>6608</v>
      </c>
      <c r="H148" s="319">
        <v>62</v>
      </c>
    </row>
    <row r="149" spans="1:8" ht="12.75">
      <c r="A149" s="635"/>
      <c r="B149" s="641"/>
      <c r="C149" s="377" t="s">
        <v>360</v>
      </c>
      <c r="D149" s="378" t="s">
        <v>566</v>
      </c>
      <c r="E149" s="381">
        <f>SUM(E150,E151,E152,E153)</f>
        <v>150534</v>
      </c>
      <c r="F149" s="381">
        <f>SUM(F150,F151,F152,F153)</f>
        <v>156592</v>
      </c>
      <c r="G149" s="381">
        <f>SUM(G150,G151,G152,G153)</f>
        <v>63825</v>
      </c>
      <c r="H149" s="381">
        <v>41</v>
      </c>
    </row>
    <row r="150" spans="1:8" ht="12.75">
      <c r="A150" s="635"/>
      <c r="B150" s="641"/>
      <c r="C150" s="638"/>
      <c r="D150" s="426" t="s">
        <v>689</v>
      </c>
      <c r="E150" s="341">
        <v>27717</v>
      </c>
      <c r="F150" s="303">
        <v>28317</v>
      </c>
      <c r="G150" s="304">
        <v>7069</v>
      </c>
      <c r="H150" s="341">
        <v>25</v>
      </c>
    </row>
    <row r="151" spans="1:8" ht="12.75">
      <c r="A151" s="635"/>
      <c r="B151" s="641"/>
      <c r="C151" s="638"/>
      <c r="D151" s="426" t="s">
        <v>690</v>
      </c>
      <c r="E151" s="341">
        <v>13344</v>
      </c>
      <c r="F151" s="303">
        <v>13527</v>
      </c>
      <c r="G151" s="304">
        <v>4005</v>
      </c>
      <c r="H151" s="341">
        <v>30</v>
      </c>
    </row>
    <row r="152" spans="1:8" ht="12.75">
      <c r="A152" s="635"/>
      <c r="B152" s="641"/>
      <c r="C152" s="638"/>
      <c r="D152" s="379" t="s">
        <v>691</v>
      </c>
      <c r="E152" s="341">
        <v>1593</v>
      </c>
      <c r="F152" s="303">
        <v>1893</v>
      </c>
      <c r="G152" s="304">
        <v>7175</v>
      </c>
      <c r="H152" s="341">
        <v>400</v>
      </c>
    </row>
    <row r="153" spans="1:8" ht="12.75">
      <c r="A153" s="635"/>
      <c r="B153" s="641"/>
      <c r="C153" s="638"/>
      <c r="D153" s="318" t="s">
        <v>692</v>
      </c>
      <c r="E153" s="303">
        <v>107880</v>
      </c>
      <c r="F153" s="303">
        <v>112855</v>
      </c>
      <c r="G153" s="380">
        <v>45576</v>
      </c>
      <c r="H153" s="303">
        <v>40</v>
      </c>
    </row>
    <row r="154" spans="1:8" ht="12.75">
      <c r="A154" s="635"/>
      <c r="B154" s="641"/>
      <c r="C154" s="377" t="s">
        <v>300</v>
      </c>
      <c r="D154" s="378" t="s">
        <v>301</v>
      </c>
      <c r="E154" s="381">
        <f>SUM(E155:E181)</f>
        <v>128992</v>
      </c>
      <c r="F154" s="381">
        <f>SUM(F155:F181)</f>
        <v>146054</v>
      </c>
      <c r="G154" s="381">
        <f>SUM(G155:G181)</f>
        <v>64631</v>
      </c>
      <c r="H154" s="381">
        <v>44</v>
      </c>
    </row>
    <row r="155" spans="1:8" ht="12.75">
      <c r="A155" s="635"/>
      <c r="B155" s="641"/>
      <c r="C155" s="689"/>
      <c r="D155" s="532" t="s">
        <v>726</v>
      </c>
      <c r="E155" s="319">
        <v>133</v>
      </c>
      <c r="F155" s="320">
        <v>133</v>
      </c>
      <c r="G155" s="316">
        <v>16</v>
      </c>
      <c r="H155" s="319">
        <v>12</v>
      </c>
    </row>
    <row r="156" spans="1:8" ht="12.75">
      <c r="A156" s="635"/>
      <c r="B156" s="641"/>
      <c r="C156" s="689"/>
      <c r="D156" s="318" t="s">
        <v>377</v>
      </c>
      <c r="E156" s="319">
        <v>47899</v>
      </c>
      <c r="F156" s="320">
        <v>59571</v>
      </c>
      <c r="G156" s="316">
        <v>30684</v>
      </c>
      <c r="H156" s="319">
        <v>60</v>
      </c>
    </row>
    <row r="157" spans="1:8" ht="12.75">
      <c r="A157" s="635"/>
      <c r="B157" s="641"/>
      <c r="C157" s="689"/>
      <c r="D157" s="318" t="s">
        <v>693</v>
      </c>
      <c r="E157" s="319">
        <v>2822</v>
      </c>
      <c r="F157" s="320">
        <v>5822</v>
      </c>
      <c r="G157" s="316">
        <v>4388</v>
      </c>
      <c r="H157" s="319">
        <v>75</v>
      </c>
    </row>
    <row r="158" spans="1:8" ht="12.75">
      <c r="A158" s="635"/>
      <c r="B158" s="641"/>
      <c r="C158" s="689"/>
      <c r="D158" s="318" t="s">
        <v>379</v>
      </c>
      <c r="E158" s="319">
        <v>1029</v>
      </c>
      <c r="F158" s="320">
        <v>1029</v>
      </c>
      <c r="G158" s="316">
        <v>421</v>
      </c>
      <c r="H158" s="319">
        <v>41</v>
      </c>
    </row>
    <row r="159" spans="1:8" ht="12.75">
      <c r="A159" s="635"/>
      <c r="B159" s="641"/>
      <c r="C159" s="689"/>
      <c r="D159" s="318" t="s">
        <v>381</v>
      </c>
      <c r="E159" s="319">
        <v>3319</v>
      </c>
      <c r="F159" s="320">
        <v>3319</v>
      </c>
      <c r="G159" s="316">
        <v>2698</v>
      </c>
      <c r="H159" s="319">
        <v>81</v>
      </c>
    </row>
    <row r="160" spans="1:8" ht="12.75">
      <c r="A160" s="635"/>
      <c r="B160" s="641"/>
      <c r="C160" s="689"/>
      <c r="D160" s="318" t="s">
        <v>382</v>
      </c>
      <c r="E160" s="319">
        <v>1660</v>
      </c>
      <c r="F160" s="320">
        <v>1660</v>
      </c>
      <c r="G160" s="316">
        <v>42</v>
      </c>
      <c r="H160" s="319">
        <v>3</v>
      </c>
    </row>
    <row r="161" spans="1:8" ht="12.75">
      <c r="A161" s="635"/>
      <c r="B161" s="641"/>
      <c r="C161" s="689"/>
      <c r="D161" s="318" t="s">
        <v>712</v>
      </c>
      <c r="E161" s="319">
        <v>66</v>
      </c>
      <c r="F161" s="320">
        <v>66</v>
      </c>
      <c r="G161" s="316">
        <v>0</v>
      </c>
      <c r="H161" s="319">
        <v>0</v>
      </c>
    </row>
    <row r="162" spans="1:8" ht="12.75">
      <c r="A162" s="635"/>
      <c r="B162" s="641"/>
      <c r="C162" s="689"/>
      <c r="D162" s="318" t="s">
        <v>694</v>
      </c>
      <c r="E162" s="319">
        <v>996</v>
      </c>
      <c r="F162" s="320">
        <v>996</v>
      </c>
      <c r="G162" s="316">
        <v>376</v>
      </c>
      <c r="H162" s="319">
        <v>38</v>
      </c>
    </row>
    <row r="163" spans="1:8" ht="12.75">
      <c r="A163" s="635"/>
      <c r="B163" s="641"/>
      <c r="C163" s="689"/>
      <c r="D163" s="318" t="s">
        <v>384</v>
      </c>
      <c r="E163" s="319">
        <v>4979</v>
      </c>
      <c r="F163" s="320">
        <v>4979</v>
      </c>
      <c r="G163" s="316">
        <v>2989</v>
      </c>
      <c r="H163" s="319">
        <v>60</v>
      </c>
    </row>
    <row r="164" spans="1:8" ht="12.75">
      <c r="A164" s="635"/>
      <c r="B164" s="641"/>
      <c r="C164" s="689"/>
      <c r="D164" s="318" t="s">
        <v>695</v>
      </c>
      <c r="E164" s="319">
        <v>2755</v>
      </c>
      <c r="F164" s="320">
        <v>4645</v>
      </c>
      <c r="G164" s="316">
        <v>1329</v>
      </c>
      <c r="H164" s="319">
        <v>29</v>
      </c>
    </row>
    <row r="165" spans="1:8" ht="12.75">
      <c r="A165" s="635"/>
      <c r="B165" s="641"/>
      <c r="C165" s="689"/>
      <c r="D165" s="318" t="s">
        <v>696</v>
      </c>
      <c r="E165" s="319">
        <v>199</v>
      </c>
      <c r="F165" s="320">
        <v>199</v>
      </c>
      <c r="G165" s="316">
        <v>0</v>
      </c>
      <c r="H165" s="319">
        <v>0</v>
      </c>
    </row>
    <row r="166" spans="1:8" ht="12.75">
      <c r="A166" s="635"/>
      <c r="B166" s="641"/>
      <c r="C166" s="689"/>
      <c r="D166" s="318" t="s">
        <v>713</v>
      </c>
      <c r="E166" s="319">
        <v>166</v>
      </c>
      <c r="F166" s="320">
        <v>166</v>
      </c>
      <c r="G166" s="316">
        <v>283</v>
      </c>
      <c r="H166" s="319">
        <v>170</v>
      </c>
    </row>
    <row r="167" spans="1:8" ht="12.75">
      <c r="A167" s="635"/>
      <c r="B167" s="641"/>
      <c r="C167" s="689"/>
      <c r="D167" s="318" t="s">
        <v>714</v>
      </c>
      <c r="E167" s="319">
        <v>66</v>
      </c>
      <c r="F167" s="320">
        <v>66</v>
      </c>
      <c r="G167" s="316">
        <v>46</v>
      </c>
      <c r="H167" s="319">
        <v>69</v>
      </c>
    </row>
    <row r="168" spans="1:8" ht="12.75">
      <c r="A168" s="635"/>
      <c r="B168" s="641"/>
      <c r="C168" s="689"/>
      <c r="D168" s="318" t="s">
        <v>698</v>
      </c>
      <c r="E168" s="319">
        <v>498</v>
      </c>
      <c r="F168" s="320">
        <v>498</v>
      </c>
      <c r="G168" s="316">
        <v>227</v>
      </c>
      <c r="H168" s="319">
        <v>45</v>
      </c>
    </row>
    <row r="169" spans="1:8" ht="12.75">
      <c r="A169" s="635"/>
      <c r="B169" s="641"/>
      <c r="C169" s="689"/>
      <c r="D169" s="533" t="s">
        <v>715</v>
      </c>
      <c r="E169" s="508">
        <v>33</v>
      </c>
      <c r="F169" s="509">
        <v>33</v>
      </c>
      <c r="G169" s="510">
        <v>0</v>
      </c>
      <c r="H169" s="508">
        <v>0</v>
      </c>
    </row>
    <row r="170" spans="1:8" ht="12.75">
      <c r="A170" s="635"/>
      <c r="B170" s="641"/>
      <c r="C170" s="689"/>
      <c r="D170" s="379" t="s">
        <v>699</v>
      </c>
      <c r="E170" s="341">
        <v>332</v>
      </c>
      <c r="F170" s="303">
        <v>332</v>
      </c>
      <c r="G170" s="304">
        <v>1069</v>
      </c>
      <c r="H170" s="341">
        <v>322</v>
      </c>
    </row>
    <row r="171" spans="1:8" ht="12.75">
      <c r="A171" s="635"/>
      <c r="B171" s="641"/>
      <c r="C171" s="689"/>
      <c r="D171" s="379" t="s">
        <v>700</v>
      </c>
      <c r="E171" s="341">
        <v>46372</v>
      </c>
      <c r="F171" s="303">
        <v>46372</v>
      </c>
      <c r="G171" s="304">
        <v>9335</v>
      </c>
      <c r="H171" s="341">
        <v>20</v>
      </c>
    </row>
    <row r="172" spans="1:8" ht="12.75">
      <c r="A172" s="635"/>
      <c r="B172" s="641"/>
      <c r="C172" s="689"/>
      <c r="D172" s="318" t="s">
        <v>727</v>
      </c>
      <c r="E172" s="319">
        <v>33</v>
      </c>
      <c r="F172" s="320">
        <v>33</v>
      </c>
      <c r="G172" s="316">
        <v>20</v>
      </c>
      <c r="H172" s="319">
        <v>60</v>
      </c>
    </row>
    <row r="173" spans="1:8" ht="12.75">
      <c r="A173" s="635"/>
      <c r="B173" s="641"/>
      <c r="C173" s="689"/>
      <c r="D173" s="318" t="s">
        <v>701</v>
      </c>
      <c r="E173" s="319">
        <v>166</v>
      </c>
      <c r="F173" s="320">
        <v>166</v>
      </c>
      <c r="G173" s="316">
        <v>35</v>
      </c>
      <c r="H173" s="319">
        <v>21</v>
      </c>
    </row>
    <row r="174" spans="1:8" ht="12.75">
      <c r="A174" s="635"/>
      <c r="B174" s="641"/>
      <c r="C174" s="689"/>
      <c r="D174" s="318" t="s">
        <v>728</v>
      </c>
      <c r="E174" s="319">
        <v>0</v>
      </c>
      <c r="F174" s="320">
        <v>0</v>
      </c>
      <c r="G174" s="316">
        <v>107</v>
      </c>
      <c r="H174" s="319">
        <v>0</v>
      </c>
    </row>
    <row r="175" spans="1:8" ht="12.75">
      <c r="A175" s="635"/>
      <c r="B175" s="641"/>
      <c r="C175" s="689"/>
      <c r="D175" s="318" t="s">
        <v>405</v>
      </c>
      <c r="E175" s="319">
        <v>33</v>
      </c>
      <c r="F175" s="320">
        <v>33</v>
      </c>
      <c r="G175" s="316">
        <v>173</v>
      </c>
      <c r="H175" s="319">
        <v>524</v>
      </c>
    </row>
    <row r="176" spans="1:8" ht="12.75">
      <c r="A176" s="635"/>
      <c r="B176" s="641"/>
      <c r="C176" s="689"/>
      <c r="D176" s="318" t="s">
        <v>406</v>
      </c>
      <c r="E176" s="319">
        <v>2158</v>
      </c>
      <c r="F176" s="320">
        <v>2158</v>
      </c>
      <c r="G176" s="316">
        <v>1542</v>
      </c>
      <c r="H176" s="319">
        <v>71</v>
      </c>
    </row>
    <row r="177" spans="1:8" ht="12.75">
      <c r="A177" s="635"/>
      <c r="B177" s="641"/>
      <c r="C177" s="689"/>
      <c r="D177" s="318" t="s">
        <v>702</v>
      </c>
      <c r="E177" s="319">
        <v>166</v>
      </c>
      <c r="F177" s="320">
        <v>166</v>
      </c>
      <c r="G177" s="316">
        <v>60</v>
      </c>
      <c r="H177" s="319">
        <v>36</v>
      </c>
    </row>
    <row r="178" spans="1:8" ht="12.75">
      <c r="A178" s="635"/>
      <c r="B178" s="641"/>
      <c r="C178" s="689"/>
      <c r="D178" s="318" t="s">
        <v>373</v>
      </c>
      <c r="E178" s="319">
        <v>6307</v>
      </c>
      <c r="F178" s="320">
        <v>6807</v>
      </c>
      <c r="G178" s="316">
        <v>5385</v>
      </c>
      <c r="H178" s="319">
        <v>79</v>
      </c>
    </row>
    <row r="179" spans="1:8" ht="12.75">
      <c r="A179" s="635"/>
      <c r="B179" s="641"/>
      <c r="C179" s="689"/>
      <c r="D179" s="318" t="s">
        <v>409</v>
      </c>
      <c r="E179" s="319">
        <v>2490</v>
      </c>
      <c r="F179" s="320">
        <v>2490</v>
      </c>
      <c r="G179" s="316">
        <v>661</v>
      </c>
      <c r="H179" s="319">
        <v>27</v>
      </c>
    </row>
    <row r="180" spans="1:8" ht="12.75">
      <c r="A180" s="635"/>
      <c r="B180" s="641"/>
      <c r="C180" s="689"/>
      <c r="D180" s="318" t="s">
        <v>410</v>
      </c>
      <c r="E180" s="319">
        <v>3319</v>
      </c>
      <c r="F180" s="320">
        <v>3319</v>
      </c>
      <c r="G180" s="316">
        <v>1692</v>
      </c>
      <c r="H180" s="319">
        <v>51</v>
      </c>
    </row>
    <row r="181" spans="1:8" ht="12.75">
      <c r="A181" s="635"/>
      <c r="B181" s="641"/>
      <c r="C181" s="689"/>
      <c r="D181" s="318" t="s">
        <v>717</v>
      </c>
      <c r="E181" s="319">
        <v>996</v>
      </c>
      <c r="F181" s="320">
        <v>996</v>
      </c>
      <c r="G181" s="316">
        <v>1053</v>
      </c>
      <c r="H181" s="319">
        <v>105</v>
      </c>
    </row>
    <row r="182" spans="1:8" ht="12.75">
      <c r="A182" s="635"/>
      <c r="B182" s="641"/>
      <c r="C182" s="310" t="s">
        <v>527</v>
      </c>
      <c r="D182" s="311" t="s">
        <v>528</v>
      </c>
      <c r="E182" s="312">
        <f>SUM(E184:E186)</f>
        <v>1527</v>
      </c>
      <c r="F182" s="312">
        <f>SUM(F184:F186)</f>
        <v>3214</v>
      </c>
      <c r="G182" s="312">
        <f>SUM(G183:G186)</f>
        <v>4595</v>
      </c>
      <c r="H182" s="312">
        <v>143</v>
      </c>
    </row>
    <row r="183" spans="1:8" ht="12.75">
      <c r="A183" s="635"/>
      <c r="B183" s="641"/>
      <c r="C183" s="689"/>
      <c r="D183" s="318" t="s">
        <v>729</v>
      </c>
      <c r="E183" s="319">
        <v>0</v>
      </c>
      <c r="F183" s="319">
        <v>0</v>
      </c>
      <c r="G183" s="316">
        <v>2927</v>
      </c>
      <c r="H183" s="319">
        <v>0</v>
      </c>
    </row>
    <row r="184" spans="1:8" ht="12.75">
      <c r="A184" s="635"/>
      <c r="B184" s="641"/>
      <c r="C184" s="689"/>
      <c r="D184" s="318" t="s">
        <v>730</v>
      </c>
      <c r="E184" s="319">
        <v>0</v>
      </c>
      <c r="F184" s="320">
        <v>1687</v>
      </c>
      <c r="G184" s="316">
        <v>1479</v>
      </c>
      <c r="H184" s="319">
        <v>88</v>
      </c>
    </row>
    <row r="185" spans="1:8" ht="12.75">
      <c r="A185" s="635"/>
      <c r="B185" s="641"/>
      <c r="C185" s="689"/>
      <c r="D185" s="318" t="s">
        <v>419</v>
      </c>
      <c r="E185" s="319">
        <v>199</v>
      </c>
      <c r="F185" s="320">
        <v>199</v>
      </c>
      <c r="G185" s="316">
        <v>189</v>
      </c>
      <c r="H185" s="319">
        <v>95</v>
      </c>
    </row>
    <row r="186" spans="1:8" ht="12.75">
      <c r="A186" s="635"/>
      <c r="B186" s="641"/>
      <c r="C186" s="689"/>
      <c r="D186" s="318" t="s">
        <v>705</v>
      </c>
      <c r="E186" s="319">
        <v>1328</v>
      </c>
      <c r="F186" s="320">
        <v>1328</v>
      </c>
      <c r="G186" s="316">
        <v>0</v>
      </c>
      <c r="H186" s="319">
        <v>0</v>
      </c>
    </row>
    <row r="187" spans="1:8" ht="12.75">
      <c r="A187" s="635"/>
      <c r="B187" s="641"/>
      <c r="C187" s="525" t="s">
        <v>731</v>
      </c>
      <c r="D187" s="526"/>
      <c r="E187" s="527">
        <f>SUM(E188)</f>
        <v>484598</v>
      </c>
      <c r="F187" s="527">
        <f>SUM(F188)</f>
        <v>493556</v>
      </c>
      <c r="G187" s="527">
        <f>SUM(G188)</f>
        <v>221550</v>
      </c>
      <c r="H187" s="527">
        <v>45</v>
      </c>
    </row>
    <row r="188" spans="1:8" ht="12.75">
      <c r="A188" s="635"/>
      <c r="B188" s="641"/>
      <c r="C188" s="321" t="s">
        <v>299</v>
      </c>
      <c r="D188" s="322" t="s">
        <v>8</v>
      </c>
      <c r="E188" s="323">
        <f>SUM(E189+E193+E198+E227)</f>
        <v>484598</v>
      </c>
      <c r="F188" s="323">
        <f>SUM(F189+F193+F198+F227)</f>
        <v>493556</v>
      </c>
      <c r="G188" s="323">
        <f>SUM(G189+G193+G198+G227)</f>
        <v>221550</v>
      </c>
      <c r="H188" s="323">
        <v>45</v>
      </c>
    </row>
    <row r="189" spans="1:8" ht="12.75">
      <c r="A189" s="635"/>
      <c r="B189" s="641"/>
      <c r="C189" s="377" t="s">
        <v>358</v>
      </c>
      <c r="D189" s="378" t="s">
        <v>476</v>
      </c>
      <c r="E189" s="312">
        <f>SUM(E190:E192)</f>
        <v>311525</v>
      </c>
      <c r="F189" s="312">
        <f>SUM(F190:F192)</f>
        <v>291054</v>
      </c>
      <c r="G189" s="312">
        <f>SUM(G190:G192)</f>
        <v>123957</v>
      </c>
      <c r="H189" s="312">
        <v>43</v>
      </c>
    </row>
    <row r="190" spans="1:8" ht="12.75">
      <c r="A190" s="635"/>
      <c r="B190" s="641"/>
      <c r="C190" s="638"/>
      <c r="D190" s="379" t="s">
        <v>477</v>
      </c>
      <c r="E190" s="319">
        <v>284074</v>
      </c>
      <c r="F190" s="320">
        <v>261335</v>
      </c>
      <c r="G190" s="316">
        <v>115069</v>
      </c>
      <c r="H190" s="319">
        <v>44</v>
      </c>
    </row>
    <row r="191" spans="1:8" ht="12.75">
      <c r="A191" s="635"/>
      <c r="B191" s="641"/>
      <c r="C191" s="638"/>
      <c r="D191" s="426" t="s">
        <v>688</v>
      </c>
      <c r="E191" s="319">
        <v>27451</v>
      </c>
      <c r="F191" s="320">
        <v>27451</v>
      </c>
      <c r="G191" s="316">
        <v>6283</v>
      </c>
      <c r="H191" s="319">
        <v>23</v>
      </c>
    </row>
    <row r="192" spans="1:8" ht="12.75">
      <c r="A192" s="635"/>
      <c r="B192" s="641"/>
      <c r="C192" s="638"/>
      <c r="D192" s="426" t="s">
        <v>565</v>
      </c>
      <c r="E192" s="319">
        <v>0</v>
      </c>
      <c r="F192" s="320">
        <v>2268</v>
      </c>
      <c r="G192" s="316">
        <v>2605</v>
      </c>
      <c r="H192" s="319">
        <v>115</v>
      </c>
    </row>
    <row r="193" spans="1:8" ht="12.75">
      <c r="A193" s="635"/>
      <c r="B193" s="641"/>
      <c r="C193" s="377" t="s">
        <v>360</v>
      </c>
      <c r="D193" s="378" t="s">
        <v>482</v>
      </c>
      <c r="E193" s="381">
        <f>SUM(E194:E197)</f>
        <v>109639</v>
      </c>
      <c r="F193" s="381">
        <f>SUM(F194:F197)</f>
        <v>102435</v>
      </c>
      <c r="G193" s="381">
        <f>SUM(G194:G197)</f>
        <v>43547</v>
      </c>
      <c r="H193" s="381">
        <v>43</v>
      </c>
    </row>
    <row r="194" spans="1:8" ht="12.75">
      <c r="A194" s="635"/>
      <c r="B194" s="641"/>
      <c r="C194" s="638"/>
      <c r="D194" s="426" t="s">
        <v>689</v>
      </c>
      <c r="E194" s="341">
        <v>17460</v>
      </c>
      <c r="F194" s="303">
        <v>16454</v>
      </c>
      <c r="G194" s="304">
        <v>6031</v>
      </c>
      <c r="H194" s="341">
        <v>37</v>
      </c>
    </row>
    <row r="195" spans="1:8" ht="12.75">
      <c r="A195" s="635"/>
      <c r="B195" s="641"/>
      <c r="C195" s="638"/>
      <c r="D195" s="426" t="s">
        <v>690</v>
      </c>
      <c r="E195" s="341">
        <v>4979</v>
      </c>
      <c r="F195" s="303">
        <v>4645</v>
      </c>
      <c r="G195" s="304">
        <v>2343</v>
      </c>
      <c r="H195" s="341">
        <v>51</v>
      </c>
    </row>
    <row r="196" spans="1:8" ht="12.75">
      <c r="A196" s="635"/>
      <c r="B196" s="641"/>
      <c r="C196" s="638"/>
      <c r="D196" s="379" t="s">
        <v>691</v>
      </c>
      <c r="E196" s="341">
        <v>8730</v>
      </c>
      <c r="F196" s="303">
        <v>8023</v>
      </c>
      <c r="G196" s="304">
        <v>4065</v>
      </c>
      <c r="H196" s="341">
        <v>51</v>
      </c>
    </row>
    <row r="197" spans="1:8" ht="12.75">
      <c r="A197" s="635"/>
      <c r="B197" s="641"/>
      <c r="C197" s="638"/>
      <c r="D197" s="318" t="s">
        <v>692</v>
      </c>
      <c r="E197" s="303">
        <v>78470</v>
      </c>
      <c r="F197" s="303">
        <v>73313</v>
      </c>
      <c r="G197" s="380">
        <v>31108</v>
      </c>
      <c r="H197" s="303">
        <v>42</v>
      </c>
    </row>
    <row r="198" spans="1:8" ht="12.75">
      <c r="A198" s="635"/>
      <c r="B198" s="641"/>
      <c r="C198" s="377" t="s">
        <v>300</v>
      </c>
      <c r="D198" s="378" t="s">
        <v>301</v>
      </c>
      <c r="E198" s="381">
        <f>SUM(E199:E226)</f>
        <v>62604</v>
      </c>
      <c r="F198" s="381">
        <f>SUM(F199:F226)</f>
        <v>94986</v>
      </c>
      <c r="G198" s="381">
        <f>SUM(G199:G226)</f>
        <v>49977</v>
      </c>
      <c r="H198" s="381">
        <v>53</v>
      </c>
    </row>
    <row r="199" spans="1:8" ht="12.75">
      <c r="A199" s="635"/>
      <c r="B199" s="641"/>
      <c r="C199" s="691"/>
      <c r="D199" s="532" t="s">
        <v>732</v>
      </c>
      <c r="E199" s="319">
        <v>498</v>
      </c>
      <c r="F199" s="320">
        <v>498</v>
      </c>
      <c r="G199" s="316">
        <v>206</v>
      </c>
      <c r="H199" s="319">
        <v>41</v>
      </c>
    </row>
    <row r="200" spans="1:8" ht="12.75">
      <c r="A200" s="635"/>
      <c r="B200" s="641"/>
      <c r="C200" s="691"/>
      <c r="D200" s="318" t="s">
        <v>377</v>
      </c>
      <c r="E200" s="319">
        <v>36513</v>
      </c>
      <c r="F200" s="320">
        <v>57275</v>
      </c>
      <c r="G200" s="316">
        <v>32591</v>
      </c>
      <c r="H200" s="319">
        <v>57</v>
      </c>
    </row>
    <row r="201" spans="1:8" ht="12.75">
      <c r="A201" s="635"/>
      <c r="B201" s="641"/>
      <c r="C201" s="691"/>
      <c r="D201" s="318" t="s">
        <v>693</v>
      </c>
      <c r="E201" s="319">
        <v>4249</v>
      </c>
      <c r="F201" s="320">
        <v>4249</v>
      </c>
      <c r="G201" s="316">
        <v>932</v>
      </c>
      <c r="H201" s="319">
        <v>22</v>
      </c>
    </row>
    <row r="202" spans="1:8" ht="12.75">
      <c r="A202" s="635"/>
      <c r="B202" s="641"/>
      <c r="C202" s="691"/>
      <c r="D202" s="318" t="s">
        <v>379</v>
      </c>
      <c r="E202" s="319">
        <v>830</v>
      </c>
      <c r="F202" s="320">
        <v>1030</v>
      </c>
      <c r="G202" s="316">
        <v>631</v>
      </c>
      <c r="H202" s="319">
        <v>61</v>
      </c>
    </row>
    <row r="203" spans="1:8" ht="12.75">
      <c r="A203" s="635"/>
      <c r="B203" s="641"/>
      <c r="C203" s="691"/>
      <c r="D203" s="318" t="s">
        <v>381</v>
      </c>
      <c r="E203" s="319">
        <v>2324</v>
      </c>
      <c r="F203" s="320">
        <v>2324</v>
      </c>
      <c r="G203" s="316">
        <v>0</v>
      </c>
      <c r="H203" s="319">
        <v>0</v>
      </c>
    </row>
    <row r="204" spans="1:8" ht="12.75">
      <c r="A204" s="635"/>
      <c r="B204" s="641"/>
      <c r="C204" s="691"/>
      <c r="D204" s="318" t="s">
        <v>382</v>
      </c>
      <c r="E204" s="319">
        <v>664</v>
      </c>
      <c r="F204" s="320">
        <v>664</v>
      </c>
      <c r="G204" s="316">
        <v>74</v>
      </c>
      <c r="H204" s="319">
        <v>11</v>
      </c>
    </row>
    <row r="205" spans="1:8" ht="12.75">
      <c r="A205" s="635"/>
      <c r="B205" s="641"/>
      <c r="C205" s="691"/>
      <c r="D205" s="318" t="s">
        <v>712</v>
      </c>
      <c r="E205" s="319">
        <v>33</v>
      </c>
      <c r="F205" s="320">
        <v>33</v>
      </c>
      <c r="G205" s="316">
        <v>0</v>
      </c>
      <c r="H205" s="319">
        <v>0</v>
      </c>
    </row>
    <row r="206" spans="1:8" ht="12.75">
      <c r="A206" s="635"/>
      <c r="B206" s="641"/>
      <c r="C206" s="691"/>
      <c r="D206" s="318" t="s">
        <v>694</v>
      </c>
      <c r="E206" s="319">
        <v>332</v>
      </c>
      <c r="F206" s="320">
        <v>332</v>
      </c>
      <c r="G206" s="316">
        <v>0</v>
      </c>
      <c r="H206" s="319">
        <v>0</v>
      </c>
    </row>
    <row r="207" spans="1:8" ht="12.75">
      <c r="A207" s="635"/>
      <c r="B207" s="641"/>
      <c r="C207" s="691"/>
      <c r="D207" s="318" t="s">
        <v>384</v>
      </c>
      <c r="E207" s="319">
        <v>1992</v>
      </c>
      <c r="F207" s="320">
        <v>2592</v>
      </c>
      <c r="G207" s="316">
        <v>917</v>
      </c>
      <c r="H207" s="319">
        <v>35</v>
      </c>
    </row>
    <row r="208" spans="1:8" ht="12.75">
      <c r="A208" s="635"/>
      <c r="B208" s="641"/>
      <c r="C208" s="691"/>
      <c r="D208" s="318" t="s">
        <v>695</v>
      </c>
      <c r="E208" s="319">
        <v>664</v>
      </c>
      <c r="F208" s="320">
        <v>5784</v>
      </c>
      <c r="G208" s="316">
        <v>3077</v>
      </c>
      <c r="H208" s="319">
        <v>54</v>
      </c>
    </row>
    <row r="209" spans="1:8" ht="12.75">
      <c r="A209" s="635"/>
      <c r="B209" s="641"/>
      <c r="C209" s="691"/>
      <c r="D209" s="318" t="s">
        <v>696</v>
      </c>
      <c r="E209" s="319">
        <v>332</v>
      </c>
      <c r="F209" s="320">
        <v>332</v>
      </c>
      <c r="G209" s="316">
        <v>0</v>
      </c>
      <c r="H209" s="319">
        <v>0</v>
      </c>
    </row>
    <row r="210" spans="1:8" ht="12.75">
      <c r="A210" s="635"/>
      <c r="B210" s="641"/>
      <c r="C210" s="691"/>
      <c r="D210" s="318" t="s">
        <v>733</v>
      </c>
      <c r="E210" s="319">
        <v>0</v>
      </c>
      <c r="F210" s="320">
        <v>0</v>
      </c>
      <c r="G210" s="316">
        <v>23</v>
      </c>
      <c r="H210" s="319">
        <v>23</v>
      </c>
    </row>
    <row r="211" spans="1:8" ht="12.75">
      <c r="A211" s="635"/>
      <c r="B211" s="641"/>
      <c r="C211" s="691"/>
      <c r="D211" s="318" t="s">
        <v>713</v>
      </c>
      <c r="E211" s="319">
        <v>166</v>
      </c>
      <c r="F211" s="320">
        <v>166</v>
      </c>
      <c r="G211" s="316">
        <v>0</v>
      </c>
      <c r="H211" s="319">
        <v>0</v>
      </c>
    </row>
    <row r="212" spans="1:8" ht="12.75">
      <c r="A212" s="635"/>
      <c r="B212" s="641"/>
      <c r="C212" s="691"/>
      <c r="D212" s="318" t="s">
        <v>714</v>
      </c>
      <c r="E212" s="319">
        <v>100</v>
      </c>
      <c r="F212" s="320">
        <v>100</v>
      </c>
      <c r="G212" s="316">
        <v>44</v>
      </c>
      <c r="H212" s="319">
        <v>29</v>
      </c>
    </row>
    <row r="213" spans="1:8" ht="12.75">
      <c r="A213" s="635"/>
      <c r="B213" s="641"/>
      <c r="C213" s="691"/>
      <c r="D213" s="318" t="s">
        <v>698</v>
      </c>
      <c r="E213" s="319">
        <v>100</v>
      </c>
      <c r="F213" s="320">
        <v>100</v>
      </c>
      <c r="G213" s="316">
        <v>308</v>
      </c>
      <c r="H213" s="319">
        <v>308</v>
      </c>
    </row>
    <row r="214" spans="1:8" ht="12.75">
      <c r="A214" s="635"/>
      <c r="B214" s="641"/>
      <c r="C214" s="691"/>
      <c r="D214" s="318" t="s">
        <v>715</v>
      </c>
      <c r="E214" s="319">
        <v>66</v>
      </c>
      <c r="F214" s="320">
        <v>66</v>
      </c>
      <c r="G214" s="316">
        <v>0</v>
      </c>
      <c r="H214" s="319">
        <v>0</v>
      </c>
    </row>
    <row r="215" spans="1:8" ht="12.75">
      <c r="A215" s="635"/>
      <c r="B215" s="641"/>
      <c r="C215" s="691"/>
      <c r="D215" s="318" t="s">
        <v>699</v>
      </c>
      <c r="E215" s="319">
        <v>33</v>
      </c>
      <c r="F215" s="320">
        <v>4033</v>
      </c>
      <c r="G215" s="316">
        <v>2601</v>
      </c>
      <c r="H215" s="319">
        <v>64</v>
      </c>
    </row>
    <row r="216" spans="1:8" ht="12.75">
      <c r="A216" s="635"/>
      <c r="B216" s="641"/>
      <c r="C216" s="691"/>
      <c r="D216" s="318" t="s">
        <v>700</v>
      </c>
      <c r="E216" s="319">
        <v>597</v>
      </c>
      <c r="F216" s="320">
        <v>1597</v>
      </c>
      <c r="G216" s="316">
        <v>0</v>
      </c>
      <c r="H216" s="319">
        <v>0</v>
      </c>
    </row>
    <row r="217" spans="1:8" ht="12.75">
      <c r="A217" s="635"/>
      <c r="B217" s="641"/>
      <c r="C217" s="691"/>
      <c r="D217" s="318" t="s">
        <v>716</v>
      </c>
      <c r="E217" s="319">
        <v>33</v>
      </c>
      <c r="F217" s="320">
        <v>33</v>
      </c>
      <c r="G217" s="316">
        <v>20</v>
      </c>
      <c r="H217" s="319">
        <v>61</v>
      </c>
    </row>
    <row r="218" spans="1:8" ht="12.75">
      <c r="A218" s="635"/>
      <c r="B218" s="641"/>
      <c r="C218" s="691"/>
      <c r="D218" s="318" t="s">
        <v>727</v>
      </c>
      <c r="E218" s="319">
        <v>398</v>
      </c>
      <c r="F218" s="320">
        <v>398</v>
      </c>
      <c r="G218" s="316">
        <v>184</v>
      </c>
      <c r="H218" s="319">
        <v>46</v>
      </c>
    </row>
    <row r="219" spans="1:8" ht="12.75">
      <c r="A219" s="635"/>
      <c r="B219" s="641"/>
      <c r="C219" s="691"/>
      <c r="D219" s="318" t="s">
        <v>701</v>
      </c>
      <c r="E219" s="319">
        <v>133</v>
      </c>
      <c r="F219" s="320">
        <v>133</v>
      </c>
      <c r="G219" s="316">
        <v>63</v>
      </c>
      <c r="H219" s="319">
        <v>47</v>
      </c>
    </row>
    <row r="220" spans="1:8" ht="12.75">
      <c r="A220" s="635"/>
      <c r="B220" s="641"/>
      <c r="C220" s="691"/>
      <c r="D220" s="318" t="s">
        <v>405</v>
      </c>
      <c r="E220" s="319">
        <v>66</v>
      </c>
      <c r="F220" s="320">
        <v>66</v>
      </c>
      <c r="G220" s="316">
        <v>55</v>
      </c>
      <c r="H220" s="319">
        <v>83</v>
      </c>
    </row>
    <row r="221" spans="1:8" ht="12.75">
      <c r="A221" s="635"/>
      <c r="B221" s="641"/>
      <c r="C221" s="691"/>
      <c r="D221" s="318" t="s">
        <v>406</v>
      </c>
      <c r="E221" s="319">
        <v>1992</v>
      </c>
      <c r="F221" s="320">
        <v>2492</v>
      </c>
      <c r="G221" s="316">
        <v>967</v>
      </c>
      <c r="H221" s="319">
        <v>39</v>
      </c>
    </row>
    <row r="222" spans="1:8" ht="12.75">
      <c r="A222" s="635"/>
      <c r="B222" s="641"/>
      <c r="C222" s="691"/>
      <c r="D222" s="318" t="s">
        <v>702</v>
      </c>
      <c r="E222" s="319">
        <v>830</v>
      </c>
      <c r="F222" s="320">
        <v>830</v>
      </c>
      <c r="G222" s="316">
        <v>911</v>
      </c>
      <c r="H222" s="319">
        <v>110</v>
      </c>
    </row>
    <row r="223" spans="1:8" ht="12.75">
      <c r="A223" s="635"/>
      <c r="B223" s="641"/>
      <c r="C223" s="691"/>
      <c r="D223" s="318" t="s">
        <v>373</v>
      </c>
      <c r="E223" s="319">
        <v>4647</v>
      </c>
      <c r="F223" s="320">
        <v>4647</v>
      </c>
      <c r="G223" s="316">
        <v>3870</v>
      </c>
      <c r="H223" s="319">
        <v>83</v>
      </c>
    </row>
    <row r="224" spans="1:8" ht="12.75">
      <c r="A224" s="635"/>
      <c r="B224" s="641"/>
      <c r="C224" s="691"/>
      <c r="D224" s="318" t="s">
        <v>409</v>
      </c>
      <c r="E224" s="319">
        <v>1261</v>
      </c>
      <c r="F224" s="320">
        <v>1261</v>
      </c>
      <c r="G224" s="316">
        <v>468</v>
      </c>
      <c r="H224" s="319">
        <v>37</v>
      </c>
    </row>
    <row r="225" spans="1:8" ht="12.75">
      <c r="A225" s="635"/>
      <c r="B225" s="641"/>
      <c r="C225" s="691"/>
      <c r="D225" s="318" t="s">
        <v>410</v>
      </c>
      <c r="E225" s="319">
        <v>3319</v>
      </c>
      <c r="F225" s="320">
        <v>3319</v>
      </c>
      <c r="G225" s="316">
        <v>1393</v>
      </c>
      <c r="H225" s="319">
        <v>42</v>
      </c>
    </row>
    <row r="226" spans="1:8" ht="12.75">
      <c r="A226" s="635"/>
      <c r="B226" s="641"/>
      <c r="C226" s="691"/>
      <c r="D226" s="318" t="s">
        <v>717</v>
      </c>
      <c r="E226" s="319">
        <v>432</v>
      </c>
      <c r="F226" s="320">
        <v>632</v>
      </c>
      <c r="G226" s="316">
        <v>642</v>
      </c>
      <c r="H226" s="319">
        <v>102</v>
      </c>
    </row>
    <row r="227" spans="1:8" ht="12.75">
      <c r="A227" s="635"/>
      <c r="B227" s="641"/>
      <c r="C227" s="310" t="s">
        <v>527</v>
      </c>
      <c r="D227" s="311" t="s">
        <v>594</v>
      </c>
      <c r="E227" s="312">
        <f>SUM(E228:E229)</f>
        <v>830</v>
      </c>
      <c r="F227" s="312">
        <f>SUM(F228:F229)</f>
        <v>5081</v>
      </c>
      <c r="G227" s="312">
        <f>SUM(G228:G229)</f>
        <v>4069</v>
      </c>
      <c r="H227" s="312">
        <v>80</v>
      </c>
    </row>
    <row r="228" spans="1:8" ht="12.75">
      <c r="A228" s="635"/>
      <c r="B228" s="641"/>
      <c r="C228" s="642"/>
      <c r="D228" s="318" t="s">
        <v>734</v>
      </c>
      <c r="E228" s="319">
        <v>0</v>
      </c>
      <c r="F228" s="320">
        <v>4251</v>
      </c>
      <c r="G228" s="316">
        <v>3692</v>
      </c>
      <c r="H228" s="319">
        <v>87</v>
      </c>
    </row>
    <row r="229" spans="1:8" ht="12.75">
      <c r="A229" s="635"/>
      <c r="B229" s="641"/>
      <c r="C229" s="642"/>
      <c r="D229" s="318" t="s">
        <v>419</v>
      </c>
      <c r="E229" s="319">
        <v>830</v>
      </c>
      <c r="F229" s="320">
        <v>830</v>
      </c>
      <c r="G229" s="316">
        <v>377</v>
      </c>
      <c r="H229" s="319">
        <v>45</v>
      </c>
    </row>
    <row r="230" spans="1:8" ht="12.75">
      <c r="A230" s="635"/>
      <c r="B230" s="641"/>
      <c r="C230" s="525" t="s">
        <v>735</v>
      </c>
      <c r="D230" s="526"/>
      <c r="E230" s="527">
        <f>SUM(E231)</f>
        <v>545475</v>
      </c>
      <c r="F230" s="527">
        <f>SUM(F231)</f>
        <v>579575</v>
      </c>
      <c r="G230" s="527">
        <f>SUM(G231)</f>
        <v>246456</v>
      </c>
      <c r="H230" s="527">
        <v>43</v>
      </c>
    </row>
    <row r="231" spans="1:8" ht="12.75">
      <c r="A231" s="635"/>
      <c r="B231" s="641"/>
      <c r="C231" s="321" t="s">
        <v>299</v>
      </c>
      <c r="D231" s="322" t="s">
        <v>8</v>
      </c>
      <c r="E231" s="323">
        <f>SUM(E232+E236+E241+E267)</f>
        <v>545475</v>
      </c>
      <c r="F231" s="323">
        <f>SUM(F232+F236+F241+F267)</f>
        <v>579575</v>
      </c>
      <c r="G231" s="323">
        <f>SUM(G232+G236+G241+G267)</f>
        <v>246456</v>
      </c>
      <c r="H231" s="323">
        <v>43</v>
      </c>
    </row>
    <row r="232" spans="1:8" ht="12.75">
      <c r="A232" s="635"/>
      <c r="B232" s="641"/>
      <c r="C232" s="377" t="s">
        <v>358</v>
      </c>
      <c r="D232" s="378" t="s">
        <v>476</v>
      </c>
      <c r="E232" s="312">
        <f>SUM(E233:E235)</f>
        <v>335823</v>
      </c>
      <c r="F232" s="312">
        <f>SUM(F233:F235)</f>
        <v>336073</v>
      </c>
      <c r="G232" s="312">
        <f>SUM(G233:G235)</f>
        <v>130546</v>
      </c>
      <c r="H232" s="312">
        <v>39</v>
      </c>
    </row>
    <row r="233" spans="1:8" ht="12.75">
      <c r="A233" s="635"/>
      <c r="B233" s="641"/>
      <c r="C233" s="638"/>
      <c r="D233" s="379" t="s">
        <v>477</v>
      </c>
      <c r="E233" s="319">
        <v>286265</v>
      </c>
      <c r="F233" s="320">
        <v>286515</v>
      </c>
      <c r="G233" s="316">
        <v>121550</v>
      </c>
      <c r="H233" s="319">
        <v>42</v>
      </c>
    </row>
    <row r="234" spans="1:8" ht="12.75">
      <c r="A234" s="635"/>
      <c r="B234" s="641"/>
      <c r="C234" s="638"/>
      <c r="D234" s="426" t="s">
        <v>688</v>
      </c>
      <c r="E234" s="319">
        <v>39600</v>
      </c>
      <c r="F234" s="320">
        <v>39600</v>
      </c>
      <c r="G234" s="316">
        <v>8130</v>
      </c>
      <c r="H234" s="319">
        <v>21</v>
      </c>
    </row>
    <row r="235" spans="1:8" ht="12.75">
      <c r="A235" s="635"/>
      <c r="B235" s="641"/>
      <c r="C235" s="638"/>
      <c r="D235" s="426" t="s">
        <v>565</v>
      </c>
      <c r="E235" s="319">
        <v>9958</v>
      </c>
      <c r="F235" s="320">
        <v>9958</v>
      </c>
      <c r="G235" s="316">
        <v>866</v>
      </c>
      <c r="H235" s="319">
        <v>9</v>
      </c>
    </row>
    <row r="236" spans="1:8" ht="12.75">
      <c r="A236" s="635"/>
      <c r="B236" s="641"/>
      <c r="C236" s="377" t="s">
        <v>360</v>
      </c>
      <c r="D236" s="378" t="s">
        <v>482</v>
      </c>
      <c r="E236" s="381">
        <f>SUM(E237:E240)</f>
        <v>118203</v>
      </c>
      <c r="F236" s="381">
        <f>SUM(F237:F240)</f>
        <v>118326</v>
      </c>
      <c r="G236" s="381">
        <f>SUM(G237:G240)</f>
        <v>45611</v>
      </c>
      <c r="H236" s="381">
        <v>38</v>
      </c>
    </row>
    <row r="237" spans="1:8" ht="12.75">
      <c r="A237" s="635"/>
      <c r="B237" s="641"/>
      <c r="C237" s="638"/>
      <c r="D237" s="426" t="s">
        <v>689</v>
      </c>
      <c r="E237" s="341">
        <v>17592</v>
      </c>
      <c r="F237" s="303">
        <v>17617</v>
      </c>
      <c r="G237" s="304">
        <v>5700</v>
      </c>
      <c r="H237" s="341">
        <v>32</v>
      </c>
    </row>
    <row r="238" spans="1:8" ht="12.75">
      <c r="A238" s="635"/>
      <c r="B238" s="641"/>
      <c r="C238" s="638"/>
      <c r="D238" s="426" t="s">
        <v>690</v>
      </c>
      <c r="E238" s="341">
        <v>7668</v>
      </c>
      <c r="F238" s="303">
        <v>7668</v>
      </c>
      <c r="G238" s="304">
        <v>2619</v>
      </c>
      <c r="H238" s="341">
        <v>34</v>
      </c>
    </row>
    <row r="239" spans="1:8" ht="12.75">
      <c r="A239" s="635"/>
      <c r="B239" s="641"/>
      <c r="C239" s="638"/>
      <c r="D239" s="379" t="s">
        <v>691</v>
      </c>
      <c r="E239" s="341">
        <v>8332</v>
      </c>
      <c r="F239" s="303">
        <v>8332</v>
      </c>
      <c r="G239" s="304">
        <v>4556</v>
      </c>
      <c r="H239" s="341">
        <v>55</v>
      </c>
    </row>
    <row r="240" spans="1:8" ht="12.75">
      <c r="A240" s="635"/>
      <c r="B240" s="641"/>
      <c r="C240" s="638"/>
      <c r="D240" s="318" t="s">
        <v>692</v>
      </c>
      <c r="E240" s="303">
        <v>84611</v>
      </c>
      <c r="F240" s="303">
        <v>84709</v>
      </c>
      <c r="G240" s="380">
        <v>32736</v>
      </c>
      <c r="H240" s="303">
        <v>39</v>
      </c>
    </row>
    <row r="241" spans="1:8" ht="12.75">
      <c r="A241" s="635"/>
      <c r="B241" s="641"/>
      <c r="C241" s="377" t="s">
        <v>300</v>
      </c>
      <c r="D241" s="378" t="s">
        <v>301</v>
      </c>
      <c r="E241" s="381">
        <f>SUM(E242:E266)</f>
        <v>90619</v>
      </c>
      <c r="F241" s="381">
        <f>SUM(F242:F266)</f>
        <v>115679</v>
      </c>
      <c r="G241" s="381">
        <f>SUM(G242:G266)</f>
        <v>61153</v>
      </c>
      <c r="H241" s="381">
        <v>53</v>
      </c>
    </row>
    <row r="242" spans="1:8" ht="12.75">
      <c r="A242" s="635"/>
      <c r="B242" s="641"/>
      <c r="C242" s="689"/>
      <c r="D242" s="532" t="s">
        <v>736</v>
      </c>
      <c r="E242" s="319">
        <v>332</v>
      </c>
      <c r="F242" s="320">
        <v>332</v>
      </c>
      <c r="G242" s="316">
        <v>309</v>
      </c>
      <c r="H242" s="319">
        <v>93</v>
      </c>
    </row>
    <row r="243" spans="1:8" ht="12.75">
      <c r="A243" s="635"/>
      <c r="B243" s="641"/>
      <c r="C243" s="689"/>
      <c r="D243" s="318" t="s">
        <v>377</v>
      </c>
      <c r="E243" s="319">
        <v>49625</v>
      </c>
      <c r="F243" s="320">
        <v>49625</v>
      </c>
      <c r="G243" s="316">
        <v>31234</v>
      </c>
      <c r="H243" s="319">
        <v>64</v>
      </c>
    </row>
    <row r="244" spans="1:8" ht="12.75">
      <c r="A244" s="635"/>
      <c r="B244" s="641"/>
      <c r="C244" s="689"/>
      <c r="D244" s="318" t="s">
        <v>693</v>
      </c>
      <c r="E244" s="319">
        <v>5643</v>
      </c>
      <c r="F244" s="320">
        <v>5643</v>
      </c>
      <c r="G244" s="316">
        <v>1474</v>
      </c>
      <c r="H244" s="319">
        <v>26</v>
      </c>
    </row>
    <row r="245" spans="1:8" ht="12.75">
      <c r="A245" s="635"/>
      <c r="B245" s="641"/>
      <c r="C245" s="689"/>
      <c r="D245" s="318" t="s">
        <v>379</v>
      </c>
      <c r="E245" s="319">
        <v>1825</v>
      </c>
      <c r="F245" s="320">
        <v>1825</v>
      </c>
      <c r="G245" s="316">
        <v>928</v>
      </c>
      <c r="H245" s="319">
        <v>51</v>
      </c>
    </row>
    <row r="246" spans="1:8" ht="12.75">
      <c r="A246" s="635"/>
      <c r="B246" s="641"/>
      <c r="C246" s="689"/>
      <c r="D246" s="318" t="s">
        <v>381</v>
      </c>
      <c r="E246" s="319">
        <v>2556</v>
      </c>
      <c r="F246" s="320">
        <v>4141</v>
      </c>
      <c r="G246" s="316">
        <v>973</v>
      </c>
      <c r="H246" s="319">
        <v>23</v>
      </c>
    </row>
    <row r="247" spans="1:8" ht="12.75">
      <c r="A247" s="635"/>
      <c r="B247" s="641"/>
      <c r="C247" s="689"/>
      <c r="D247" s="318" t="s">
        <v>382</v>
      </c>
      <c r="E247" s="319">
        <v>664</v>
      </c>
      <c r="F247" s="320">
        <v>2324</v>
      </c>
      <c r="G247" s="316">
        <v>2591</v>
      </c>
      <c r="H247" s="319">
        <v>111</v>
      </c>
    </row>
    <row r="248" spans="1:8" ht="12.75">
      <c r="A248" s="635"/>
      <c r="B248" s="641"/>
      <c r="C248" s="689"/>
      <c r="D248" s="318" t="s">
        <v>694</v>
      </c>
      <c r="E248" s="319">
        <v>830</v>
      </c>
      <c r="F248" s="320">
        <v>830</v>
      </c>
      <c r="G248" s="316">
        <v>10</v>
      </c>
      <c r="H248" s="319">
        <v>1</v>
      </c>
    </row>
    <row r="249" spans="1:8" ht="12.75">
      <c r="A249" s="635"/>
      <c r="B249" s="641"/>
      <c r="C249" s="689"/>
      <c r="D249" s="318" t="s">
        <v>384</v>
      </c>
      <c r="E249" s="319">
        <v>4979</v>
      </c>
      <c r="F249" s="320">
        <v>6479</v>
      </c>
      <c r="G249" s="316">
        <v>4269</v>
      </c>
      <c r="H249" s="319">
        <v>66</v>
      </c>
    </row>
    <row r="250" spans="1:8" ht="12.75">
      <c r="A250" s="635"/>
      <c r="B250" s="641"/>
      <c r="C250" s="689"/>
      <c r="D250" s="318" t="s">
        <v>695</v>
      </c>
      <c r="E250" s="319">
        <v>996</v>
      </c>
      <c r="F250" s="320">
        <v>6068</v>
      </c>
      <c r="G250" s="316">
        <v>826</v>
      </c>
      <c r="H250" s="319">
        <v>14</v>
      </c>
    </row>
    <row r="251" spans="1:8" ht="12.75">
      <c r="A251" s="635"/>
      <c r="B251" s="641"/>
      <c r="C251" s="689"/>
      <c r="D251" s="318" t="s">
        <v>696</v>
      </c>
      <c r="E251" s="319">
        <v>332</v>
      </c>
      <c r="F251" s="320">
        <v>332</v>
      </c>
      <c r="G251" s="316">
        <v>0</v>
      </c>
      <c r="H251" s="319">
        <v>0</v>
      </c>
    </row>
    <row r="252" spans="1:8" ht="12.75">
      <c r="A252" s="635"/>
      <c r="B252" s="641"/>
      <c r="C252" s="689"/>
      <c r="D252" s="318" t="s">
        <v>713</v>
      </c>
      <c r="E252" s="319">
        <v>332</v>
      </c>
      <c r="F252" s="320">
        <v>332</v>
      </c>
      <c r="G252" s="316">
        <v>50</v>
      </c>
      <c r="H252" s="319">
        <v>15</v>
      </c>
    </row>
    <row r="253" spans="1:8" ht="12.75">
      <c r="A253" s="635"/>
      <c r="B253" s="641"/>
      <c r="C253" s="689"/>
      <c r="D253" s="318" t="s">
        <v>714</v>
      </c>
      <c r="E253" s="319">
        <v>66</v>
      </c>
      <c r="F253" s="320">
        <v>66</v>
      </c>
      <c r="G253" s="316">
        <v>17</v>
      </c>
      <c r="H253" s="319">
        <v>26</v>
      </c>
    </row>
    <row r="254" spans="1:8" ht="12.75">
      <c r="A254" s="635"/>
      <c r="B254" s="641"/>
      <c r="C254" s="689"/>
      <c r="D254" s="318" t="s">
        <v>698</v>
      </c>
      <c r="E254" s="319">
        <v>664</v>
      </c>
      <c r="F254" s="320">
        <v>1664</v>
      </c>
      <c r="G254" s="316">
        <v>1414</v>
      </c>
      <c r="H254" s="319">
        <v>85</v>
      </c>
    </row>
    <row r="255" spans="1:8" ht="12.75">
      <c r="A255" s="635"/>
      <c r="B255" s="641"/>
      <c r="C255" s="689"/>
      <c r="D255" s="318" t="s">
        <v>699</v>
      </c>
      <c r="E255" s="319">
        <v>398</v>
      </c>
      <c r="F255" s="320">
        <v>398</v>
      </c>
      <c r="G255" s="316">
        <v>176</v>
      </c>
      <c r="H255" s="319">
        <v>44</v>
      </c>
    </row>
    <row r="256" spans="1:8" ht="12.75">
      <c r="A256" s="635"/>
      <c r="B256" s="641"/>
      <c r="C256" s="689"/>
      <c r="D256" s="318" t="s">
        <v>700</v>
      </c>
      <c r="E256" s="319">
        <v>7635</v>
      </c>
      <c r="F256" s="320">
        <v>18135</v>
      </c>
      <c r="G256" s="316">
        <v>8605</v>
      </c>
      <c r="H256" s="319">
        <v>47</v>
      </c>
    </row>
    <row r="257" spans="1:8" ht="12.75">
      <c r="A257" s="635"/>
      <c r="B257" s="641"/>
      <c r="C257" s="689"/>
      <c r="D257" s="318" t="s">
        <v>737</v>
      </c>
      <c r="E257" s="319">
        <v>66</v>
      </c>
      <c r="F257" s="320">
        <v>66</v>
      </c>
      <c r="G257" s="316">
        <v>32</v>
      </c>
      <c r="H257" s="319">
        <v>48</v>
      </c>
    </row>
    <row r="258" spans="1:8" ht="12.75">
      <c r="A258" s="635"/>
      <c r="B258" s="641"/>
      <c r="C258" s="689"/>
      <c r="D258" s="318" t="s">
        <v>701</v>
      </c>
      <c r="E258" s="319">
        <v>498</v>
      </c>
      <c r="F258" s="320">
        <v>498</v>
      </c>
      <c r="G258" s="316">
        <v>491</v>
      </c>
      <c r="H258" s="319">
        <v>98</v>
      </c>
    </row>
    <row r="259" spans="1:8" ht="12.75">
      <c r="A259" s="635"/>
      <c r="B259" s="641"/>
      <c r="C259" s="689"/>
      <c r="D259" s="318" t="s">
        <v>405</v>
      </c>
      <c r="E259" s="319">
        <v>100</v>
      </c>
      <c r="F259" s="320">
        <v>100</v>
      </c>
      <c r="G259" s="316">
        <v>41</v>
      </c>
      <c r="H259" s="319">
        <v>41</v>
      </c>
    </row>
    <row r="260" spans="1:8" ht="12.75">
      <c r="A260" s="635"/>
      <c r="B260" s="641"/>
      <c r="C260" s="689"/>
      <c r="D260" s="318" t="s">
        <v>406</v>
      </c>
      <c r="E260" s="319">
        <v>2158</v>
      </c>
      <c r="F260" s="320">
        <v>2198</v>
      </c>
      <c r="G260" s="316">
        <v>941</v>
      </c>
      <c r="H260" s="319">
        <v>43</v>
      </c>
    </row>
    <row r="261" spans="1:8" ht="12.75">
      <c r="A261" s="635"/>
      <c r="B261" s="641"/>
      <c r="C261" s="689"/>
      <c r="D261" s="318" t="s">
        <v>738</v>
      </c>
      <c r="E261" s="319">
        <v>0</v>
      </c>
      <c r="F261" s="320">
        <v>332</v>
      </c>
      <c r="G261" s="316">
        <v>332</v>
      </c>
      <c r="H261" s="319">
        <v>100</v>
      </c>
    </row>
    <row r="262" spans="1:8" ht="12.75">
      <c r="A262" s="635"/>
      <c r="B262" s="641"/>
      <c r="C262" s="689"/>
      <c r="D262" s="318" t="s">
        <v>702</v>
      </c>
      <c r="E262" s="319">
        <v>1328</v>
      </c>
      <c r="F262" s="320">
        <v>1328</v>
      </c>
      <c r="G262" s="316">
        <v>88</v>
      </c>
      <c r="H262" s="319">
        <v>5</v>
      </c>
    </row>
    <row r="263" spans="1:8" ht="12.75">
      <c r="A263" s="635"/>
      <c r="B263" s="641"/>
      <c r="C263" s="689"/>
      <c r="D263" s="318" t="s">
        <v>373</v>
      </c>
      <c r="E263" s="319">
        <v>3983</v>
      </c>
      <c r="F263" s="320">
        <v>3983</v>
      </c>
      <c r="G263" s="316">
        <v>2790</v>
      </c>
      <c r="H263" s="319">
        <v>70</v>
      </c>
    </row>
    <row r="264" spans="1:8" ht="12.75">
      <c r="A264" s="635"/>
      <c r="B264" s="641"/>
      <c r="C264" s="689"/>
      <c r="D264" s="318" t="s">
        <v>409</v>
      </c>
      <c r="E264" s="319">
        <v>597</v>
      </c>
      <c r="F264" s="320">
        <v>597</v>
      </c>
      <c r="G264" s="316">
        <v>329</v>
      </c>
      <c r="H264" s="319">
        <v>55</v>
      </c>
    </row>
    <row r="265" spans="1:8" ht="12.75">
      <c r="A265" s="635"/>
      <c r="B265" s="641"/>
      <c r="C265" s="689"/>
      <c r="D265" s="318" t="s">
        <v>410</v>
      </c>
      <c r="E265" s="319">
        <v>4182</v>
      </c>
      <c r="F265" s="320">
        <v>4182</v>
      </c>
      <c r="G265" s="316">
        <v>1524</v>
      </c>
      <c r="H265" s="319">
        <v>36</v>
      </c>
    </row>
    <row r="266" spans="1:8" ht="12.75">
      <c r="A266" s="635"/>
      <c r="B266" s="641"/>
      <c r="C266" s="689"/>
      <c r="D266" s="318" t="s">
        <v>717</v>
      </c>
      <c r="E266" s="319">
        <v>830</v>
      </c>
      <c r="F266" s="320">
        <v>4201</v>
      </c>
      <c r="G266" s="316">
        <v>1709</v>
      </c>
      <c r="H266" s="319">
        <v>41</v>
      </c>
    </row>
    <row r="267" spans="1:8" ht="12.75">
      <c r="A267" s="635"/>
      <c r="B267" s="641"/>
      <c r="C267" s="310" t="s">
        <v>527</v>
      </c>
      <c r="D267" s="311" t="s">
        <v>528</v>
      </c>
      <c r="E267" s="312">
        <f>SUM(E268:E269)</f>
        <v>830</v>
      </c>
      <c r="F267" s="312">
        <f>SUM(F268:F269)</f>
        <v>9497</v>
      </c>
      <c r="G267" s="312">
        <f>SUM(G268:G269)</f>
        <v>9146</v>
      </c>
      <c r="H267" s="312">
        <v>96</v>
      </c>
    </row>
    <row r="268" spans="1:8" ht="12.75">
      <c r="A268" s="635"/>
      <c r="B268" s="641"/>
      <c r="C268" s="642"/>
      <c r="D268" s="318" t="s">
        <v>739</v>
      </c>
      <c r="E268" s="319">
        <v>0</v>
      </c>
      <c r="F268" s="320">
        <v>8667</v>
      </c>
      <c r="G268" s="316">
        <v>8642</v>
      </c>
      <c r="H268" s="319">
        <v>100</v>
      </c>
    </row>
    <row r="269" spans="1:8" ht="12.75">
      <c r="A269" s="635"/>
      <c r="B269" s="641"/>
      <c r="C269" s="642"/>
      <c r="D269" s="318" t="s">
        <v>419</v>
      </c>
      <c r="E269" s="319">
        <v>830</v>
      </c>
      <c r="F269" s="320">
        <v>830</v>
      </c>
      <c r="G269" s="316">
        <v>504</v>
      </c>
      <c r="H269" s="319">
        <v>61</v>
      </c>
    </row>
    <row r="270" spans="1:8" ht="12.75">
      <c r="A270" s="635"/>
      <c r="B270" s="641"/>
      <c r="C270" s="525" t="s">
        <v>740</v>
      </c>
      <c r="D270" s="526"/>
      <c r="E270" s="527">
        <f>SUM(E271)</f>
        <v>463022</v>
      </c>
      <c r="F270" s="527">
        <f>SUM(F271)</f>
        <v>495987</v>
      </c>
      <c r="G270" s="527">
        <f>SUM(G271)</f>
        <v>214895</v>
      </c>
      <c r="H270" s="527">
        <v>43</v>
      </c>
    </row>
    <row r="271" spans="1:8" ht="12.75">
      <c r="A271" s="635"/>
      <c r="B271" s="641"/>
      <c r="C271" s="321" t="s">
        <v>299</v>
      </c>
      <c r="D271" s="322" t="s">
        <v>8</v>
      </c>
      <c r="E271" s="323">
        <f>SUM(E272+E276+E281+E304)</f>
        <v>463022</v>
      </c>
      <c r="F271" s="323">
        <f>SUM(F272+F276+F281+F304)</f>
        <v>495987</v>
      </c>
      <c r="G271" s="323">
        <f>SUM(G272+G276+G281+G304)</f>
        <v>214895</v>
      </c>
      <c r="H271" s="323">
        <v>43</v>
      </c>
    </row>
    <row r="272" spans="1:8" ht="12.75">
      <c r="A272" s="635"/>
      <c r="B272" s="641"/>
      <c r="C272" s="377" t="s">
        <v>358</v>
      </c>
      <c r="D272" s="378" t="s">
        <v>476</v>
      </c>
      <c r="E272" s="312">
        <f>SUM(E273:E275)</f>
        <v>277999</v>
      </c>
      <c r="F272" s="312">
        <f>SUM(F273:F275)</f>
        <v>283853</v>
      </c>
      <c r="G272" s="312">
        <f>SUM(G273:G275)</f>
        <v>117038</v>
      </c>
      <c r="H272" s="312">
        <v>41</v>
      </c>
    </row>
    <row r="273" spans="1:8" ht="12.75">
      <c r="A273" s="635"/>
      <c r="B273" s="641"/>
      <c r="C273" s="638"/>
      <c r="D273" s="379" t="s">
        <v>477</v>
      </c>
      <c r="E273" s="319">
        <v>263394</v>
      </c>
      <c r="F273" s="320">
        <v>264394</v>
      </c>
      <c r="G273" s="316">
        <v>107325</v>
      </c>
      <c r="H273" s="319">
        <v>41</v>
      </c>
    </row>
    <row r="274" spans="1:8" ht="12.75">
      <c r="A274" s="635"/>
      <c r="B274" s="641"/>
      <c r="C274" s="638"/>
      <c r="D274" s="426" t="s">
        <v>688</v>
      </c>
      <c r="E274" s="319">
        <v>13277</v>
      </c>
      <c r="F274" s="320">
        <v>15171</v>
      </c>
      <c r="G274" s="316">
        <v>6401</v>
      </c>
      <c r="H274" s="319">
        <v>42</v>
      </c>
    </row>
    <row r="275" spans="1:8" ht="12.75">
      <c r="A275" s="635"/>
      <c r="B275" s="641"/>
      <c r="C275" s="638"/>
      <c r="D275" s="426" t="s">
        <v>565</v>
      </c>
      <c r="E275" s="319">
        <v>1328</v>
      </c>
      <c r="F275" s="320">
        <v>4288</v>
      </c>
      <c r="G275" s="316">
        <v>3312</v>
      </c>
      <c r="H275" s="319">
        <v>77</v>
      </c>
    </row>
    <row r="276" spans="1:8" ht="12.75">
      <c r="A276" s="635"/>
      <c r="B276" s="641"/>
      <c r="C276" s="377" t="s">
        <v>360</v>
      </c>
      <c r="D276" s="378" t="s">
        <v>482</v>
      </c>
      <c r="E276" s="381">
        <f>SUM(E277:E280)</f>
        <v>97855</v>
      </c>
      <c r="F276" s="381">
        <f>SUM(F277:F280)</f>
        <v>99916</v>
      </c>
      <c r="G276" s="381">
        <f>SUM(G277:G280)</f>
        <v>40838</v>
      </c>
      <c r="H276" s="381">
        <v>41</v>
      </c>
    </row>
    <row r="277" spans="1:8" ht="12.75">
      <c r="A277" s="635"/>
      <c r="B277" s="641"/>
      <c r="C277" s="638"/>
      <c r="D277" s="426" t="s">
        <v>689</v>
      </c>
      <c r="E277" s="341">
        <v>16862</v>
      </c>
      <c r="F277" s="303">
        <v>17210</v>
      </c>
      <c r="G277" s="304">
        <v>6880</v>
      </c>
      <c r="H277" s="341">
        <v>40</v>
      </c>
    </row>
    <row r="278" spans="1:8" ht="12.75">
      <c r="A278" s="635"/>
      <c r="B278" s="641"/>
      <c r="C278" s="638"/>
      <c r="D278" s="426" t="s">
        <v>690</v>
      </c>
      <c r="E278" s="341">
        <v>3651</v>
      </c>
      <c r="F278" s="303">
        <v>3721</v>
      </c>
      <c r="G278" s="304">
        <v>1737</v>
      </c>
      <c r="H278" s="341">
        <v>47</v>
      </c>
    </row>
    <row r="279" spans="1:8" ht="12.75">
      <c r="A279" s="635"/>
      <c r="B279" s="641"/>
      <c r="C279" s="638"/>
      <c r="D279" s="379" t="s">
        <v>691</v>
      </c>
      <c r="E279" s="341">
        <v>7303</v>
      </c>
      <c r="F279" s="303">
        <v>7472</v>
      </c>
      <c r="G279" s="304">
        <v>3048</v>
      </c>
      <c r="H279" s="341">
        <v>41</v>
      </c>
    </row>
    <row r="280" spans="1:8" ht="12.75">
      <c r="A280" s="635"/>
      <c r="B280" s="641"/>
      <c r="C280" s="638"/>
      <c r="D280" s="318" t="s">
        <v>692</v>
      </c>
      <c r="E280" s="303">
        <v>70039</v>
      </c>
      <c r="F280" s="303">
        <v>71513</v>
      </c>
      <c r="G280" s="380">
        <v>29173</v>
      </c>
      <c r="H280" s="303">
        <v>41</v>
      </c>
    </row>
    <row r="281" spans="1:8" ht="12.75">
      <c r="A281" s="635"/>
      <c r="B281" s="641"/>
      <c r="C281" s="377" t="s">
        <v>300</v>
      </c>
      <c r="D281" s="378" t="s">
        <v>301</v>
      </c>
      <c r="E281" s="381">
        <f>SUM(E282:E303)</f>
        <v>86172</v>
      </c>
      <c r="F281" s="381">
        <f>SUM(F282:F303)</f>
        <v>105369</v>
      </c>
      <c r="G281" s="381">
        <f>SUM(G282:G303)</f>
        <v>51885</v>
      </c>
      <c r="H281" s="381">
        <v>49</v>
      </c>
    </row>
    <row r="282" spans="1:8" ht="12.75">
      <c r="A282" s="635"/>
      <c r="B282" s="641"/>
      <c r="C282" s="642"/>
      <c r="D282" s="318" t="s">
        <v>377</v>
      </c>
      <c r="E282" s="319">
        <v>56430</v>
      </c>
      <c r="F282" s="320">
        <v>71430</v>
      </c>
      <c r="G282" s="316">
        <v>38600</v>
      </c>
      <c r="H282" s="319">
        <v>54</v>
      </c>
    </row>
    <row r="283" spans="1:8" ht="12.75">
      <c r="A283" s="635"/>
      <c r="B283" s="641"/>
      <c r="C283" s="642"/>
      <c r="D283" s="318" t="s">
        <v>693</v>
      </c>
      <c r="E283" s="319">
        <v>5975</v>
      </c>
      <c r="F283" s="320">
        <v>6475</v>
      </c>
      <c r="G283" s="316">
        <v>2677</v>
      </c>
      <c r="H283" s="319">
        <v>41</v>
      </c>
    </row>
    <row r="284" spans="1:8" ht="12.75">
      <c r="A284" s="635"/>
      <c r="B284" s="641"/>
      <c r="C284" s="642"/>
      <c r="D284" s="318" t="s">
        <v>379</v>
      </c>
      <c r="E284" s="319">
        <v>996</v>
      </c>
      <c r="F284" s="320">
        <v>996</v>
      </c>
      <c r="G284" s="316">
        <v>290</v>
      </c>
      <c r="H284" s="319">
        <v>29</v>
      </c>
    </row>
    <row r="285" spans="1:8" ht="12.75">
      <c r="A285" s="635"/>
      <c r="B285" s="641"/>
      <c r="C285" s="642"/>
      <c r="D285" s="318" t="s">
        <v>382</v>
      </c>
      <c r="E285" s="319">
        <v>664</v>
      </c>
      <c r="F285" s="320">
        <v>664</v>
      </c>
      <c r="G285" s="316">
        <v>0</v>
      </c>
      <c r="H285" s="319">
        <v>0</v>
      </c>
    </row>
    <row r="286" spans="1:8" ht="12.75">
      <c r="A286" s="635"/>
      <c r="B286" s="641"/>
      <c r="C286" s="642"/>
      <c r="D286" s="318" t="s">
        <v>384</v>
      </c>
      <c r="E286" s="319">
        <v>2821</v>
      </c>
      <c r="F286" s="320">
        <v>3171</v>
      </c>
      <c r="G286" s="316">
        <v>1609</v>
      </c>
      <c r="H286" s="319">
        <v>51</v>
      </c>
    </row>
    <row r="287" spans="1:8" ht="12.75">
      <c r="A287" s="635"/>
      <c r="B287" s="641"/>
      <c r="C287" s="642"/>
      <c r="D287" s="318" t="s">
        <v>695</v>
      </c>
      <c r="E287" s="319">
        <v>1328</v>
      </c>
      <c r="F287" s="320">
        <v>2058</v>
      </c>
      <c r="G287" s="316">
        <v>361</v>
      </c>
      <c r="H287" s="319">
        <v>18</v>
      </c>
    </row>
    <row r="288" spans="1:8" ht="12.75">
      <c r="A288" s="635"/>
      <c r="B288" s="641"/>
      <c r="C288" s="642"/>
      <c r="D288" s="318" t="s">
        <v>696</v>
      </c>
      <c r="E288" s="319">
        <v>232</v>
      </c>
      <c r="F288" s="320">
        <v>232</v>
      </c>
      <c r="G288" s="316">
        <v>0</v>
      </c>
      <c r="H288" s="319">
        <v>0</v>
      </c>
    </row>
    <row r="289" spans="1:8" ht="12.75">
      <c r="A289" s="635"/>
      <c r="B289" s="641"/>
      <c r="C289" s="642"/>
      <c r="D289" s="318" t="s">
        <v>713</v>
      </c>
      <c r="E289" s="319">
        <v>830</v>
      </c>
      <c r="F289" s="320">
        <v>830</v>
      </c>
      <c r="G289" s="316">
        <v>0</v>
      </c>
      <c r="H289" s="319">
        <v>0</v>
      </c>
    </row>
    <row r="290" spans="1:8" ht="12.75">
      <c r="A290" s="635"/>
      <c r="B290" s="641"/>
      <c r="C290" s="642"/>
      <c r="D290" s="318" t="s">
        <v>714</v>
      </c>
      <c r="E290" s="319">
        <v>66</v>
      </c>
      <c r="F290" s="320">
        <v>66</v>
      </c>
      <c r="G290" s="316">
        <v>20</v>
      </c>
      <c r="H290" s="319">
        <v>30</v>
      </c>
    </row>
    <row r="291" spans="1:8" ht="12.75">
      <c r="A291" s="635"/>
      <c r="B291" s="641"/>
      <c r="C291" s="642"/>
      <c r="D291" s="318" t="s">
        <v>741</v>
      </c>
      <c r="E291" s="319">
        <v>166</v>
      </c>
      <c r="F291" s="320">
        <v>255</v>
      </c>
      <c r="G291" s="316">
        <v>55</v>
      </c>
      <c r="H291" s="319">
        <v>22</v>
      </c>
    </row>
    <row r="292" spans="1:8" ht="12.75">
      <c r="A292" s="635"/>
      <c r="B292" s="641"/>
      <c r="C292" s="642"/>
      <c r="D292" s="318" t="s">
        <v>698</v>
      </c>
      <c r="E292" s="319">
        <v>398</v>
      </c>
      <c r="F292" s="320">
        <v>1044</v>
      </c>
      <c r="G292" s="316">
        <v>444</v>
      </c>
      <c r="H292" s="319">
        <v>43</v>
      </c>
    </row>
    <row r="293" spans="1:8" ht="12.75">
      <c r="A293" s="635"/>
      <c r="B293" s="641"/>
      <c r="C293" s="642"/>
      <c r="D293" s="318" t="s">
        <v>715</v>
      </c>
      <c r="E293" s="319">
        <v>66</v>
      </c>
      <c r="F293" s="320">
        <v>66</v>
      </c>
      <c r="G293" s="316">
        <v>0</v>
      </c>
      <c r="H293" s="319">
        <v>0</v>
      </c>
    </row>
    <row r="294" spans="1:8" ht="12.75">
      <c r="A294" s="635"/>
      <c r="B294" s="641"/>
      <c r="C294" s="642"/>
      <c r="D294" s="318" t="s">
        <v>699</v>
      </c>
      <c r="E294" s="319">
        <v>166</v>
      </c>
      <c r="F294" s="320">
        <v>688</v>
      </c>
      <c r="G294" s="316">
        <v>487</v>
      </c>
      <c r="H294" s="319">
        <v>71</v>
      </c>
    </row>
    <row r="295" spans="1:8" ht="12.75">
      <c r="A295" s="635"/>
      <c r="B295" s="641"/>
      <c r="C295" s="642"/>
      <c r="D295" s="318" t="s">
        <v>700</v>
      </c>
      <c r="E295" s="319">
        <v>664</v>
      </c>
      <c r="F295" s="320">
        <v>1665</v>
      </c>
      <c r="G295" s="316">
        <v>416</v>
      </c>
      <c r="H295" s="319">
        <v>25</v>
      </c>
    </row>
    <row r="296" spans="1:8" ht="12.75">
      <c r="A296" s="635"/>
      <c r="B296" s="641"/>
      <c r="C296" s="642"/>
      <c r="D296" s="318" t="s">
        <v>701</v>
      </c>
      <c r="E296" s="319">
        <v>531</v>
      </c>
      <c r="F296" s="320">
        <v>531</v>
      </c>
      <c r="G296" s="316">
        <v>617</v>
      </c>
      <c r="H296" s="319">
        <v>116</v>
      </c>
    </row>
    <row r="297" spans="1:8" ht="12.75">
      <c r="A297" s="635"/>
      <c r="B297" s="641"/>
      <c r="C297" s="642"/>
      <c r="D297" s="318" t="s">
        <v>405</v>
      </c>
      <c r="E297" s="319">
        <v>66</v>
      </c>
      <c r="F297" s="320">
        <v>66</v>
      </c>
      <c r="G297" s="316">
        <v>7</v>
      </c>
      <c r="H297" s="319">
        <v>11</v>
      </c>
    </row>
    <row r="298" spans="1:8" ht="12.75">
      <c r="A298" s="635"/>
      <c r="B298" s="641"/>
      <c r="C298" s="642"/>
      <c r="D298" s="318" t="s">
        <v>406</v>
      </c>
      <c r="E298" s="319">
        <v>2988</v>
      </c>
      <c r="F298" s="320">
        <v>2988</v>
      </c>
      <c r="G298" s="316">
        <v>608</v>
      </c>
      <c r="H298" s="319">
        <v>20</v>
      </c>
    </row>
    <row r="299" spans="1:8" ht="12.75">
      <c r="A299" s="635"/>
      <c r="B299" s="641"/>
      <c r="C299" s="642"/>
      <c r="D299" s="318" t="s">
        <v>702</v>
      </c>
      <c r="E299" s="319">
        <v>1162</v>
      </c>
      <c r="F299" s="320">
        <v>1162</v>
      </c>
      <c r="G299" s="316">
        <v>78</v>
      </c>
      <c r="H299" s="319">
        <v>7</v>
      </c>
    </row>
    <row r="300" spans="1:8" ht="12.75">
      <c r="A300" s="635"/>
      <c r="B300" s="641"/>
      <c r="C300" s="642"/>
      <c r="D300" s="318" t="s">
        <v>373</v>
      </c>
      <c r="E300" s="319">
        <v>6141</v>
      </c>
      <c r="F300" s="320">
        <v>6500</v>
      </c>
      <c r="G300" s="316">
        <v>3588</v>
      </c>
      <c r="H300" s="319">
        <v>55</v>
      </c>
    </row>
    <row r="301" spans="1:8" ht="12.75">
      <c r="A301" s="635"/>
      <c r="B301" s="641"/>
      <c r="C301" s="642"/>
      <c r="D301" s="318" t="s">
        <v>409</v>
      </c>
      <c r="E301" s="319">
        <v>996</v>
      </c>
      <c r="F301" s="320">
        <v>996</v>
      </c>
      <c r="G301" s="316">
        <v>618</v>
      </c>
      <c r="H301" s="319">
        <v>62</v>
      </c>
    </row>
    <row r="302" spans="1:8" ht="12.75">
      <c r="A302" s="635"/>
      <c r="B302" s="641"/>
      <c r="C302" s="642"/>
      <c r="D302" s="318" t="s">
        <v>410</v>
      </c>
      <c r="E302" s="319">
        <v>2988</v>
      </c>
      <c r="F302" s="320">
        <v>2988</v>
      </c>
      <c r="G302" s="316">
        <v>1315</v>
      </c>
      <c r="H302" s="319">
        <v>44</v>
      </c>
    </row>
    <row r="303" spans="1:8" ht="12.75">
      <c r="A303" s="635"/>
      <c r="B303" s="641"/>
      <c r="C303" s="642"/>
      <c r="D303" s="318" t="s">
        <v>717</v>
      </c>
      <c r="E303" s="319">
        <v>498</v>
      </c>
      <c r="F303" s="320">
        <v>498</v>
      </c>
      <c r="G303" s="316">
        <v>95</v>
      </c>
      <c r="H303" s="319">
        <v>19</v>
      </c>
    </row>
    <row r="304" spans="1:8" ht="12.75">
      <c r="A304" s="635"/>
      <c r="B304" s="641"/>
      <c r="C304" s="310" t="s">
        <v>527</v>
      </c>
      <c r="D304" s="311" t="s">
        <v>528</v>
      </c>
      <c r="E304" s="312">
        <f>SUM(E305:E306)</f>
        <v>996</v>
      </c>
      <c r="F304" s="312">
        <f>SUM(F305:F306)</f>
        <v>6849</v>
      </c>
      <c r="G304" s="312">
        <f>SUM(G305:G306)</f>
        <v>5134</v>
      </c>
      <c r="H304" s="312">
        <v>75</v>
      </c>
    </row>
    <row r="305" spans="1:8" ht="12.75">
      <c r="A305" s="635"/>
      <c r="B305" s="641"/>
      <c r="C305" s="642"/>
      <c r="D305" s="318" t="s">
        <v>739</v>
      </c>
      <c r="E305" s="319">
        <v>0</v>
      </c>
      <c r="F305" s="320">
        <v>5353</v>
      </c>
      <c r="G305" s="316">
        <v>4219</v>
      </c>
      <c r="H305" s="319">
        <v>79</v>
      </c>
    </row>
    <row r="306" spans="1:8" ht="12.75">
      <c r="A306" s="635"/>
      <c r="B306" s="641"/>
      <c r="C306" s="642"/>
      <c r="D306" s="318" t="s">
        <v>419</v>
      </c>
      <c r="E306" s="319">
        <v>996</v>
      </c>
      <c r="F306" s="320">
        <v>1496</v>
      </c>
      <c r="G306" s="316">
        <v>915</v>
      </c>
      <c r="H306" s="319">
        <v>61</v>
      </c>
    </row>
    <row r="307" spans="1:8" ht="12.75">
      <c r="A307" s="635"/>
      <c r="B307" s="641"/>
      <c r="C307" s="525" t="s">
        <v>742</v>
      </c>
      <c r="D307" s="526"/>
      <c r="E307" s="527">
        <f>SUM(E308)</f>
        <v>350462</v>
      </c>
      <c r="F307" s="527">
        <f>SUM(F308)</f>
        <v>362436</v>
      </c>
      <c r="G307" s="527">
        <f>SUM(G308)</f>
        <v>171324</v>
      </c>
      <c r="H307" s="527">
        <v>47.27</v>
      </c>
    </row>
    <row r="308" spans="1:8" ht="12.75">
      <c r="A308" s="635"/>
      <c r="B308" s="641"/>
      <c r="C308" s="321" t="s">
        <v>299</v>
      </c>
      <c r="D308" s="322" t="s">
        <v>8</v>
      </c>
      <c r="E308" s="323">
        <f>SUM(E309+E313+E318+E340)</f>
        <v>350462</v>
      </c>
      <c r="F308" s="323">
        <f>SUM(F309+F313+F318+F340)</f>
        <v>362436</v>
      </c>
      <c r="G308" s="323">
        <f>SUM(G309+G313+G318+G340)</f>
        <v>171324</v>
      </c>
      <c r="H308" s="323">
        <v>47</v>
      </c>
    </row>
    <row r="309" spans="1:8" ht="12.75">
      <c r="A309" s="635"/>
      <c r="B309" s="641"/>
      <c r="C309" s="377" t="s">
        <v>358</v>
      </c>
      <c r="D309" s="378" t="s">
        <v>476</v>
      </c>
      <c r="E309" s="312">
        <f>SUM(E310:E312)</f>
        <v>228108</v>
      </c>
      <c r="F309" s="312">
        <f>SUM(F310:F312)</f>
        <v>204913</v>
      </c>
      <c r="G309" s="312">
        <f>SUM(G310:G312)</f>
        <v>92630</v>
      </c>
      <c r="H309" s="312">
        <v>45.2</v>
      </c>
    </row>
    <row r="310" spans="1:8" ht="12.75">
      <c r="A310" s="635"/>
      <c r="B310" s="641"/>
      <c r="C310" s="638"/>
      <c r="D310" s="379" t="s">
        <v>477</v>
      </c>
      <c r="E310" s="319">
        <v>208856</v>
      </c>
      <c r="F310" s="320">
        <v>182813</v>
      </c>
      <c r="G310" s="316">
        <v>86658</v>
      </c>
      <c r="H310" s="319">
        <v>47.4</v>
      </c>
    </row>
    <row r="311" spans="1:8" ht="12.75">
      <c r="A311" s="635"/>
      <c r="B311" s="641"/>
      <c r="C311" s="638"/>
      <c r="D311" s="426" t="s">
        <v>688</v>
      </c>
      <c r="E311" s="319">
        <v>17360</v>
      </c>
      <c r="F311" s="320">
        <v>17360</v>
      </c>
      <c r="G311" s="316">
        <v>4481</v>
      </c>
      <c r="H311" s="319">
        <v>25.81</v>
      </c>
    </row>
    <row r="312" spans="1:8" ht="12.75">
      <c r="A312" s="635"/>
      <c r="B312" s="641"/>
      <c r="C312" s="638"/>
      <c r="D312" s="426" t="s">
        <v>565</v>
      </c>
      <c r="E312" s="319">
        <v>1892</v>
      </c>
      <c r="F312" s="320">
        <v>4740</v>
      </c>
      <c r="G312" s="316">
        <v>1491</v>
      </c>
      <c r="H312" s="319">
        <v>78.83</v>
      </c>
    </row>
    <row r="313" spans="1:8" ht="12.75">
      <c r="A313" s="635"/>
      <c r="B313" s="641"/>
      <c r="C313" s="377" t="s">
        <v>360</v>
      </c>
      <c r="D313" s="378" t="s">
        <v>482</v>
      </c>
      <c r="E313" s="381">
        <f>SUM(E314:E317)</f>
        <v>80296</v>
      </c>
      <c r="F313" s="381">
        <f>SUM(F314:F317)</f>
        <v>72131</v>
      </c>
      <c r="G313" s="381">
        <f>SUM(G314:G317)</f>
        <v>32411</v>
      </c>
      <c r="H313" s="381">
        <v>44.93</v>
      </c>
    </row>
    <row r="314" spans="1:8" ht="12.75">
      <c r="A314" s="635"/>
      <c r="B314" s="641"/>
      <c r="C314" s="638"/>
      <c r="D314" s="426" t="s">
        <v>689</v>
      </c>
      <c r="E314" s="341">
        <v>11618</v>
      </c>
      <c r="F314" s="303">
        <v>10203</v>
      </c>
      <c r="G314" s="304">
        <v>4052</v>
      </c>
      <c r="H314" s="341">
        <v>39.72</v>
      </c>
    </row>
    <row r="315" spans="1:8" ht="12.75">
      <c r="A315" s="635"/>
      <c r="B315" s="641"/>
      <c r="C315" s="638"/>
      <c r="D315" s="426" t="s">
        <v>690</v>
      </c>
      <c r="E315" s="341">
        <v>4348</v>
      </c>
      <c r="F315" s="303">
        <v>3465</v>
      </c>
      <c r="G315" s="304">
        <v>2321</v>
      </c>
      <c r="H315" s="341">
        <v>66.97</v>
      </c>
    </row>
    <row r="316" spans="1:8" ht="12.75">
      <c r="A316" s="635"/>
      <c r="B316" s="641"/>
      <c r="C316" s="638"/>
      <c r="D316" s="379" t="s">
        <v>691</v>
      </c>
      <c r="E316" s="341">
        <v>6838</v>
      </c>
      <c r="F316" s="303">
        <v>6001</v>
      </c>
      <c r="G316" s="304">
        <v>2802</v>
      </c>
      <c r="H316" s="341">
        <v>46.7</v>
      </c>
    </row>
    <row r="317" spans="1:8" ht="12.75">
      <c r="A317" s="635"/>
      <c r="B317" s="641"/>
      <c r="C317" s="638"/>
      <c r="D317" s="318" t="s">
        <v>692</v>
      </c>
      <c r="E317" s="303">
        <v>57492</v>
      </c>
      <c r="F317" s="303">
        <v>52462</v>
      </c>
      <c r="G317" s="380">
        <v>23236</v>
      </c>
      <c r="H317" s="303">
        <v>44.29</v>
      </c>
    </row>
    <row r="318" spans="1:8" ht="12.75">
      <c r="A318" s="635"/>
      <c r="B318" s="641"/>
      <c r="C318" s="377" t="s">
        <v>300</v>
      </c>
      <c r="D318" s="378" t="s">
        <v>301</v>
      </c>
      <c r="E318" s="381">
        <f>SUM(E319:E339)</f>
        <v>41394</v>
      </c>
      <c r="F318" s="381">
        <f>SUM(F319:F339)</f>
        <v>84201</v>
      </c>
      <c r="G318" s="381">
        <f>SUM(G319:G339)</f>
        <v>45569</v>
      </c>
      <c r="H318" s="381">
        <v>54.12</v>
      </c>
    </row>
    <row r="319" spans="1:8" ht="12.75">
      <c r="A319" s="635"/>
      <c r="B319" s="641"/>
      <c r="C319" s="642"/>
      <c r="D319" s="318" t="s">
        <v>377</v>
      </c>
      <c r="E319" s="319">
        <v>27550</v>
      </c>
      <c r="F319" s="320">
        <v>58573</v>
      </c>
      <c r="G319" s="316">
        <v>31937</v>
      </c>
      <c r="H319" s="319">
        <v>54.52</v>
      </c>
    </row>
    <row r="320" spans="1:8" ht="12.75">
      <c r="A320" s="635"/>
      <c r="B320" s="641"/>
      <c r="C320" s="642"/>
      <c r="D320" s="318" t="s">
        <v>693</v>
      </c>
      <c r="E320" s="319">
        <v>1660</v>
      </c>
      <c r="F320" s="320">
        <v>1660</v>
      </c>
      <c r="G320" s="316">
        <v>0</v>
      </c>
      <c r="H320" s="319">
        <v>0</v>
      </c>
    </row>
    <row r="321" spans="1:8" ht="12.75">
      <c r="A321" s="635"/>
      <c r="B321" s="641"/>
      <c r="C321" s="642"/>
      <c r="D321" s="318" t="s">
        <v>379</v>
      </c>
      <c r="E321" s="319">
        <v>830</v>
      </c>
      <c r="F321" s="320">
        <v>1470</v>
      </c>
      <c r="G321" s="316">
        <v>656</v>
      </c>
      <c r="H321" s="319">
        <v>44.65</v>
      </c>
    </row>
    <row r="322" spans="1:8" ht="12.75">
      <c r="A322" s="635"/>
      <c r="B322" s="641"/>
      <c r="C322" s="642"/>
      <c r="D322" s="318" t="s">
        <v>381</v>
      </c>
      <c r="E322" s="319">
        <v>332</v>
      </c>
      <c r="F322" s="320">
        <v>332</v>
      </c>
      <c r="G322" s="316">
        <v>805</v>
      </c>
      <c r="H322" s="319">
        <v>242.57</v>
      </c>
    </row>
    <row r="323" spans="1:8" ht="12.75">
      <c r="A323" s="635"/>
      <c r="B323" s="641"/>
      <c r="C323" s="642"/>
      <c r="D323" s="318" t="s">
        <v>382</v>
      </c>
      <c r="E323" s="319">
        <v>332</v>
      </c>
      <c r="F323" s="320">
        <v>357</v>
      </c>
      <c r="G323" s="316">
        <v>586</v>
      </c>
      <c r="H323" s="319">
        <v>164.28</v>
      </c>
    </row>
    <row r="324" spans="1:8" ht="12.75">
      <c r="A324" s="635"/>
      <c r="B324" s="641"/>
      <c r="C324" s="642"/>
      <c r="D324" s="318" t="s">
        <v>384</v>
      </c>
      <c r="E324" s="319">
        <v>1660</v>
      </c>
      <c r="F324" s="320">
        <v>3960</v>
      </c>
      <c r="G324" s="316">
        <v>2599</v>
      </c>
      <c r="H324" s="319">
        <v>65.64</v>
      </c>
    </row>
    <row r="325" spans="1:8" ht="12.75">
      <c r="A325" s="635"/>
      <c r="B325" s="641"/>
      <c r="C325" s="642"/>
      <c r="D325" s="318" t="s">
        <v>695</v>
      </c>
      <c r="E325" s="319">
        <v>332</v>
      </c>
      <c r="F325" s="320">
        <v>3814</v>
      </c>
      <c r="G325" s="316">
        <v>466</v>
      </c>
      <c r="H325" s="319">
        <v>9.88</v>
      </c>
    </row>
    <row r="326" spans="1:8" ht="12.75">
      <c r="A326" s="635"/>
      <c r="B326" s="641"/>
      <c r="C326" s="642"/>
      <c r="D326" s="318" t="s">
        <v>696</v>
      </c>
      <c r="E326" s="319">
        <v>232</v>
      </c>
      <c r="F326" s="320">
        <v>232</v>
      </c>
      <c r="G326" s="316">
        <v>0</v>
      </c>
      <c r="H326" s="319">
        <v>0</v>
      </c>
    </row>
    <row r="327" spans="1:8" ht="12.75">
      <c r="A327" s="635"/>
      <c r="B327" s="641"/>
      <c r="C327" s="642"/>
      <c r="D327" s="318" t="s">
        <v>713</v>
      </c>
      <c r="E327" s="319">
        <v>0</v>
      </c>
      <c r="F327" s="320">
        <v>229</v>
      </c>
      <c r="G327" s="316">
        <v>229</v>
      </c>
      <c r="H327" s="319">
        <v>100.2</v>
      </c>
    </row>
    <row r="328" spans="1:8" ht="12.75">
      <c r="A328" s="635"/>
      <c r="B328" s="641"/>
      <c r="C328" s="642"/>
      <c r="D328" s="318" t="s">
        <v>714</v>
      </c>
      <c r="E328" s="319">
        <v>100</v>
      </c>
      <c r="F328" s="320">
        <v>100</v>
      </c>
      <c r="G328" s="316">
        <v>15</v>
      </c>
      <c r="H328" s="319">
        <v>14.99</v>
      </c>
    </row>
    <row r="329" spans="1:8" ht="12.75">
      <c r="A329" s="635"/>
      <c r="B329" s="641"/>
      <c r="C329" s="642"/>
      <c r="D329" s="318" t="s">
        <v>698</v>
      </c>
      <c r="E329" s="319">
        <v>66</v>
      </c>
      <c r="F329" s="320">
        <v>116</v>
      </c>
      <c r="G329" s="316">
        <v>83</v>
      </c>
      <c r="H329" s="319">
        <v>71.51</v>
      </c>
    </row>
    <row r="330" spans="1:8" ht="12.75">
      <c r="A330" s="635"/>
      <c r="B330" s="641"/>
      <c r="C330" s="642"/>
      <c r="D330" s="318" t="s">
        <v>743</v>
      </c>
      <c r="E330" s="319">
        <v>0</v>
      </c>
      <c r="F330" s="320">
        <v>120</v>
      </c>
      <c r="G330" s="316">
        <v>95</v>
      </c>
      <c r="H330" s="319">
        <v>79.11</v>
      </c>
    </row>
    <row r="331" spans="1:8" ht="12.75">
      <c r="A331" s="635"/>
      <c r="B331" s="641"/>
      <c r="C331" s="642"/>
      <c r="D331" s="318" t="s">
        <v>701</v>
      </c>
      <c r="E331" s="319">
        <v>165</v>
      </c>
      <c r="F331" s="320">
        <v>165</v>
      </c>
      <c r="G331" s="316">
        <v>28</v>
      </c>
      <c r="H331" s="319">
        <v>16.97</v>
      </c>
    </row>
    <row r="332" spans="1:8" ht="12.75">
      <c r="A332" s="635"/>
      <c r="B332" s="641"/>
      <c r="C332" s="642"/>
      <c r="D332" s="318" t="s">
        <v>405</v>
      </c>
      <c r="E332" s="319">
        <v>165</v>
      </c>
      <c r="F332" s="320">
        <v>165</v>
      </c>
      <c r="G332" s="316">
        <v>48</v>
      </c>
      <c r="H332" s="319">
        <v>28.85</v>
      </c>
    </row>
    <row r="333" spans="1:8" ht="12.75">
      <c r="A333" s="635"/>
      <c r="B333" s="641"/>
      <c r="C333" s="642"/>
      <c r="D333" s="318" t="s">
        <v>406</v>
      </c>
      <c r="E333" s="319">
        <v>1662</v>
      </c>
      <c r="F333" s="320">
        <v>4062</v>
      </c>
      <c r="G333" s="316">
        <v>3379</v>
      </c>
      <c r="H333" s="319">
        <v>83.18</v>
      </c>
    </row>
    <row r="334" spans="1:8" ht="12.75">
      <c r="A334" s="635"/>
      <c r="B334" s="641"/>
      <c r="C334" s="642"/>
      <c r="D334" s="318" t="s">
        <v>738</v>
      </c>
      <c r="E334" s="319">
        <v>0</v>
      </c>
      <c r="F334" s="320">
        <v>988</v>
      </c>
      <c r="G334" s="316">
        <v>988</v>
      </c>
      <c r="H334" s="319">
        <v>99.97</v>
      </c>
    </row>
    <row r="335" spans="1:8" ht="12.75">
      <c r="A335" s="635"/>
      <c r="B335" s="641"/>
      <c r="C335" s="642"/>
      <c r="D335" s="318" t="s">
        <v>702</v>
      </c>
      <c r="E335" s="319">
        <v>165</v>
      </c>
      <c r="F335" s="320">
        <v>165</v>
      </c>
      <c r="G335" s="316">
        <v>81</v>
      </c>
      <c r="H335" s="319">
        <v>48.87</v>
      </c>
    </row>
    <row r="336" spans="1:8" ht="12.75">
      <c r="A336" s="635"/>
      <c r="B336" s="641"/>
      <c r="C336" s="642"/>
      <c r="D336" s="318" t="s">
        <v>373</v>
      </c>
      <c r="E336" s="319">
        <v>2658</v>
      </c>
      <c r="F336" s="320">
        <v>4158</v>
      </c>
      <c r="G336" s="316">
        <v>2461</v>
      </c>
      <c r="H336" s="319">
        <v>59.19</v>
      </c>
    </row>
    <row r="337" spans="1:8" ht="12.75">
      <c r="A337" s="635"/>
      <c r="B337" s="641"/>
      <c r="C337" s="642"/>
      <c r="D337" s="318" t="s">
        <v>409</v>
      </c>
      <c r="E337" s="319">
        <v>830</v>
      </c>
      <c r="F337" s="320">
        <v>830</v>
      </c>
      <c r="G337" s="316">
        <v>0</v>
      </c>
      <c r="H337" s="319">
        <v>0</v>
      </c>
    </row>
    <row r="338" spans="1:8" ht="12.75">
      <c r="A338" s="635"/>
      <c r="B338" s="641"/>
      <c r="C338" s="642"/>
      <c r="D338" s="318" t="s">
        <v>410</v>
      </c>
      <c r="E338" s="319">
        <v>2323</v>
      </c>
      <c r="F338" s="320">
        <v>2323</v>
      </c>
      <c r="G338" s="316">
        <v>1038</v>
      </c>
      <c r="H338" s="319">
        <v>44.67</v>
      </c>
    </row>
    <row r="339" spans="1:8" ht="12.75">
      <c r="A339" s="635"/>
      <c r="B339" s="641"/>
      <c r="C339" s="642"/>
      <c r="D339" s="318" t="s">
        <v>717</v>
      </c>
      <c r="E339" s="319">
        <v>332</v>
      </c>
      <c r="F339" s="320">
        <v>382</v>
      </c>
      <c r="G339" s="316">
        <v>75</v>
      </c>
      <c r="H339" s="319">
        <v>19.63</v>
      </c>
    </row>
    <row r="340" spans="1:8" ht="12.75">
      <c r="A340" s="635"/>
      <c r="B340" s="641"/>
      <c r="C340" s="310" t="s">
        <v>527</v>
      </c>
      <c r="D340" s="311" t="s">
        <v>528</v>
      </c>
      <c r="E340" s="312">
        <f>SUM(E341:E342)</f>
        <v>664</v>
      </c>
      <c r="F340" s="312">
        <f>SUM(F341:F342)</f>
        <v>1191</v>
      </c>
      <c r="G340" s="312">
        <f>SUM(G341:G342)</f>
        <v>714</v>
      </c>
      <c r="H340" s="312">
        <v>59.97</v>
      </c>
    </row>
    <row r="341" spans="1:8" ht="12.75">
      <c r="A341" s="635"/>
      <c r="B341" s="641"/>
      <c r="C341" s="642"/>
      <c r="D341" s="318" t="s">
        <v>739</v>
      </c>
      <c r="E341" s="319">
        <v>0</v>
      </c>
      <c r="F341" s="320">
        <v>527</v>
      </c>
      <c r="G341" s="316">
        <v>527</v>
      </c>
      <c r="H341" s="319">
        <v>99.96</v>
      </c>
    </row>
    <row r="342" spans="1:8" ht="12.75">
      <c r="A342" s="635"/>
      <c r="B342" s="641"/>
      <c r="C342" s="642"/>
      <c r="D342" s="318" t="s">
        <v>419</v>
      </c>
      <c r="E342" s="319">
        <v>664</v>
      </c>
      <c r="F342" s="320">
        <v>664</v>
      </c>
      <c r="G342" s="316">
        <v>187</v>
      </c>
      <c r="H342" s="319">
        <v>28.23</v>
      </c>
    </row>
    <row r="343" spans="1:8" ht="12.75">
      <c r="A343" s="635"/>
      <c r="B343" s="641"/>
      <c r="C343" s="525" t="s">
        <v>744</v>
      </c>
      <c r="D343" s="526"/>
      <c r="E343" s="527">
        <f>SUM(E344)</f>
        <v>169687</v>
      </c>
      <c r="F343" s="527">
        <f>SUM(F344)</f>
        <v>217516</v>
      </c>
      <c r="G343" s="527">
        <f>SUM(G344)</f>
        <v>107559.7</v>
      </c>
      <c r="H343" s="527">
        <v>49</v>
      </c>
    </row>
    <row r="344" spans="1:8" ht="12.75">
      <c r="A344" s="635"/>
      <c r="B344" s="641"/>
      <c r="C344" s="321" t="s">
        <v>299</v>
      </c>
      <c r="D344" s="322" t="s">
        <v>8</v>
      </c>
      <c r="E344" s="323">
        <f>SUM(E345+E349+E354+E385)</f>
        <v>169687</v>
      </c>
      <c r="F344" s="323">
        <f>SUM(F345+F349+F354+F385)</f>
        <v>217516</v>
      </c>
      <c r="G344" s="323">
        <f>SUM(G345+G349+G354+G385)</f>
        <v>107559.7</v>
      </c>
      <c r="H344" s="323">
        <v>49</v>
      </c>
    </row>
    <row r="345" spans="1:8" ht="12.75">
      <c r="A345" s="635"/>
      <c r="B345" s="641"/>
      <c r="C345" s="377" t="s">
        <v>358</v>
      </c>
      <c r="D345" s="378" t="s">
        <v>476</v>
      </c>
      <c r="E345" s="312">
        <f>SUM(E346:E348)</f>
        <v>100412</v>
      </c>
      <c r="F345" s="312">
        <f>SUM(F346:F348)</f>
        <v>123033</v>
      </c>
      <c r="G345" s="312">
        <f>SUM(G346:G348)</f>
        <v>56935</v>
      </c>
      <c r="H345" s="312">
        <v>46</v>
      </c>
    </row>
    <row r="346" spans="1:8" ht="12.75">
      <c r="A346" s="635"/>
      <c r="B346" s="641"/>
      <c r="C346" s="638"/>
      <c r="D346" s="379" t="s">
        <v>477</v>
      </c>
      <c r="E346" s="319">
        <v>93972</v>
      </c>
      <c r="F346" s="320">
        <v>115537</v>
      </c>
      <c r="G346" s="316">
        <v>52135</v>
      </c>
      <c r="H346" s="319">
        <v>45</v>
      </c>
    </row>
    <row r="347" spans="1:8" ht="12.75">
      <c r="A347" s="635"/>
      <c r="B347" s="641"/>
      <c r="C347" s="638"/>
      <c r="D347" s="426" t="s">
        <v>688</v>
      </c>
      <c r="E347" s="319">
        <v>6440</v>
      </c>
      <c r="F347" s="320">
        <v>6440</v>
      </c>
      <c r="G347" s="316">
        <v>3441</v>
      </c>
      <c r="H347" s="319">
        <v>53</v>
      </c>
    </row>
    <row r="348" spans="1:8" ht="12.75">
      <c r="A348" s="635"/>
      <c r="B348" s="641"/>
      <c r="C348" s="638"/>
      <c r="D348" s="426" t="s">
        <v>565</v>
      </c>
      <c r="E348" s="319">
        <v>0</v>
      </c>
      <c r="F348" s="320">
        <v>1056</v>
      </c>
      <c r="G348" s="316">
        <v>1359</v>
      </c>
      <c r="H348" s="319">
        <v>128</v>
      </c>
    </row>
    <row r="349" spans="1:8" ht="12.75">
      <c r="A349" s="635"/>
      <c r="B349" s="641"/>
      <c r="C349" s="377" t="s">
        <v>360</v>
      </c>
      <c r="D349" s="378" t="s">
        <v>482</v>
      </c>
      <c r="E349" s="381">
        <f>SUM(E350:E353)</f>
        <v>35351</v>
      </c>
      <c r="F349" s="381">
        <f>SUM(F350:F353)</f>
        <v>43314</v>
      </c>
      <c r="G349" s="381">
        <f>SUM(G350:G353)</f>
        <v>19666</v>
      </c>
      <c r="H349" s="381">
        <v>45</v>
      </c>
    </row>
    <row r="350" spans="1:8" ht="12.75">
      <c r="A350" s="635"/>
      <c r="B350" s="641"/>
      <c r="C350" s="638"/>
      <c r="D350" s="426" t="s">
        <v>689</v>
      </c>
      <c r="E350" s="341">
        <v>4514</v>
      </c>
      <c r="F350" s="303">
        <v>5624</v>
      </c>
      <c r="G350" s="304">
        <v>2646</v>
      </c>
      <c r="H350" s="341">
        <v>47</v>
      </c>
    </row>
    <row r="351" spans="1:8" ht="12.75">
      <c r="A351" s="635"/>
      <c r="B351" s="641"/>
      <c r="C351" s="638"/>
      <c r="D351" s="426" t="s">
        <v>690</v>
      </c>
      <c r="E351" s="341">
        <v>896</v>
      </c>
      <c r="F351" s="303">
        <v>1153</v>
      </c>
      <c r="G351" s="304">
        <v>216</v>
      </c>
      <c r="H351" s="341">
        <v>19</v>
      </c>
    </row>
    <row r="352" spans="1:8" ht="12.75">
      <c r="A352" s="635"/>
      <c r="B352" s="641"/>
      <c r="C352" s="638"/>
      <c r="D352" s="379" t="s">
        <v>691</v>
      </c>
      <c r="E352" s="341">
        <v>4648</v>
      </c>
      <c r="F352" s="303">
        <v>5543</v>
      </c>
      <c r="G352" s="304">
        <v>2620</v>
      </c>
      <c r="H352" s="341">
        <v>19</v>
      </c>
    </row>
    <row r="353" spans="1:8" ht="12.75">
      <c r="A353" s="635"/>
      <c r="B353" s="641"/>
      <c r="C353" s="638"/>
      <c r="D353" s="318" t="s">
        <v>692</v>
      </c>
      <c r="E353" s="303">
        <v>25293</v>
      </c>
      <c r="F353" s="303">
        <v>30994</v>
      </c>
      <c r="G353" s="380">
        <v>14184</v>
      </c>
      <c r="H353" s="303">
        <v>46</v>
      </c>
    </row>
    <row r="354" spans="1:8" ht="12.75">
      <c r="A354" s="635"/>
      <c r="B354" s="641"/>
      <c r="C354" s="377" t="s">
        <v>300</v>
      </c>
      <c r="D354" s="378" t="s">
        <v>301</v>
      </c>
      <c r="E354" s="381">
        <f>SUM(E355:E383)</f>
        <v>32065</v>
      </c>
      <c r="F354" s="381">
        <f>SUM(F355:F383)</f>
        <v>47613</v>
      </c>
      <c r="G354" s="381">
        <f>SUM(G355:G384)</f>
        <v>29220.7</v>
      </c>
      <c r="H354" s="381">
        <v>61</v>
      </c>
    </row>
    <row r="355" spans="1:8" ht="12.75">
      <c r="A355" s="635"/>
      <c r="B355" s="641"/>
      <c r="C355" s="642"/>
      <c r="D355" s="318" t="s">
        <v>377</v>
      </c>
      <c r="E355" s="319">
        <v>18954</v>
      </c>
      <c r="F355" s="320">
        <v>27954</v>
      </c>
      <c r="G355" s="316">
        <v>20695</v>
      </c>
      <c r="H355" s="319">
        <v>71</v>
      </c>
    </row>
    <row r="356" spans="1:8" ht="12.75">
      <c r="A356" s="635"/>
      <c r="B356" s="641"/>
      <c r="C356" s="642"/>
      <c r="D356" s="318" t="s">
        <v>693</v>
      </c>
      <c r="E356" s="319">
        <v>1992</v>
      </c>
      <c r="F356" s="320">
        <v>2945</v>
      </c>
      <c r="G356" s="316">
        <v>914</v>
      </c>
      <c r="H356" s="319">
        <v>31</v>
      </c>
    </row>
    <row r="357" spans="1:8" ht="12.75">
      <c r="A357" s="635"/>
      <c r="B357" s="641"/>
      <c r="C357" s="642"/>
      <c r="D357" s="318" t="s">
        <v>379</v>
      </c>
      <c r="E357" s="319">
        <v>431</v>
      </c>
      <c r="F357" s="320">
        <v>769</v>
      </c>
      <c r="G357" s="316">
        <v>795</v>
      </c>
      <c r="H357" s="319">
        <v>103</v>
      </c>
    </row>
    <row r="358" spans="1:8" ht="12.75">
      <c r="A358" s="635"/>
      <c r="B358" s="641"/>
      <c r="C358" s="642"/>
      <c r="D358" s="318" t="s">
        <v>381</v>
      </c>
      <c r="E358" s="319">
        <v>199</v>
      </c>
      <c r="F358" s="320">
        <v>199</v>
      </c>
      <c r="G358" s="316">
        <v>0</v>
      </c>
      <c r="H358" s="319">
        <v>0</v>
      </c>
    </row>
    <row r="359" spans="1:8" ht="12.75">
      <c r="A359" s="635"/>
      <c r="B359" s="641"/>
      <c r="C359" s="642"/>
      <c r="D359" s="318" t="s">
        <v>382</v>
      </c>
      <c r="E359" s="319">
        <v>199</v>
      </c>
      <c r="F359" s="320">
        <v>199</v>
      </c>
      <c r="G359" s="316">
        <v>0</v>
      </c>
      <c r="H359" s="319">
        <v>0</v>
      </c>
    </row>
    <row r="360" spans="1:8" ht="12.75">
      <c r="A360" s="635"/>
      <c r="B360" s="641"/>
      <c r="C360" s="642"/>
      <c r="D360" s="318" t="s">
        <v>712</v>
      </c>
      <c r="E360" s="319">
        <v>66</v>
      </c>
      <c r="F360" s="320">
        <v>66</v>
      </c>
      <c r="G360" s="316">
        <v>0</v>
      </c>
      <c r="H360" s="319">
        <v>0</v>
      </c>
    </row>
    <row r="361" spans="1:8" ht="12.75">
      <c r="A361" s="635"/>
      <c r="B361" s="641"/>
      <c r="C361" s="642"/>
      <c r="D361" s="318" t="s">
        <v>694</v>
      </c>
      <c r="E361" s="319">
        <v>66</v>
      </c>
      <c r="F361" s="320">
        <v>66</v>
      </c>
      <c r="G361" s="316">
        <v>0</v>
      </c>
      <c r="H361" s="319">
        <v>0</v>
      </c>
    </row>
    <row r="362" spans="1:8" ht="12.75">
      <c r="A362" s="635"/>
      <c r="B362" s="641"/>
      <c r="C362" s="642"/>
      <c r="D362" s="318" t="s">
        <v>384</v>
      </c>
      <c r="E362" s="319">
        <v>996</v>
      </c>
      <c r="F362" s="320">
        <v>2353</v>
      </c>
      <c r="G362" s="316">
        <v>1201</v>
      </c>
      <c r="H362" s="319">
        <v>83</v>
      </c>
    </row>
    <row r="363" spans="1:8" ht="12.75">
      <c r="A363" s="635"/>
      <c r="B363" s="641"/>
      <c r="C363" s="642"/>
      <c r="D363" s="318" t="s">
        <v>695</v>
      </c>
      <c r="E363" s="319">
        <v>132</v>
      </c>
      <c r="F363" s="320">
        <v>232</v>
      </c>
      <c r="G363" s="316">
        <v>75</v>
      </c>
      <c r="H363" s="319">
        <v>32</v>
      </c>
    </row>
    <row r="364" spans="1:8" ht="12.75">
      <c r="A364" s="635"/>
      <c r="B364" s="641"/>
      <c r="C364" s="642"/>
      <c r="D364" s="318" t="s">
        <v>696</v>
      </c>
      <c r="E364" s="319">
        <v>99</v>
      </c>
      <c r="F364" s="320">
        <v>199</v>
      </c>
      <c r="G364" s="316">
        <v>0</v>
      </c>
      <c r="H364" s="319">
        <v>0</v>
      </c>
    </row>
    <row r="365" spans="1:8" ht="12.75">
      <c r="A365" s="635"/>
      <c r="B365" s="641"/>
      <c r="C365" s="642"/>
      <c r="D365" s="318" t="s">
        <v>733</v>
      </c>
      <c r="E365" s="319">
        <v>0</v>
      </c>
      <c r="F365" s="320">
        <v>0</v>
      </c>
      <c r="G365" s="316">
        <v>38</v>
      </c>
      <c r="H365" s="319">
        <v>0</v>
      </c>
    </row>
    <row r="366" spans="1:8" ht="12.75">
      <c r="A366" s="635"/>
      <c r="B366" s="641"/>
      <c r="C366" s="642"/>
      <c r="D366" s="318" t="s">
        <v>713</v>
      </c>
      <c r="E366" s="319">
        <v>133</v>
      </c>
      <c r="F366" s="320">
        <v>133</v>
      </c>
      <c r="G366" s="316">
        <v>0</v>
      </c>
      <c r="H366" s="319">
        <v>0</v>
      </c>
    </row>
    <row r="367" spans="1:8" ht="12.75">
      <c r="A367" s="635"/>
      <c r="B367" s="641"/>
      <c r="C367" s="642"/>
      <c r="D367" s="318" t="s">
        <v>714</v>
      </c>
      <c r="E367" s="319">
        <v>166</v>
      </c>
      <c r="F367" s="320">
        <v>166</v>
      </c>
      <c r="G367" s="316">
        <v>5.7</v>
      </c>
      <c r="H367" s="319">
        <v>3</v>
      </c>
    </row>
    <row r="368" spans="1:8" ht="12.75">
      <c r="A368" s="635"/>
      <c r="B368" s="641"/>
      <c r="C368" s="642"/>
      <c r="D368" s="318" t="s">
        <v>745</v>
      </c>
      <c r="E368" s="319">
        <v>0</v>
      </c>
      <c r="F368" s="320">
        <v>0</v>
      </c>
      <c r="G368" s="316">
        <v>11</v>
      </c>
      <c r="H368" s="319">
        <v>0</v>
      </c>
    </row>
    <row r="369" spans="1:8" ht="12.75">
      <c r="A369" s="635"/>
      <c r="B369" s="641"/>
      <c r="C369" s="642"/>
      <c r="D369" s="318" t="s">
        <v>697</v>
      </c>
      <c r="E369" s="319">
        <v>100</v>
      </c>
      <c r="F369" s="320">
        <v>100</v>
      </c>
      <c r="G369" s="316">
        <v>0</v>
      </c>
      <c r="H369" s="319">
        <v>0</v>
      </c>
    </row>
    <row r="370" spans="1:8" ht="12.75">
      <c r="A370" s="635"/>
      <c r="B370" s="641"/>
      <c r="C370" s="642"/>
      <c r="D370" s="318" t="s">
        <v>746</v>
      </c>
      <c r="E370" s="319">
        <v>0</v>
      </c>
      <c r="F370" s="320">
        <v>0</v>
      </c>
      <c r="G370" s="316">
        <v>131</v>
      </c>
      <c r="H370" s="319">
        <v>0</v>
      </c>
    </row>
    <row r="371" spans="1:8" ht="12.75">
      <c r="A371" s="635"/>
      <c r="B371" s="641"/>
      <c r="C371" s="642"/>
      <c r="D371" s="318" t="s">
        <v>698</v>
      </c>
      <c r="E371" s="319">
        <v>166</v>
      </c>
      <c r="F371" s="320">
        <v>166</v>
      </c>
      <c r="G371" s="316">
        <v>0</v>
      </c>
      <c r="H371" s="319">
        <v>0</v>
      </c>
    </row>
    <row r="372" spans="1:8" ht="12.75">
      <c r="A372" s="635"/>
      <c r="B372" s="641"/>
      <c r="C372" s="642"/>
      <c r="D372" s="318" t="s">
        <v>715</v>
      </c>
      <c r="E372" s="319">
        <v>199</v>
      </c>
      <c r="F372" s="320">
        <v>199</v>
      </c>
      <c r="G372" s="316">
        <v>0</v>
      </c>
      <c r="H372" s="319">
        <v>0</v>
      </c>
    </row>
    <row r="373" spans="1:8" ht="12.75">
      <c r="A373" s="635"/>
      <c r="B373" s="641"/>
      <c r="C373" s="642"/>
      <c r="D373" s="318" t="s">
        <v>747</v>
      </c>
      <c r="E373" s="319">
        <v>33</v>
      </c>
      <c r="F373" s="320">
        <v>33</v>
      </c>
      <c r="G373" s="316">
        <v>0</v>
      </c>
      <c r="H373" s="319">
        <v>0</v>
      </c>
    </row>
    <row r="374" spans="1:8" ht="12.75">
      <c r="A374" s="635"/>
      <c r="B374" s="641"/>
      <c r="C374" s="642"/>
      <c r="D374" s="318" t="s">
        <v>700</v>
      </c>
      <c r="E374" s="319">
        <v>664</v>
      </c>
      <c r="F374" s="320">
        <v>2664</v>
      </c>
      <c r="G374" s="316">
        <v>0</v>
      </c>
      <c r="H374" s="319">
        <v>0</v>
      </c>
    </row>
    <row r="375" spans="1:8" ht="12.75">
      <c r="A375" s="635"/>
      <c r="B375" s="641"/>
      <c r="C375" s="642"/>
      <c r="D375" s="318" t="s">
        <v>737</v>
      </c>
      <c r="E375" s="319">
        <v>0</v>
      </c>
      <c r="F375" s="320">
        <v>0</v>
      </c>
      <c r="G375" s="316">
        <v>10</v>
      </c>
      <c r="H375" s="319">
        <v>0</v>
      </c>
    </row>
    <row r="376" spans="1:8" ht="12.75">
      <c r="A376" s="635"/>
      <c r="B376" s="641"/>
      <c r="C376" s="642"/>
      <c r="D376" s="318" t="s">
        <v>701</v>
      </c>
      <c r="E376" s="319">
        <v>266</v>
      </c>
      <c r="F376" s="320">
        <v>266</v>
      </c>
      <c r="G376" s="316">
        <v>151</v>
      </c>
      <c r="H376" s="319">
        <v>57</v>
      </c>
    </row>
    <row r="377" spans="1:8" ht="12.75">
      <c r="A377" s="635"/>
      <c r="B377" s="641"/>
      <c r="C377" s="642"/>
      <c r="D377" s="318" t="s">
        <v>405</v>
      </c>
      <c r="E377" s="319">
        <v>66</v>
      </c>
      <c r="F377" s="320">
        <v>66</v>
      </c>
      <c r="G377" s="316">
        <v>0</v>
      </c>
      <c r="H377" s="319">
        <v>0</v>
      </c>
    </row>
    <row r="378" spans="1:8" ht="12.75">
      <c r="A378" s="635"/>
      <c r="B378" s="641"/>
      <c r="C378" s="642"/>
      <c r="D378" s="318" t="s">
        <v>406</v>
      </c>
      <c r="E378" s="319">
        <v>1826</v>
      </c>
      <c r="F378" s="320">
        <v>3326</v>
      </c>
      <c r="G378" s="316">
        <v>2505</v>
      </c>
      <c r="H378" s="319">
        <v>75</v>
      </c>
    </row>
    <row r="379" spans="1:8" ht="12.75">
      <c r="A379" s="635"/>
      <c r="B379" s="641"/>
      <c r="C379" s="642"/>
      <c r="D379" s="318" t="s">
        <v>702</v>
      </c>
      <c r="E379" s="319">
        <v>133</v>
      </c>
      <c r="F379" s="320">
        <v>133</v>
      </c>
      <c r="G379" s="316">
        <v>126</v>
      </c>
      <c r="H379" s="319">
        <v>95</v>
      </c>
    </row>
    <row r="380" spans="1:8" ht="12.75">
      <c r="A380" s="635"/>
      <c r="B380" s="641"/>
      <c r="C380" s="642"/>
      <c r="D380" s="318" t="s">
        <v>373</v>
      </c>
      <c r="E380" s="319">
        <v>1660</v>
      </c>
      <c r="F380" s="320">
        <v>1660</v>
      </c>
      <c r="G380" s="316">
        <v>428</v>
      </c>
      <c r="H380" s="319">
        <v>25</v>
      </c>
    </row>
    <row r="381" spans="1:8" ht="12.75">
      <c r="A381" s="635"/>
      <c r="B381" s="641"/>
      <c r="C381" s="642"/>
      <c r="D381" s="318" t="s">
        <v>409</v>
      </c>
      <c r="E381" s="319">
        <v>465</v>
      </c>
      <c r="F381" s="320">
        <v>665</v>
      </c>
      <c r="G381" s="316">
        <v>208</v>
      </c>
      <c r="H381" s="319">
        <v>31</v>
      </c>
    </row>
    <row r="382" spans="1:8" ht="12.75">
      <c r="A382" s="635"/>
      <c r="B382" s="641"/>
      <c r="C382" s="642"/>
      <c r="D382" s="318" t="s">
        <v>410</v>
      </c>
      <c r="E382" s="319">
        <v>1726</v>
      </c>
      <c r="F382" s="320">
        <v>1726</v>
      </c>
      <c r="G382" s="316">
        <v>685</v>
      </c>
      <c r="H382" s="319">
        <v>40</v>
      </c>
    </row>
    <row r="383" spans="1:8" ht="12.75">
      <c r="A383" s="635"/>
      <c r="B383" s="641"/>
      <c r="C383" s="642"/>
      <c r="D383" s="318" t="s">
        <v>717</v>
      </c>
      <c r="E383" s="319">
        <v>1328</v>
      </c>
      <c r="F383" s="320">
        <v>1328</v>
      </c>
      <c r="G383" s="316">
        <v>1225</v>
      </c>
      <c r="H383" s="319">
        <v>92</v>
      </c>
    </row>
    <row r="384" spans="1:8" ht="12.75">
      <c r="A384" s="635"/>
      <c r="B384" s="641"/>
      <c r="C384" s="642"/>
      <c r="D384" s="318" t="s">
        <v>718</v>
      </c>
      <c r="E384" s="319">
        <v>0</v>
      </c>
      <c r="F384" s="320">
        <v>0</v>
      </c>
      <c r="G384" s="316">
        <v>17</v>
      </c>
      <c r="H384" s="319">
        <v>0</v>
      </c>
    </row>
    <row r="385" spans="1:8" ht="12.75">
      <c r="A385" s="635"/>
      <c r="B385" s="641"/>
      <c r="C385" s="310" t="s">
        <v>527</v>
      </c>
      <c r="D385" s="311" t="s">
        <v>528</v>
      </c>
      <c r="E385" s="312">
        <f>SUM(E386:E388)</f>
        <v>1859</v>
      </c>
      <c r="F385" s="312">
        <f>SUM(F386:F388)</f>
        <v>3556</v>
      </c>
      <c r="G385" s="312">
        <f>SUM(G386:G388)</f>
        <v>1738</v>
      </c>
      <c r="H385" s="312">
        <v>49</v>
      </c>
    </row>
    <row r="386" spans="1:8" ht="12.75">
      <c r="A386" s="635"/>
      <c r="B386" s="641"/>
      <c r="C386" s="642"/>
      <c r="D386" s="318" t="s">
        <v>748</v>
      </c>
      <c r="E386" s="319">
        <v>1660</v>
      </c>
      <c r="F386" s="320">
        <v>1660</v>
      </c>
      <c r="G386" s="316">
        <v>0</v>
      </c>
      <c r="H386" s="319">
        <v>0</v>
      </c>
    </row>
    <row r="387" spans="1:8" ht="12.75">
      <c r="A387" s="635"/>
      <c r="B387" s="641"/>
      <c r="C387" s="642"/>
      <c r="D387" s="318" t="s">
        <v>739</v>
      </c>
      <c r="E387" s="319">
        <v>0</v>
      </c>
      <c r="F387" s="320">
        <v>1697</v>
      </c>
      <c r="G387" s="316">
        <v>1608</v>
      </c>
      <c r="H387" s="319">
        <v>95</v>
      </c>
    </row>
    <row r="388" spans="1:8" ht="12.75">
      <c r="A388" s="635"/>
      <c r="B388" s="641"/>
      <c r="C388" s="642"/>
      <c r="D388" s="318" t="s">
        <v>419</v>
      </c>
      <c r="E388" s="319">
        <v>199</v>
      </c>
      <c r="F388" s="320">
        <v>199</v>
      </c>
      <c r="G388" s="316">
        <v>130</v>
      </c>
      <c r="H388" s="319">
        <v>65</v>
      </c>
    </row>
    <row r="389" spans="1:8" ht="12.75">
      <c r="A389" s="635"/>
      <c r="B389" s="641"/>
      <c r="C389" s="525" t="s">
        <v>749</v>
      </c>
      <c r="D389" s="526"/>
      <c r="E389" s="527">
        <f>SUM(E390)</f>
        <v>59218</v>
      </c>
      <c r="F389" s="527">
        <f>SUM(F390)</f>
        <v>50716</v>
      </c>
      <c r="G389" s="527">
        <f>SUM(G390)</f>
        <v>21172</v>
      </c>
      <c r="H389" s="527">
        <v>42</v>
      </c>
    </row>
    <row r="390" spans="1:8" ht="12.75">
      <c r="A390" s="635"/>
      <c r="B390" s="641"/>
      <c r="C390" s="321" t="s">
        <v>299</v>
      </c>
      <c r="D390" s="322" t="s">
        <v>8</v>
      </c>
      <c r="E390" s="323">
        <f>SUM(E391+E395+E398+E424)</f>
        <v>59218</v>
      </c>
      <c r="F390" s="323">
        <f>SUM(F391+F395+F398+F424)</f>
        <v>50716</v>
      </c>
      <c r="G390" s="323">
        <f>SUM(G391+G395+G398+G424)</f>
        <v>21172</v>
      </c>
      <c r="H390" s="323">
        <v>42</v>
      </c>
    </row>
    <row r="391" spans="1:8" ht="12.75">
      <c r="A391" s="635"/>
      <c r="B391" s="641"/>
      <c r="C391" s="377" t="s">
        <v>358</v>
      </c>
      <c r="D391" s="378" t="s">
        <v>476</v>
      </c>
      <c r="E391" s="312">
        <f>SUM(E392:E394)</f>
        <v>33194</v>
      </c>
      <c r="F391" s="312">
        <f>SUM(F392:F394)</f>
        <v>30414</v>
      </c>
      <c r="G391" s="312">
        <f>SUM(G392:G394)</f>
        <v>12545</v>
      </c>
      <c r="H391" s="312">
        <v>41</v>
      </c>
    </row>
    <row r="392" spans="1:8" ht="12.75">
      <c r="A392" s="635"/>
      <c r="B392" s="641"/>
      <c r="C392" s="638"/>
      <c r="D392" s="379" t="s">
        <v>477</v>
      </c>
      <c r="E392" s="319">
        <v>24000</v>
      </c>
      <c r="F392" s="320">
        <v>20343</v>
      </c>
      <c r="G392" s="316">
        <v>10354</v>
      </c>
      <c r="H392" s="319">
        <v>50</v>
      </c>
    </row>
    <row r="393" spans="1:8" ht="12.75">
      <c r="A393" s="635"/>
      <c r="B393" s="641"/>
      <c r="C393" s="638"/>
      <c r="D393" s="426" t="s">
        <v>688</v>
      </c>
      <c r="E393" s="319">
        <v>6041</v>
      </c>
      <c r="F393" s="320">
        <v>6041</v>
      </c>
      <c r="G393" s="316">
        <v>1899</v>
      </c>
      <c r="H393" s="319">
        <v>31</v>
      </c>
    </row>
    <row r="394" spans="1:8" ht="12.75">
      <c r="A394" s="635"/>
      <c r="B394" s="641"/>
      <c r="C394" s="638"/>
      <c r="D394" s="426" t="s">
        <v>565</v>
      </c>
      <c r="E394" s="319">
        <v>3153</v>
      </c>
      <c r="F394" s="320">
        <v>4030</v>
      </c>
      <c r="G394" s="316">
        <v>292</v>
      </c>
      <c r="H394" s="319">
        <v>7</v>
      </c>
    </row>
    <row r="395" spans="1:8" ht="12.75">
      <c r="A395" s="635"/>
      <c r="B395" s="641"/>
      <c r="C395" s="377" t="s">
        <v>360</v>
      </c>
      <c r="D395" s="378" t="s">
        <v>482</v>
      </c>
      <c r="E395" s="381">
        <f>SUM(E396:E397)</f>
        <v>11684</v>
      </c>
      <c r="F395" s="381">
        <f>SUM(F396:F397)</f>
        <v>10705</v>
      </c>
      <c r="G395" s="381">
        <f>SUM(G396:G397)</f>
        <v>4379</v>
      </c>
      <c r="H395" s="381">
        <v>41</v>
      </c>
    </row>
    <row r="396" spans="1:8" ht="12.75">
      <c r="A396" s="635"/>
      <c r="B396" s="641"/>
      <c r="C396" s="690"/>
      <c r="D396" s="379" t="s">
        <v>691</v>
      </c>
      <c r="E396" s="341">
        <v>3319</v>
      </c>
      <c r="F396" s="303">
        <v>3041</v>
      </c>
      <c r="G396" s="304">
        <v>1254</v>
      </c>
      <c r="H396" s="341">
        <v>41</v>
      </c>
    </row>
    <row r="397" spans="1:8" ht="12.75">
      <c r="A397" s="635"/>
      <c r="B397" s="641"/>
      <c r="C397" s="690"/>
      <c r="D397" s="318" t="s">
        <v>692</v>
      </c>
      <c r="E397" s="303">
        <v>8365</v>
      </c>
      <c r="F397" s="303">
        <v>7664</v>
      </c>
      <c r="G397" s="380">
        <v>3125</v>
      </c>
      <c r="H397" s="303">
        <v>40</v>
      </c>
    </row>
    <row r="398" spans="1:8" ht="12.75">
      <c r="A398" s="635"/>
      <c r="B398" s="641"/>
      <c r="C398" s="377" t="s">
        <v>300</v>
      </c>
      <c r="D398" s="378" t="s">
        <v>301</v>
      </c>
      <c r="E398" s="381">
        <f>SUM(E399:E423)</f>
        <v>14274</v>
      </c>
      <c r="F398" s="381">
        <f>SUM(F399:F423)</f>
        <v>9531</v>
      </c>
      <c r="G398" s="381">
        <f>SUM(G399:G423)</f>
        <v>4248</v>
      </c>
      <c r="H398" s="381">
        <v>45</v>
      </c>
    </row>
    <row r="399" spans="1:8" ht="12.75">
      <c r="A399" s="635"/>
      <c r="B399" s="641"/>
      <c r="C399" s="689"/>
      <c r="D399" s="532" t="s">
        <v>723</v>
      </c>
      <c r="E399" s="319">
        <v>266</v>
      </c>
      <c r="F399" s="320">
        <v>66</v>
      </c>
      <c r="G399" s="316">
        <v>3</v>
      </c>
      <c r="H399" s="319">
        <v>4</v>
      </c>
    </row>
    <row r="400" spans="1:8" ht="12.75">
      <c r="A400" s="635"/>
      <c r="B400" s="641"/>
      <c r="C400" s="689"/>
      <c r="D400" s="318" t="s">
        <v>377</v>
      </c>
      <c r="E400" s="319">
        <v>3817</v>
      </c>
      <c r="F400" s="320">
        <v>3817</v>
      </c>
      <c r="G400" s="316">
        <v>1911</v>
      </c>
      <c r="H400" s="319">
        <v>50</v>
      </c>
    </row>
    <row r="401" spans="1:8" ht="12.75">
      <c r="A401" s="635"/>
      <c r="B401" s="641"/>
      <c r="C401" s="689"/>
      <c r="D401" s="318" t="s">
        <v>693</v>
      </c>
      <c r="E401" s="319">
        <v>664</v>
      </c>
      <c r="F401" s="320">
        <v>664</v>
      </c>
      <c r="G401" s="316">
        <v>334</v>
      </c>
      <c r="H401" s="319">
        <v>50</v>
      </c>
    </row>
    <row r="402" spans="1:8" ht="12.75">
      <c r="A402" s="635"/>
      <c r="B402" s="641"/>
      <c r="C402" s="689"/>
      <c r="D402" s="318" t="s">
        <v>379</v>
      </c>
      <c r="E402" s="319">
        <v>199</v>
      </c>
      <c r="F402" s="320">
        <v>129</v>
      </c>
      <c r="G402" s="316">
        <v>76</v>
      </c>
      <c r="H402" s="319">
        <v>58</v>
      </c>
    </row>
    <row r="403" spans="1:8" ht="12.75">
      <c r="A403" s="635"/>
      <c r="B403" s="641"/>
      <c r="C403" s="689"/>
      <c r="D403" s="318" t="s">
        <v>381</v>
      </c>
      <c r="E403" s="319">
        <v>166</v>
      </c>
      <c r="F403" s="320">
        <v>166</v>
      </c>
      <c r="G403" s="316">
        <v>0</v>
      </c>
      <c r="H403" s="319">
        <v>0</v>
      </c>
    </row>
    <row r="404" spans="1:8" ht="12.75">
      <c r="A404" s="635"/>
      <c r="B404" s="641"/>
      <c r="C404" s="689"/>
      <c r="D404" s="318" t="s">
        <v>382</v>
      </c>
      <c r="E404" s="319">
        <v>0</v>
      </c>
      <c r="F404" s="320">
        <v>0</v>
      </c>
      <c r="G404" s="316">
        <v>26</v>
      </c>
      <c r="H404" s="319">
        <v>126</v>
      </c>
    </row>
    <row r="405" spans="1:8" ht="12.75">
      <c r="A405" s="635"/>
      <c r="B405" s="641"/>
      <c r="C405" s="689"/>
      <c r="D405" s="318" t="s">
        <v>694</v>
      </c>
      <c r="E405" s="319">
        <v>0</v>
      </c>
      <c r="F405" s="320">
        <v>0</v>
      </c>
      <c r="G405" s="316">
        <v>0</v>
      </c>
      <c r="H405" s="319">
        <v>0</v>
      </c>
    </row>
    <row r="406" spans="1:8" ht="12.75">
      <c r="A406" s="635"/>
      <c r="B406" s="641"/>
      <c r="C406" s="689"/>
      <c r="D406" s="318" t="s">
        <v>384</v>
      </c>
      <c r="E406" s="319">
        <v>664</v>
      </c>
      <c r="F406" s="320">
        <v>260</v>
      </c>
      <c r="G406" s="316">
        <v>132</v>
      </c>
      <c r="H406" s="319">
        <v>50</v>
      </c>
    </row>
    <row r="407" spans="1:8" ht="12.75">
      <c r="A407" s="635"/>
      <c r="B407" s="641"/>
      <c r="C407" s="689"/>
      <c r="D407" s="318" t="s">
        <v>695</v>
      </c>
      <c r="E407" s="319">
        <v>199</v>
      </c>
      <c r="F407" s="320">
        <v>169</v>
      </c>
      <c r="G407" s="316">
        <v>74</v>
      </c>
      <c r="H407" s="319">
        <v>43</v>
      </c>
    </row>
    <row r="408" spans="1:8" ht="12.75">
      <c r="A408" s="635"/>
      <c r="B408" s="641"/>
      <c r="C408" s="689"/>
      <c r="D408" s="318" t="s">
        <v>696</v>
      </c>
      <c r="E408" s="319">
        <v>100</v>
      </c>
      <c r="F408" s="320">
        <v>0</v>
      </c>
      <c r="G408" s="316">
        <v>0</v>
      </c>
      <c r="H408" s="319">
        <v>0</v>
      </c>
    </row>
    <row r="409" spans="1:8" ht="12.75">
      <c r="A409" s="635"/>
      <c r="B409" s="641"/>
      <c r="C409" s="689"/>
      <c r="D409" s="318" t="s">
        <v>713</v>
      </c>
      <c r="E409" s="319">
        <v>398</v>
      </c>
      <c r="F409" s="320">
        <v>98</v>
      </c>
      <c r="G409" s="316">
        <v>0</v>
      </c>
      <c r="H409" s="319">
        <v>0</v>
      </c>
    </row>
    <row r="410" spans="1:8" ht="12.75">
      <c r="A410" s="635"/>
      <c r="B410" s="641"/>
      <c r="C410" s="689"/>
      <c r="D410" s="318" t="s">
        <v>697</v>
      </c>
      <c r="E410" s="319">
        <v>1660</v>
      </c>
      <c r="F410" s="320">
        <v>360</v>
      </c>
      <c r="G410" s="316">
        <v>284</v>
      </c>
      <c r="H410" s="319">
        <v>78</v>
      </c>
    </row>
    <row r="411" spans="1:8" ht="12.75">
      <c r="A411" s="635"/>
      <c r="B411" s="641"/>
      <c r="C411" s="689"/>
      <c r="D411" s="318" t="s">
        <v>698</v>
      </c>
      <c r="E411" s="319">
        <v>332</v>
      </c>
      <c r="F411" s="320">
        <v>332</v>
      </c>
      <c r="G411" s="316">
        <v>364</v>
      </c>
      <c r="H411" s="319">
        <v>109</v>
      </c>
    </row>
    <row r="412" spans="1:8" ht="12.75">
      <c r="A412" s="635"/>
      <c r="B412" s="641"/>
      <c r="C412" s="689"/>
      <c r="D412" s="318" t="s">
        <v>700</v>
      </c>
      <c r="E412" s="319">
        <v>1727</v>
      </c>
      <c r="F412" s="320">
        <v>227</v>
      </c>
      <c r="G412" s="316">
        <v>45</v>
      </c>
      <c r="H412" s="319">
        <v>19</v>
      </c>
    </row>
    <row r="413" spans="1:8" ht="12.75">
      <c r="A413" s="635"/>
      <c r="B413" s="641"/>
      <c r="C413" s="689"/>
      <c r="D413" s="318" t="s">
        <v>727</v>
      </c>
      <c r="E413" s="319">
        <v>100</v>
      </c>
      <c r="F413" s="320">
        <v>100</v>
      </c>
      <c r="G413" s="316">
        <v>0</v>
      </c>
      <c r="H413" s="319">
        <v>0</v>
      </c>
    </row>
    <row r="414" spans="1:8" ht="12.75">
      <c r="A414" s="635"/>
      <c r="B414" s="641"/>
      <c r="C414" s="689"/>
      <c r="D414" s="318" t="s">
        <v>701</v>
      </c>
      <c r="E414" s="319">
        <v>398</v>
      </c>
      <c r="F414" s="320">
        <v>198</v>
      </c>
      <c r="G414" s="316">
        <v>28</v>
      </c>
      <c r="H414" s="319">
        <v>14</v>
      </c>
    </row>
    <row r="415" spans="1:8" ht="12.75">
      <c r="A415" s="635"/>
      <c r="B415" s="641"/>
      <c r="C415" s="689"/>
      <c r="D415" s="318" t="s">
        <v>728</v>
      </c>
      <c r="E415" s="319">
        <v>0</v>
      </c>
      <c r="F415" s="320">
        <v>0</v>
      </c>
      <c r="G415" s="316">
        <v>22</v>
      </c>
      <c r="H415" s="319">
        <v>122</v>
      </c>
    </row>
    <row r="416" spans="1:8" ht="12.75">
      <c r="A416" s="635"/>
      <c r="B416" s="641"/>
      <c r="C416" s="689"/>
      <c r="D416" s="318" t="s">
        <v>406</v>
      </c>
      <c r="E416" s="319">
        <v>1328</v>
      </c>
      <c r="F416" s="320">
        <v>489</v>
      </c>
      <c r="G416" s="316">
        <v>57</v>
      </c>
      <c r="H416" s="319">
        <v>11</v>
      </c>
    </row>
    <row r="417" spans="1:8" ht="12.75">
      <c r="A417" s="635"/>
      <c r="B417" s="641"/>
      <c r="C417" s="689"/>
      <c r="D417" s="318" t="s">
        <v>702</v>
      </c>
      <c r="E417" s="319">
        <v>66</v>
      </c>
      <c r="F417" s="320">
        <v>66</v>
      </c>
      <c r="G417" s="316">
        <v>32</v>
      </c>
      <c r="H417" s="319">
        <v>48</v>
      </c>
    </row>
    <row r="418" spans="1:8" ht="12.75">
      <c r="A418" s="635"/>
      <c r="B418" s="641"/>
      <c r="C418" s="689"/>
      <c r="D418" s="318" t="s">
        <v>373</v>
      </c>
      <c r="E418" s="319">
        <v>929</v>
      </c>
      <c r="F418" s="320">
        <v>929</v>
      </c>
      <c r="G418" s="316">
        <v>320</v>
      </c>
      <c r="H418" s="319">
        <v>34</v>
      </c>
    </row>
    <row r="419" spans="1:8" ht="12.75">
      <c r="A419" s="635"/>
      <c r="B419" s="641"/>
      <c r="C419" s="689"/>
      <c r="D419" s="318" t="s">
        <v>409</v>
      </c>
      <c r="E419" s="319">
        <v>531</v>
      </c>
      <c r="F419" s="320">
        <v>531</v>
      </c>
      <c r="G419" s="316">
        <v>15</v>
      </c>
      <c r="H419" s="319">
        <v>2</v>
      </c>
    </row>
    <row r="420" spans="1:8" ht="12.75">
      <c r="A420" s="635"/>
      <c r="B420" s="641"/>
      <c r="C420" s="689"/>
      <c r="D420" s="318" t="s">
        <v>410</v>
      </c>
      <c r="E420" s="319">
        <v>332</v>
      </c>
      <c r="F420" s="320">
        <v>332</v>
      </c>
      <c r="G420" s="316">
        <v>173</v>
      </c>
      <c r="H420" s="319">
        <v>52</v>
      </c>
    </row>
    <row r="421" spans="1:8" ht="12.75">
      <c r="A421" s="635"/>
      <c r="B421" s="641"/>
      <c r="C421" s="689"/>
      <c r="D421" s="318" t="s">
        <v>717</v>
      </c>
      <c r="E421" s="319">
        <v>398</v>
      </c>
      <c r="F421" s="320">
        <v>598</v>
      </c>
      <c r="G421" s="316">
        <v>107</v>
      </c>
      <c r="H421" s="319">
        <v>107</v>
      </c>
    </row>
    <row r="422" spans="1:8" ht="12.75">
      <c r="A422" s="635"/>
      <c r="B422" s="641"/>
      <c r="C422" s="689"/>
      <c r="D422" s="318" t="s">
        <v>718</v>
      </c>
      <c r="E422" s="319">
        <v>0</v>
      </c>
      <c r="F422" s="320">
        <v>0</v>
      </c>
      <c r="G422" s="316">
        <v>2</v>
      </c>
      <c r="H422" s="319">
        <v>2</v>
      </c>
    </row>
    <row r="423" spans="1:8" ht="12.75">
      <c r="A423" s="635"/>
      <c r="B423" s="641"/>
      <c r="C423" s="689"/>
      <c r="D423" s="318" t="s">
        <v>750</v>
      </c>
      <c r="E423" s="319">
        <v>0</v>
      </c>
      <c r="F423" s="320">
        <v>0</v>
      </c>
      <c r="G423" s="316">
        <v>243</v>
      </c>
      <c r="H423" s="319">
        <v>40</v>
      </c>
    </row>
    <row r="424" spans="1:8" ht="12.75">
      <c r="A424" s="635"/>
      <c r="B424" s="641"/>
      <c r="C424" s="310" t="s">
        <v>527</v>
      </c>
      <c r="D424" s="311" t="s">
        <v>528</v>
      </c>
      <c r="E424" s="313">
        <f>SUM(E425)</f>
        <v>66</v>
      </c>
      <c r="F424" s="313">
        <f>SUM(F425)</f>
        <v>66</v>
      </c>
      <c r="G424" s="313">
        <f>SUM(G425)</f>
        <v>0</v>
      </c>
      <c r="H424" s="312">
        <v>0</v>
      </c>
    </row>
    <row r="425" spans="1:8" ht="12.75">
      <c r="A425" s="635"/>
      <c r="B425" s="641"/>
      <c r="C425" s="382"/>
      <c r="D425" s="318" t="s">
        <v>419</v>
      </c>
      <c r="E425" s="319">
        <v>66</v>
      </c>
      <c r="F425" s="320">
        <v>66</v>
      </c>
      <c r="G425" s="316">
        <v>0</v>
      </c>
      <c r="H425" s="319">
        <v>0</v>
      </c>
    </row>
    <row r="426" spans="1:8" ht="12.75">
      <c r="A426" s="635"/>
      <c r="B426" s="641"/>
      <c r="C426" s="525" t="s">
        <v>751</v>
      </c>
      <c r="D426" s="526"/>
      <c r="E426" s="527">
        <f>SUM(E427)</f>
        <v>634269</v>
      </c>
      <c r="F426" s="527">
        <f>SUM(F427)</f>
        <v>667224</v>
      </c>
      <c r="G426" s="527">
        <f>SUM(G427)</f>
        <v>278575</v>
      </c>
      <c r="H426" s="527">
        <v>42</v>
      </c>
    </row>
    <row r="427" spans="1:8" ht="12.75">
      <c r="A427" s="635"/>
      <c r="B427" s="641"/>
      <c r="C427" s="321" t="s">
        <v>299</v>
      </c>
      <c r="D427" s="322" t="s">
        <v>8</v>
      </c>
      <c r="E427" s="323">
        <f>SUM(E428+E432+E437+E466)</f>
        <v>634269</v>
      </c>
      <c r="F427" s="323">
        <f>SUM(F428+F432+F437+F466)</f>
        <v>667224</v>
      </c>
      <c r="G427" s="323">
        <f>SUM(G428+G432+G437+G466)</f>
        <v>278575</v>
      </c>
      <c r="H427" s="323">
        <v>42</v>
      </c>
    </row>
    <row r="428" spans="1:8" ht="12.75">
      <c r="A428" s="635"/>
      <c r="B428" s="641"/>
      <c r="C428" s="377" t="s">
        <v>358</v>
      </c>
      <c r="D428" s="378" t="s">
        <v>476</v>
      </c>
      <c r="E428" s="312">
        <f>SUM(E429:E431)</f>
        <v>391655</v>
      </c>
      <c r="F428" s="312">
        <f>SUM(F429:F431)</f>
        <v>390891</v>
      </c>
      <c r="G428" s="312">
        <f>SUM(G429:G431)</f>
        <v>154837</v>
      </c>
      <c r="H428" s="312">
        <v>40</v>
      </c>
    </row>
    <row r="429" spans="1:8" ht="12.75">
      <c r="A429" s="635"/>
      <c r="B429" s="641"/>
      <c r="C429" s="638"/>
      <c r="D429" s="379" t="s">
        <v>477</v>
      </c>
      <c r="E429" s="319">
        <v>346013</v>
      </c>
      <c r="F429" s="320">
        <v>342141</v>
      </c>
      <c r="G429" s="316">
        <v>141651</v>
      </c>
      <c r="H429" s="319">
        <v>41</v>
      </c>
    </row>
    <row r="430" spans="1:8" ht="12.75">
      <c r="A430" s="635"/>
      <c r="B430" s="641"/>
      <c r="C430" s="638"/>
      <c r="D430" s="426" t="s">
        <v>688</v>
      </c>
      <c r="E430" s="319">
        <v>40364</v>
      </c>
      <c r="F430" s="320">
        <v>40364</v>
      </c>
      <c r="G430" s="316">
        <v>8754</v>
      </c>
      <c r="H430" s="319">
        <v>22</v>
      </c>
    </row>
    <row r="431" spans="1:8" ht="12.75">
      <c r="A431" s="635"/>
      <c r="B431" s="641"/>
      <c r="C431" s="638"/>
      <c r="D431" s="426" t="s">
        <v>565</v>
      </c>
      <c r="E431" s="319">
        <v>5278</v>
      </c>
      <c r="F431" s="320">
        <v>8386</v>
      </c>
      <c r="G431" s="316">
        <v>4432</v>
      </c>
      <c r="H431" s="319">
        <v>53</v>
      </c>
    </row>
    <row r="432" spans="1:8" ht="12.75">
      <c r="A432" s="635"/>
      <c r="B432" s="641"/>
      <c r="C432" s="377" t="s">
        <v>360</v>
      </c>
      <c r="D432" s="378" t="s">
        <v>566</v>
      </c>
      <c r="E432" s="381">
        <f>SUM(E433:E436)</f>
        <v>137854</v>
      </c>
      <c r="F432" s="381">
        <f>SUM(F433:F436)</f>
        <v>137585</v>
      </c>
      <c r="G432" s="381">
        <f>SUM(G433:G436)</f>
        <v>52304</v>
      </c>
      <c r="H432" s="381">
        <v>38</v>
      </c>
    </row>
    <row r="433" spans="1:8" ht="12.75">
      <c r="A433" s="635"/>
      <c r="B433" s="641"/>
      <c r="C433" s="638"/>
      <c r="D433" s="426" t="s">
        <v>689</v>
      </c>
      <c r="E433" s="341">
        <v>16630</v>
      </c>
      <c r="F433" s="303">
        <v>16747</v>
      </c>
      <c r="G433" s="304">
        <v>6131</v>
      </c>
      <c r="H433" s="341">
        <v>37</v>
      </c>
    </row>
    <row r="434" spans="1:8" ht="12.75">
      <c r="A434" s="635"/>
      <c r="B434" s="641"/>
      <c r="C434" s="638"/>
      <c r="D434" s="426" t="s">
        <v>690</v>
      </c>
      <c r="E434" s="341">
        <v>6572</v>
      </c>
      <c r="F434" s="303">
        <v>6528</v>
      </c>
      <c r="G434" s="304">
        <v>2236</v>
      </c>
      <c r="H434" s="341">
        <v>34</v>
      </c>
    </row>
    <row r="435" spans="1:8" ht="12.75">
      <c r="A435" s="635"/>
      <c r="B435" s="641"/>
      <c r="C435" s="638"/>
      <c r="D435" s="379" t="s">
        <v>691</v>
      </c>
      <c r="E435" s="341">
        <v>15966</v>
      </c>
      <c r="F435" s="303">
        <v>15817</v>
      </c>
      <c r="G435" s="304">
        <v>6512</v>
      </c>
      <c r="H435" s="341">
        <v>41</v>
      </c>
    </row>
    <row r="436" spans="1:8" ht="12.75">
      <c r="A436" s="635"/>
      <c r="B436" s="641"/>
      <c r="C436" s="638"/>
      <c r="D436" s="318" t="s">
        <v>692</v>
      </c>
      <c r="E436" s="303">
        <v>98686</v>
      </c>
      <c r="F436" s="303">
        <v>98493</v>
      </c>
      <c r="G436" s="380">
        <v>37425</v>
      </c>
      <c r="H436" s="303">
        <v>38</v>
      </c>
    </row>
    <row r="437" spans="1:8" ht="12.75">
      <c r="A437" s="635"/>
      <c r="B437" s="641"/>
      <c r="C437" s="377" t="s">
        <v>300</v>
      </c>
      <c r="D437" s="378" t="s">
        <v>301</v>
      </c>
      <c r="E437" s="381">
        <f>SUM(E438:E465)</f>
        <v>102104</v>
      </c>
      <c r="F437" s="381">
        <f>SUM(F438:F465)</f>
        <v>120380</v>
      </c>
      <c r="G437" s="381">
        <f>SUM(G438:G465)</f>
        <v>56878</v>
      </c>
      <c r="H437" s="381">
        <v>47</v>
      </c>
    </row>
    <row r="438" spans="1:8" ht="12.75">
      <c r="A438" s="635"/>
      <c r="B438" s="641"/>
      <c r="C438" s="689"/>
      <c r="D438" s="532" t="s">
        <v>752</v>
      </c>
      <c r="E438" s="319">
        <v>66</v>
      </c>
      <c r="F438" s="320">
        <v>66</v>
      </c>
      <c r="G438" s="316">
        <v>19</v>
      </c>
      <c r="H438" s="319">
        <v>29</v>
      </c>
    </row>
    <row r="439" spans="1:8" ht="12.75">
      <c r="A439" s="635"/>
      <c r="B439" s="641"/>
      <c r="C439" s="689"/>
      <c r="D439" s="318" t="s">
        <v>377</v>
      </c>
      <c r="E439" s="319">
        <v>49793</v>
      </c>
      <c r="F439" s="320">
        <v>49793</v>
      </c>
      <c r="G439" s="316">
        <v>38689</v>
      </c>
      <c r="H439" s="319">
        <v>78</v>
      </c>
    </row>
    <row r="440" spans="1:8" ht="12.75">
      <c r="A440" s="635"/>
      <c r="B440" s="641"/>
      <c r="C440" s="689"/>
      <c r="D440" s="318" t="s">
        <v>693</v>
      </c>
      <c r="E440" s="319">
        <v>4149</v>
      </c>
      <c r="F440" s="320">
        <v>4149</v>
      </c>
      <c r="G440" s="316">
        <v>1960</v>
      </c>
      <c r="H440" s="319">
        <v>47</v>
      </c>
    </row>
    <row r="441" spans="1:8" ht="12.75">
      <c r="A441" s="635"/>
      <c r="B441" s="641"/>
      <c r="C441" s="689"/>
      <c r="D441" s="318" t="s">
        <v>379</v>
      </c>
      <c r="E441" s="319">
        <v>996</v>
      </c>
      <c r="F441" s="320">
        <v>996</v>
      </c>
      <c r="G441" s="316">
        <v>794</v>
      </c>
      <c r="H441" s="319">
        <v>80</v>
      </c>
    </row>
    <row r="442" spans="1:8" ht="12.75">
      <c r="A442" s="635"/>
      <c r="B442" s="641"/>
      <c r="C442" s="689"/>
      <c r="D442" s="318" t="s">
        <v>381</v>
      </c>
      <c r="E442" s="319">
        <v>16597</v>
      </c>
      <c r="F442" s="320">
        <v>26978</v>
      </c>
      <c r="G442" s="316">
        <v>0</v>
      </c>
      <c r="H442" s="319">
        <v>0</v>
      </c>
    </row>
    <row r="443" spans="1:8" ht="12.75">
      <c r="A443" s="635"/>
      <c r="B443" s="641"/>
      <c r="C443" s="689"/>
      <c r="D443" s="318" t="s">
        <v>382</v>
      </c>
      <c r="E443" s="319">
        <v>1693</v>
      </c>
      <c r="F443" s="320">
        <v>1693</v>
      </c>
      <c r="G443" s="316">
        <v>0</v>
      </c>
      <c r="H443" s="319">
        <v>0</v>
      </c>
    </row>
    <row r="444" spans="1:8" ht="12.75">
      <c r="A444" s="635"/>
      <c r="B444" s="641"/>
      <c r="C444" s="689"/>
      <c r="D444" s="318" t="s">
        <v>712</v>
      </c>
      <c r="E444" s="319">
        <v>66</v>
      </c>
      <c r="F444" s="320">
        <v>66</v>
      </c>
      <c r="G444" s="316">
        <v>0</v>
      </c>
      <c r="H444" s="319">
        <v>0</v>
      </c>
    </row>
    <row r="445" spans="1:8" ht="12.75">
      <c r="A445" s="635"/>
      <c r="B445" s="641"/>
      <c r="C445" s="689"/>
      <c r="D445" s="318" t="s">
        <v>694</v>
      </c>
      <c r="E445" s="319">
        <v>66</v>
      </c>
      <c r="F445" s="320">
        <v>66</v>
      </c>
      <c r="G445" s="316">
        <v>0</v>
      </c>
      <c r="H445" s="319">
        <v>0</v>
      </c>
    </row>
    <row r="446" spans="1:8" ht="12.75">
      <c r="A446" s="635"/>
      <c r="B446" s="641"/>
      <c r="C446" s="689"/>
      <c r="D446" s="318" t="s">
        <v>384</v>
      </c>
      <c r="E446" s="319">
        <v>5211</v>
      </c>
      <c r="F446" s="320">
        <v>5511</v>
      </c>
      <c r="G446" s="316">
        <v>2330</v>
      </c>
      <c r="H446" s="319">
        <v>42</v>
      </c>
    </row>
    <row r="447" spans="1:8" ht="12.75">
      <c r="A447" s="635"/>
      <c r="B447" s="641"/>
      <c r="C447" s="689"/>
      <c r="D447" s="318" t="s">
        <v>695</v>
      </c>
      <c r="E447" s="319">
        <v>2656</v>
      </c>
      <c r="F447" s="320">
        <v>10148</v>
      </c>
      <c r="G447" s="316">
        <v>1120</v>
      </c>
      <c r="H447" s="319">
        <v>11</v>
      </c>
    </row>
    <row r="448" spans="1:8" ht="12.75">
      <c r="A448" s="635"/>
      <c r="B448" s="641"/>
      <c r="C448" s="689"/>
      <c r="D448" s="318" t="s">
        <v>696</v>
      </c>
      <c r="E448" s="319">
        <v>332</v>
      </c>
      <c r="F448" s="320">
        <v>332</v>
      </c>
      <c r="G448" s="316">
        <v>306</v>
      </c>
      <c r="H448" s="319">
        <v>92</v>
      </c>
    </row>
    <row r="449" spans="1:8" ht="12.75">
      <c r="A449" s="635"/>
      <c r="B449" s="641"/>
      <c r="C449" s="689"/>
      <c r="D449" s="318" t="s">
        <v>713</v>
      </c>
      <c r="E449" s="319">
        <v>332</v>
      </c>
      <c r="F449" s="320">
        <v>332</v>
      </c>
      <c r="G449" s="316">
        <v>0</v>
      </c>
      <c r="H449" s="319">
        <v>0</v>
      </c>
    </row>
    <row r="450" spans="1:8" ht="12.75">
      <c r="A450" s="635"/>
      <c r="B450" s="641"/>
      <c r="C450" s="689"/>
      <c r="D450" s="318" t="s">
        <v>714</v>
      </c>
      <c r="E450" s="319">
        <v>66</v>
      </c>
      <c r="F450" s="320">
        <v>66</v>
      </c>
      <c r="G450" s="316">
        <v>40</v>
      </c>
      <c r="H450" s="319">
        <v>61</v>
      </c>
    </row>
    <row r="451" spans="1:8" ht="12.75">
      <c r="A451" s="635"/>
      <c r="B451" s="641"/>
      <c r="C451" s="689"/>
      <c r="D451" s="318" t="s">
        <v>698</v>
      </c>
      <c r="E451" s="319">
        <v>66</v>
      </c>
      <c r="F451" s="320">
        <v>66</v>
      </c>
      <c r="G451" s="316">
        <v>316</v>
      </c>
      <c r="H451" s="319">
        <v>479</v>
      </c>
    </row>
    <row r="452" spans="1:8" ht="12.75">
      <c r="A452" s="635"/>
      <c r="B452" s="641"/>
      <c r="C452" s="689"/>
      <c r="D452" s="318" t="s">
        <v>715</v>
      </c>
      <c r="E452" s="319">
        <v>66</v>
      </c>
      <c r="F452" s="320">
        <v>66</v>
      </c>
      <c r="G452" s="316">
        <v>0</v>
      </c>
      <c r="H452" s="319">
        <v>0</v>
      </c>
    </row>
    <row r="453" spans="1:8" ht="12.75">
      <c r="A453" s="635"/>
      <c r="B453" s="641"/>
      <c r="C453" s="689"/>
      <c r="D453" s="318" t="s">
        <v>699</v>
      </c>
      <c r="E453" s="319">
        <v>66</v>
      </c>
      <c r="F453" s="320">
        <v>66</v>
      </c>
      <c r="G453" s="316">
        <v>0</v>
      </c>
      <c r="H453" s="319">
        <v>0</v>
      </c>
    </row>
    <row r="454" spans="1:8" ht="12.75">
      <c r="A454" s="635"/>
      <c r="B454" s="641"/>
      <c r="C454" s="689"/>
      <c r="D454" s="318" t="s">
        <v>700</v>
      </c>
      <c r="E454" s="319">
        <v>3319</v>
      </c>
      <c r="F454" s="320">
        <v>3319</v>
      </c>
      <c r="G454" s="316">
        <v>1125</v>
      </c>
      <c r="H454" s="319">
        <v>34</v>
      </c>
    </row>
    <row r="455" spans="1:8" ht="12.75">
      <c r="A455" s="635"/>
      <c r="B455" s="641"/>
      <c r="C455" s="689"/>
      <c r="D455" s="318" t="s">
        <v>716</v>
      </c>
      <c r="E455" s="319">
        <v>33</v>
      </c>
      <c r="F455" s="320">
        <v>33</v>
      </c>
      <c r="G455" s="316">
        <v>0</v>
      </c>
      <c r="H455" s="319">
        <v>0</v>
      </c>
    </row>
    <row r="456" spans="1:8" ht="12.75">
      <c r="A456" s="635"/>
      <c r="B456" s="641"/>
      <c r="C456" s="689"/>
      <c r="D456" s="318" t="s">
        <v>701</v>
      </c>
      <c r="E456" s="319">
        <v>498</v>
      </c>
      <c r="F456" s="320">
        <v>498</v>
      </c>
      <c r="G456" s="316">
        <v>168</v>
      </c>
      <c r="H456" s="319">
        <v>34</v>
      </c>
    </row>
    <row r="457" spans="1:8" ht="12.75">
      <c r="A457" s="635"/>
      <c r="B457" s="641"/>
      <c r="C457" s="689"/>
      <c r="D457" s="318" t="s">
        <v>728</v>
      </c>
      <c r="E457" s="319">
        <v>0</v>
      </c>
      <c r="F457" s="320">
        <v>0</v>
      </c>
      <c r="G457" s="316">
        <v>602</v>
      </c>
      <c r="H457" s="319">
        <v>0</v>
      </c>
    </row>
    <row r="458" spans="1:8" ht="12.75">
      <c r="A458" s="635"/>
      <c r="B458" s="641"/>
      <c r="C458" s="689"/>
      <c r="D458" s="318" t="s">
        <v>405</v>
      </c>
      <c r="E458" s="319">
        <v>166</v>
      </c>
      <c r="F458" s="320">
        <v>166</v>
      </c>
      <c r="G458" s="316">
        <v>116</v>
      </c>
      <c r="H458" s="319">
        <v>70</v>
      </c>
    </row>
    <row r="459" spans="1:8" ht="12.75">
      <c r="A459" s="635"/>
      <c r="B459" s="641"/>
      <c r="C459" s="689"/>
      <c r="D459" s="318" t="s">
        <v>406</v>
      </c>
      <c r="E459" s="319">
        <v>4813</v>
      </c>
      <c r="F459" s="320">
        <v>4813</v>
      </c>
      <c r="G459" s="316">
        <v>1372</v>
      </c>
      <c r="H459" s="319">
        <v>28</v>
      </c>
    </row>
    <row r="460" spans="1:8" ht="12.75">
      <c r="A460" s="635"/>
      <c r="B460" s="641"/>
      <c r="C460" s="689"/>
      <c r="D460" s="318" t="s">
        <v>702</v>
      </c>
      <c r="E460" s="319">
        <v>1992</v>
      </c>
      <c r="F460" s="320">
        <v>1992</v>
      </c>
      <c r="G460" s="316">
        <v>92</v>
      </c>
      <c r="H460" s="319">
        <v>5</v>
      </c>
    </row>
    <row r="461" spans="1:8" ht="12.75">
      <c r="A461" s="635"/>
      <c r="B461" s="641"/>
      <c r="C461" s="689"/>
      <c r="D461" s="318" t="s">
        <v>373</v>
      </c>
      <c r="E461" s="319">
        <v>4979</v>
      </c>
      <c r="F461" s="320">
        <v>4979</v>
      </c>
      <c r="G461" s="316">
        <v>3512</v>
      </c>
      <c r="H461" s="319">
        <v>71</v>
      </c>
    </row>
    <row r="462" spans="1:8" ht="12.75">
      <c r="A462" s="635"/>
      <c r="B462" s="641"/>
      <c r="C462" s="689"/>
      <c r="D462" s="318" t="s">
        <v>409</v>
      </c>
      <c r="E462" s="319">
        <v>432</v>
      </c>
      <c r="F462" s="320">
        <v>432</v>
      </c>
      <c r="G462" s="316">
        <v>284</v>
      </c>
      <c r="H462" s="319">
        <v>66</v>
      </c>
    </row>
    <row r="463" spans="1:8" ht="12.75">
      <c r="A463" s="635"/>
      <c r="B463" s="641"/>
      <c r="C463" s="689"/>
      <c r="D463" s="318" t="s">
        <v>410</v>
      </c>
      <c r="E463" s="319">
        <v>3319</v>
      </c>
      <c r="F463" s="320">
        <v>3319</v>
      </c>
      <c r="G463" s="316">
        <v>1812</v>
      </c>
      <c r="H463" s="319">
        <v>55</v>
      </c>
    </row>
    <row r="464" spans="1:8" ht="12.75">
      <c r="A464" s="635"/>
      <c r="B464" s="641"/>
      <c r="C464" s="689"/>
      <c r="D464" s="318" t="s">
        <v>717</v>
      </c>
      <c r="E464" s="319">
        <v>332</v>
      </c>
      <c r="F464" s="320">
        <v>435</v>
      </c>
      <c r="G464" s="316">
        <v>2056</v>
      </c>
      <c r="H464" s="319">
        <v>473</v>
      </c>
    </row>
    <row r="465" spans="1:8" ht="12.75">
      <c r="A465" s="635"/>
      <c r="B465" s="641"/>
      <c r="C465" s="689"/>
      <c r="D465" s="318" t="s">
        <v>718</v>
      </c>
      <c r="E465" s="319">
        <v>0</v>
      </c>
      <c r="F465" s="320">
        <v>0</v>
      </c>
      <c r="G465" s="316">
        <v>165</v>
      </c>
      <c r="H465" s="319">
        <v>0</v>
      </c>
    </row>
    <row r="466" spans="1:8" ht="12.75">
      <c r="A466" s="635"/>
      <c r="B466" s="641"/>
      <c r="C466" s="310" t="s">
        <v>527</v>
      </c>
      <c r="D466" s="311" t="s">
        <v>528</v>
      </c>
      <c r="E466" s="312">
        <f>SUM(E467:E470)</f>
        <v>2656</v>
      </c>
      <c r="F466" s="313">
        <f>SUM(F467:F470)</f>
        <v>18368</v>
      </c>
      <c r="G466" s="313">
        <f>SUM(G467:G470)</f>
        <v>14556</v>
      </c>
      <c r="H466" s="312">
        <v>79</v>
      </c>
    </row>
    <row r="467" spans="1:8" ht="12.75">
      <c r="A467" s="635"/>
      <c r="B467" s="641"/>
      <c r="C467" s="642"/>
      <c r="D467" s="318" t="s">
        <v>748</v>
      </c>
      <c r="E467" s="319">
        <v>2390</v>
      </c>
      <c r="F467" s="320">
        <v>2390</v>
      </c>
      <c r="G467" s="316">
        <v>0</v>
      </c>
      <c r="H467" s="319">
        <v>0</v>
      </c>
    </row>
    <row r="468" spans="1:8" ht="12.75">
      <c r="A468" s="635"/>
      <c r="B468" s="641"/>
      <c r="C468" s="642"/>
      <c r="D468" s="318" t="s">
        <v>739</v>
      </c>
      <c r="E468" s="319">
        <v>0</v>
      </c>
      <c r="F468" s="320">
        <v>15712</v>
      </c>
      <c r="G468" s="316">
        <v>13915</v>
      </c>
      <c r="H468" s="319">
        <v>89</v>
      </c>
    </row>
    <row r="469" spans="1:8" ht="12.75">
      <c r="A469" s="635"/>
      <c r="B469" s="641"/>
      <c r="C469" s="642"/>
      <c r="D469" s="318" t="s">
        <v>419</v>
      </c>
      <c r="E469" s="319">
        <v>166</v>
      </c>
      <c r="F469" s="320">
        <v>166</v>
      </c>
      <c r="G469" s="316">
        <v>641</v>
      </c>
      <c r="H469" s="319">
        <v>386</v>
      </c>
    </row>
    <row r="470" spans="1:8" ht="12.75">
      <c r="A470" s="635"/>
      <c r="B470" s="641"/>
      <c r="C470" s="642"/>
      <c r="D470" s="318" t="s">
        <v>719</v>
      </c>
      <c r="E470" s="319">
        <v>100</v>
      </c>
      <c r="F470" s="320">
        <v>100</v>
      </c>
      <c r="G470" s="316">
        <v>0</v>
      </c>
      <c r="H470" s="319">
        <v>0</v>
      </c>
    </row>
    <row r="471" spans="1:8" ht="12.75">
      <c r="A471" s="635"/>
      <c r="B471" s="641"/>
      <c r="C471" s="525" t="s">
        <v>753</v>
      </c>
      <c r="D471" s="526"/>
      <c r="E471" s="527">
        <f>SUM(E472)</f>
        <v>580296</v>
      </c>
      <c r="F471" s="527">
        <f>SUM(F472)</f>
        <v>606650</v>
      </c>
      <c r="G471" s="527">
        <f>SUM(G472)</f>
        <v>293694</v>
      </c>
      <c r="H471" s="527">
        <v>48</v>
      </c>
    </row>
    <row r="472" spans="1:8" ht="12.75">
      <c r="A472" s="635"/>
      <c r="B472" s="641"/>
      <c r="C472" s="321" t="s">
        <v>299</v>
      </c>
      <c r="D472" s="322" t="s">
        <v>8</v>
      </c>
      <c r="E472" s="323">
        <f>SUM(E473+E477+E482+E510)</f>
        <v>580296</v>
      </c>
      <c r="F472" s="323">
        <f>SUM(F473+F477+F482+F510)</f>
        <v>606650</v>
      </c>
      <c r="G472" s="323">
        <f>SUM(G473+G477+G482+G510)</f>
        <v>293694</v>
      </c>
      <c r="H472" s="323">
        <v>48</v>
      </c>
    </row>
    <row r="473" spans="1:8" ht="12.75">
      <c r="A473" s="635"/>
      <c r="B473" s="641"/>
      <c r="C473" s="377" t="s">
        <v>358</v>
      </c>
      <c r="D473" s="378" t="s">
        <v>476</v>
      </c>
      <c r="E473" s="312">
        <f>SUM(E474:E476)</f>
        <v>366793</v>
      </c>
      <c r="F473" s="312">
        <f>SUM(F474:F476)</f>
        <v>359641</v>
      </c>
      <c r="G473" s="312">
        <f>SUM(G474:G476)</f>
        <v>151478</v>
      </c>
      <c r="H473" s="312">
        <v>42</v>
      </c>
    </row>
    <row r="474" spans="1:8" ht="12.75">
      <c r="A474" s="635"/>
      <c r="B474" s="641"/>
      <c r="C474" s="638"/>
      <c r="D474" s="379" t="s">
        <v>477</v>
      </c>
      <c r="E474" s="319">
        <v>341898</v>
      </c>
      <c r="F474" s="320">
        <v>331222</v>
      </c>
      <c r="G474" s="316">
        <v>138895</v>
      </c>
      <c r="H474" s="319">
        <v>42</v>
      </c>
    </row>
    <row r="475" spans="1:8" ht="12.75">
      <c r="A475" s="635"/>
      <c r="B475" s="641"/>
      <c r="C475" s="638"/>
      <c r="D475" s="426" t="s">
        <v>688</v>
      </c>
      <c r="E475" s="319">
        <v>21576</v>
      </c>
      <c r="F475" s="320">
        <v>21576</v>
      </c>
      <c r="G475" s="316">
        <v>7988</v>
      </c>
      <c r="H475" s="319">
        <v>37</v>
      </c>
    </row>
    <row r="476" spans="1:8" ht="12.75">
      <c r="A476" s="635"/>
      <c r="B476" s="641"/>
      <c r="C476" s="638"/>
      <c r="D476" s="426" t="s">
        <v>565</v>
      </c>
      <c r="E476" s="319">
        <v>3319</v>
      </c>
      <c r="F476" s="320">
        <v>6843</v>
      </c>
      <c r="G476" s="316">
        <v>4595</v>
      </c>
      <c r="H476" s="319">
        <v>67</v>
      </c>
    </row>
    <row r="477" spans="1:8" ht="12.75">
      <c r="A477" s="635"/>
      <c r="B477" s="641"/>
      <c r="C477" s="377" t="s">
        <v>360</v>
      </c>
      <c r="D477" s="378" t="s">
        <v>482</v>
      </c>
      <c r="E477" s="381">
        <f>SUM(E478:E481)</f>
        <v>129124</v>
      </c>
      <c r="F477" s="381">
        <f>SUM(F478:F481)</f>
        <v>126607</v>
      </c>
      <c r="G477" s="381">
        <f>SUM(G478:G481)</f>
        <v>52421</v>
      </c>
      <c r="H477" s="381">
        <v>41</v>
      </c>
    </row>
    <row r="478" spans="1:8" ht="12.75">
      <c r="A478" s="635"/>
      <c r="B478" s="641"/>
      <c r="C478" s="638"/>
      <c r="D478" s="426" t="s">
        <v>689</v>
      </c>
      <c r="E478" s="341">
        <v>19916</v>
      </c>
      <c r="F478" s="303">
        <v>19495</v>
      </c>
      <c r="G478" s="304">
        <v>5893</v>
      </c>
      <c r="H478" s="341">
        <v>30</v>
      </c>
    </row>
    <row r="479" spans="1:8" ht="12.75">
      <c r="A479" s="635"/>
      <c r="B479" s="641"/>
      <c r="C479" s="638"/>
      <c r="D479" s="426" t="s">
        <v>690</v>
      </c>
      <c r="E479" s="341">
        <v>10124</v>
      </c>
      <c r="F479" s="303">
        <v>9962</v>
      </c>
      <c r="G479" s="304">
        <v>3386</v>
      </c>
      <c r="H479" s="341">
        <v>34</v>
      </c>
    </row>
    <row r="480" spans="1:8" ht="12.75">
      <c r="A480" s="635"/>
      <c r="B480" s="641"/>
      <c r="C480" s="638"/>
      <c r="D480" s="379" t="s">
        <v>691</v>
      </c>
      <c r="E480" s="341">
        <v>6639</v>
      </c>
      <c r="F480" s="303">
        <v>6507</v>
      </c>
      <c r="G480" s="304">
        <v>5706</v>
      </c>
      <c r="H480" s="341">
        <v>88</v>
      </c>
    </row>
    <row r="481" spans="1:8" ht="12.75">
      <c r="A481" s="635"/>
      <c r="B481" s="641"/>
      <c r="C481" s="638"/>
      <c r="D481" s="318" t="s">
        <v>692</v>
      </c>
      <c r="E481" s="303">
        <v>92445</v>
      </c>
      <c r="F481" s="303">
        <v>90643</v>
      </c>
      <c r="G481" s="380">
        <v>37436</v>
      </c>
      <c r="H481" s="303">
        <v>41</v>
      </c>
    </row>
    <row r="482" spans="1:8" ht="12.75">
      <c r="A482" s="635"/>
      <c r="B482" s="641"/>
      <c r="C482" s="377" t="s">
        <v>300</v>
      </c>
      <c r="D482" s="378" t="s">
        <v>301</v>
      </c>
      <c r="E482" s="381">
        <f>SUM(E483:E509)</f>
        <v>80893</v>
      </c>
      <c r="F482" s="381">
        <f>SUM(F483:F509)</f>
        <v>115978</v>
      </c>
      <c r="G482" s="381">
        <f>SUM(G483:G509)</f>
        <v>86205</v>
      </c>
      <c r="H482" s="381">
        <v>74</v>
      </c>
    </row>
    <row r="483" spans="1:8" ht="12.75">
      <c r="A483" s="635"/>
      <c r="B483" s="641"/>
      <c r="C483" s="689"/>
      <c r="D483" s="532" t="s">
        <v>741</v>
      </c>
      <c r="E483" s="319">
        <v>133</v>
      </c>
      <c r="F483" s="320">
        <v>133</v>
      </c>
      <c r="G483" s="316">
        <v>16</v>
      </c>
      <c r="H483" s="319">
        <v>12</v>
      </c>
    </row>
    <row r="484" spans="1:8" ht="12.75">
      <c r="A484" s="635"/>
      <c r="B484" s="641"/>
      <c r="C484" s="689"/>
      <c r="D484" s="318" t="s">
        <v>377</v>
      </c>
      <c r="E484" s="319">
        <v>46471</v>
      </c>
      <c r="F484" s="320">
        <v>56471</v>
      </c>
      <c r="G484" s="316">
        <v>26719</v>
      </c>
      <c r="H484" s="319">
        <v>47</v>
      </c>
    </row>
    <row r="485" spans="1:8" ht="12.75">
      <c r="A485" s="635"/>
      <c r="B485" s="641"/>
      <c r="C485" s="689"/>
      <c r="D485" s="318" t="s">
        <v>693</v>
      </c>
      <c r="E485" s="319">
        <v>3319</v>
      </c>
      <c r="F485" s="320">
        <v>3319</v>
      </c>
      <c r="G485" s="316">
        <v>2421</v>
      </c>
      <c r="H485" s="319">
        <v>73</v>
      </c>
    </row>
    <row r="486" spans="1:8" ht="12.75">
      <c r="A486" s="635"/>
      <c r="B486" s="641"/>
      <c r="C486" s="689"/>
      <c r="D486" s="318" t="s">
        <v>379</v>
      </c>
      <c r="E486" s="319">
        <v>664</v>
      </c>
      <c r="F486" s="320">
        <v>664</v>
      </c>
      <c r="G486" s="316">
        <v>751</v>
      </c>
      <c r="H486" s="319">
        <v>113</v>
      </c>
    </row>
    <row r="487" spans="1:8" ht="12.75">
      <c r="A487" s="635"/>
      <c r="B487" s="641"/>
      <c r="C487" s="689"/>
      <c r="D487" s="318" t="s">
        <v>381</v>
      </c>
      <c r="E487" s="319">
        <v>996</v>
      </c>
      <c r="F487" s="320">
        <v>996</v>
      </c>
      <c r="G487" s="316">
        <v>0</v>
      </c>
      <c r="H487" s="319">
        <v>0</v>
      </c>
    </row>
    <row r="488" spans="1:8" ht="12.75">
      <c r="A488" s="635"/>
      <c r="B488" s="641"/>
      <c r="C488" s="689"/>
      <c r="D488" s="318" t="s">
        <v>382</v>
      </c>
      <c r="E488" s="319">
        <v>664</v>
      </c>
      <c r="F488" s="320">
        <v>3904</v>
      </c>
      <c r="G488" s="316">
        <v>944</v>
      </c>
      <c r="H488" s="319">
        <v>29</v>
      </c>
    </row>
    <row r="489" spans="1:8" ht="12.75">
      <c r="A489" s="635"/>
      <c r="B489" s="641"/>
      <c r="C489" s="689"/>
      <c r="D489" s="318" t="s">
        <v>712</v>
      </c>
      <c r="E489" s="319">
        <v>166</v>
      </c>
      <c r="F489" s="320">
        <v>166</v>
      </c>
      <c r="G489" s="316">
        <v>0</v>
      </c>
      <c r="H489" s="319">
        <v>0</v>
      </c>
    </row>
    <row r="490" spans="1:8" ht="12.75">
      <c r="A490" s="635"/>
      <c r="B490" s="641"/>
      <c r="C490" s="689"/>
      <c r="D490" s="318" t="s">
        <v>694</v>
      </c>
      <c r="E490" s="319">
        <v>166</v>
      </c>
      <c r="F490" s="320">
        <v>166</v>
      </c>
      <c r="G490" s="316">
        <v>0</v>
      </c>
      <c r="H490" s="319">
        <v>0</v>
      </c>
    </row>
    <row r="491" spans="1:8" ht="12.75">
      <c r="A491" s="635"/>
      <c r="B491" s="641"/>
      <c r="C491" s="689"/>
      <c r="D491" s="318" t="s">
        <v>384</v>
      </c>
      <c r="E491" s="319">
        <v>2655</v>
      </c>
      <c r="F491" s="320">
        <v>2655</v>
      </c>
      <c r="G491" s="316">
        <v>5470</v>
      </c>
      <c r="H491" s="319">
        <v>206</v>
      </c>
    </row>
    <row r="492" spans="1:8" ht="12.75">
      <c r="A492" s="635"/>
      <c r="B492" s="641"/>
      <c r="C492" s="689"/>
      <c r="D492" s="318" t="s">
        <v>695</v>
      </c>
      <c r="E492" s="319">
        <v>664</v>
      </c>
      <c r="F492" s="320">
        <v>664</v>
      </c>
      <c r="G492" s="316">
        <v>1257</v>
      </c>
      <c r="H492" s="319">
        <v>189</v>
      </c>
    </row>
    <row r="493" spans="1:8" ht="12.75">
      <c r="A493" s="635"/>
      <c r="B493" s="641"/>
      <c r="C493" s="689"/>
      <c r="D493" s="318" t="s">
        <v>696</v>
      </c>
      <c r="E493" s="319">
        <v>332</v>
      </c>
      <c r="F493" s="320">
        <v>332</v>
      </c>
      <c r="G493" s="316">
        <v>95</v>
      </c>
      <c r="H493" s="319">
        <v>29</v>
      </c>
    </row>
    <row r="494" spans="1:8" ht="12.75">
      <c r="A494" s="635"/>
      <c r="B494" s="641"/>
      <c r="C494" s="689"/>
      <c r="D494" s="318" t="s">
        <v>713</v>
      </c>
      <c r="E494" s="319">
        <v>166</v>
      </c>
      <c r="F494" s="320">
        <v>166</v>
      </c>
      <c r="G494" s="316">
        <v>0</v>
      </c>
      <c r="H494" s="319">
        <v>0</v>
      </c>
    </row>
    <row r="495" spans="1:8" ht="12.75">
      <c r="A495" s="635"/>
      <c r="B495" s="641"/>
      <c r="C495" s="689"/>
      <c r="D495" s="318" t="s">
        <v>754</v>
      </c>
      <c r="E495" s="319">
        <v>0</v>
      </c>
      <c r="F495" s="320">
        <v>0</v>
      </c>
      <c r="G495" s="316">
        <v>455</v>
      </c>
      <c r="H495" s="319">
        <v>0</v>
      </c>
    </row>
    <row r="496" spans="1:8" ht="12.75">
      <c r="A496" s="635"/>
      <c r="B496" s="641"/>
      <c r="C496" s="689"/>
      <c r="D496" s="318" t="s">
        <v>698</v>
      </c>
      <c r="E496" s="319">
        <v>664</v>
      </c>
      <c r="F496" s="320">
        <v>664</v>
      </c>
      <c r="G496" s="316">
        <v>333</v>
      </c>
      <c r="H496" s="319">
        <v>50</v>
      </c>
    </row>
    <row r="497" spans="1:8" ht="12.75">
      <c r="A497" s="635"/>
      <c r="B497" s="641"/>
      <c r="C497" s="689"/>
      <c r="D497" s="318" t="s">
        <v>715</v>
      </c>
      <c r="E497" s="319">
        <v>332</v>
      </c>
      <c r="F497" s="320">
        <v>332</v>
      </c>
      <c r="G497" s="316">
        <v>0</v>
      </c>
      <c r="H497" s="319">
        <v>0</v>
      </c>
    </row>
    <row r="498" spans="1:8" ht="12.75">
      <c r="A498" s="635"/>
      <c r="B498" s="641"/>
      <c r="C498" s="689"/>
      <c r="D498" s="318" t="s">
        <v>699</v>
      </c>
      <c r="E498" s="319">
        <v>166</v>
      </c>
      <c r="F498" s="320">
        <v>166</v>
      </c>
      <c r="G498" s="316">
        <v>44</v>
      </c>
      <c r="H498" s="319">
        <v>26</v>
      </c>
    </row>
    <row r="499" spans="1:8" ht="12.75">
      <c r="A499" s="635"/>
      <c r="B499" s="641"/>
      <c r="C499" s="689"/>
      <c r="D499" s="318" t="s">
        <v>700</v>
      </c>
      <c r="E499" s="319">
        <v>8298</v>
      </c>
      <c r="F499" s="320">
        <v>30143</v>
      </c>
      <c r="G499" s="316">
        <v>37491</v>
      </c>
      <c r="H499" s="319">
        <v>124</v>
      </c>
    </row>
    <row r="500" spans="1:8" ht="12.75">
      <c r="A500" s="635"/>
      <c r="B500" s="641"/>
      <c r="C500" s="689"/>
      <c r="D500" s="318" t="s">
        <v>701</v>
      </c>
      <c r="E500" s="319">
        <v>265</v>
      </c>
      <c r="F500" s="320">
        <v>265</v>
      </c>
      <c r="G500" s="316">
        <v>345</v>
      </c>
      <c r="H500" s="319">
        <v>130</v>
      </c>
    </row>
    <row r="501" spans="1:8" ht="12.75">
      <c r="A501" s="635"/>
      <c r="B501" s="641"/>
      <c r="C501" s="689"/>
      <c r="D501" s="318" t="s">
        <v>405</v>
      </c>
      <c r="E501" s="319">
        <v>166</v>
      </c>
      <c r="F501" s="320">
        <v>166</v>
      </c>
      <c r="G501" s="316">
        <v>117</v>
      </c>
      <c r="H501" s="319">
        <v>71</v>
      </c>
    </row>
    <row r="502" spans="1:8" ht="12.75">
      <c r="A502" s="635"/>
      <c r="B502" s="641"/>
      <c r="C502" s="689"/>
      <c r="D502" s="318" t="s">
        <v>755</v>
      </c>
      <c r="E502" s="319">
        <v>0</v>
      </c>
      <c r="F502" s="320">
        <v>0</v>
      </c>
      <c r="G502" s="316">
        <v>12</v>
      </c>
      <c r="H502" s="319">
        <v>0</v>
      </c>
    </row>
    <row r="503" spans="1:8" ht="12.75">
      <c r="A503" s="635"/>
      <c r="B503" s="641"/>
      <c r="C503" s="689"/>
      <c r="D503" s="318" t="s">
        <v>406</v>
      </c>
      <c r="E503" s="319">
        <v>2158</v>
      </c>
      <c r="F503" s="320">
        <v>2158</v>
      </c>
      <c r="G503" s="316">
        <v>889</v>
      </c>
      <c r="H503" s="319">
        <v>41</v>
      </c>
    </row>
    <row r="504" spans="1:8" ht="12.75">
      <c r="A504" s="635"/>
      <c r="B504" s="641"/>
      <c r="C504" s="689"/>
      <c r="D504" s="318" t="s">
        <v>702</v>
      </c>
      <c r="E504" s="319">
        <v>166</v>
      </c>
      <c r="F504" s="320">
        <v>166</v>
      </c>
      <c r="G504" s="316">
        <v>70</v>
      </c>
      <c r="H504" s="319">
        <v>42</v>
      </c>
    </row>
    <row r="505" spans="1:8" ht="12.75">
      <c r="A505" s="635"/>
      <c r="B505" s="641"/>
      <c r="C505" s="689"/>
      <c r="D505" s="318" t="s">
        <v>373</v>
      </c>
      <c r="E505" s="319">
        <v>6639</v>
      </c>
      <c r="F505" s="320">
        <v>6639</v>
      </c>
      <c r="G505" s="316">
        <v>5112</v>
      </c>
      <c r="H505" s="319">
        <v>77</v>
      </c>
    </row>
    <row r="506" spans="1:8" ht="12.75">
      <c r="A506" s="635"/>
      <c r="B506" s="641"/>
      <c r="C506" s="689"/>
      <c r="D506" s="318" t="s">
        <v>409</v>
      </c>
      <c r="E506" s="319">
        <v>1328</v>
      </c>
      <c r="F506" s="320">
        <v>1328</v>
      </c>
      <c r="G506" s="316">
        <v>883</v>
      </c>
      <c r="H506" s="319">
        <v>66</v>
      </c>
    </row>
    <row r="507" spans="1:8" ht="12.75">
      <c r="A507" s="635"/>
      <c r="B507" s="641"/>
      <c r="C507" s="689"/>
      <c r="D507" s="318" t="s">
        <v>410</v>
      </c>
      <c r="E507" s="319">
        <v>3319</v>
      </c>
      <c r="F507" s="320">
        <v>3319</v>
      </c>
      <c r="G507" s="316">
        <v>2259</v>
      </c>
      <c r="H507" s="319">
        <v>68</v>
      </c>
    </row>
    <row r="508" spans="1:8" ht="12.75">
      <c r="A508" s="635"/>
      <c r="B508" s="641"/>
      <c r="C508" s="689"/>
      <c r="D508" s="318" t="s">
        <v>717</v>
      </c>
      <c r="E508" s="319">
        <v>996</v>
      </c>
      <c r="F508" s="320">
        <v>996</v>
      </c>
      <c r="G508" s="316">
        <v>27</v>
      </c>
      <c r="H508" s="319">
        <v>0</v>
      </c>
    </row>
    <row r="509" spans="1:8" ht="12.75">
      <c r="A509" s="635"/>
      <c r="B509" s="641"/>
      <c r="C509" s="689"/>
      <c r="D509" s="318" t="s">
        <v>718</v>
      </c>
      <c r="E509" s="319">
        <v>0</v>
      </c>
      <c r="F509" s="320">
        <v>0</v>
      </c>
      <c r="G509" s="316">
        <v>495</v>
      </c>
      <c r="H509" s="319">
        <v>50</v>
      </c>
    </row>
    <row r="510" spans="1:8" ht="12.75">
      <c r="A510" s="635"/>
      <c r="B510" s="641"/>
      <c r="C510" s="310" t="s">
        <v>527</v>
      </c>
      <c r="D510" s="311" t="s">
        <v>528</v>
      </c>
      <c r="E510" s="312">
        <f>SUM(E511:E515)</f>
        <v>3486</v>
      </c>
      <c r="F510" s="312">
        <f>SUM(F511:F515)</f>
        <v>4424</v>
      </c>
      <c r="G510" s="312">
        <f>SUM(G511:G515)</f>
        <v>3590</v>
      </c>
      <c r="H510" s="312">
        <v>81</v>
      </c>
    </row>
    <row r="511" spans="1:8" ht="12.75">
      <c r="A511" s="635"/>
      <c r="B511" s="641"/>
      <c r="C511" s="642"/>
      <c r="D511" s="318" t="s">
        <v>748</v>
      </c>
      <c r="E511" s="319">
        <v>2656</v>
      </c>
      <c r="F511" s="320">
        <v>2656</v>
      </c>
      <c r="G511" s="316">
        <v>2438</v>
      </c>
      <c r="H511" s="319">
        <v>92</v>
      </c>
    </row>
    <row r="512" spans="1:8" ht="12.75">
      <c r="A512" s="635"/>
      <c r="B512" s="641"/>
      <c r="C512" s="642"/>
      <c r="D512" s="318" t="s">
        <v>756</v>
      </c>
      <c r="E512" s="319">
        <v>0</v>
      </c>
      <c r="F512" s="320">
        <v>718</v>
      </c>
      <c r="G512" s="316">
        <v>718</v>
      </c>
      <c r="H512" s="319">
        <v>100</v>
      </c>
    </row>
    <row r="513" spans="1:8" ht="12.75">
      <c r="A513" s="635"/>
      <c r="B513" s="641"/>
      <c r="C513" s="642"/>
      <c r="D513" s="318" t="s">
        <v>739</v>
      </c>
      <c r="E513" s="319">
        <v>0</v>
      </c>
      <c r="F513" s="320">
        <v>220</v>
      </c>
      <c r="G513" s="316">
        <v>214</v>
      </c>
      <c r="H513" s="319">
        <v>102</v>
      </c>
    </row>
    <row r="514" spans="1:8" ht="12.75">
      <c r="A514" s="635"/>
      <c r="B514" s="641"/>
      <c r="C514" s="642"/>
      <c r="D514" s="318" t="s">
        <v>419</v>
      </c>
      <c r="E514" s="319">
        <v>498</v>
      </c>
      <c r="F514" s="320">
        <v>498</v>
      </c>
      <c r="G514" s="316">
        <v>220</v>
      </c>
      <c r="H514" s="319">
        <v>44</v>
      </c>
    </row>
    <row r="515" spans="1:8" ht="12.75">
      <c r="A515" s="635"/>
      <c r="B515" s="641"/>
      <c r="C515" s="642"/>
      <c r="D515" s="302" t="s">
        <v>719</v>
      </c>
      <c r="E515" s="303">
        <v>332</v>
      </c>
      <c r="F515" s="303">
        <v>332</v>
      </c>
      <c r="G515" s="304">
        <v>0</v>
      </c>
      <c r="H515" s="303">
        <v>0</v>
      </c>
    </row>
    <row r="516" spans="1:8" ht="12.75">
      <c r="A516" s="371" t="s">
        <v>757</v>
      </c>
      <c r="B516" s="522" t="s">
        <v>758</v>
      </c>
      <c r="C516" s="523" t="s">
        <v>759</v>
      </c>
      <c r="D516" s="524"/>
      <c r="E516" s="375">
        <f>SUM(E517+E555+E558+E589+E622+E649+E675+E700+E723+E747+E776)</f>
        <v>805253</v>
      </c>
      <c r="F516" s="375">
        <f>SUM(F517+F555+F558+F589+F622+F649+F675+F700+F723+F747+F776)</f>
        <v>805253</v>
      </c>
      <c r="G516" s="375">
        <f>SUM(G517+G555+G558+G589+G622+G649+G675+G700+G723+G747+G776)</f>
        <v>312402</v>
      </c>
      <c r="H516" s="375">
        <v>39</v>
      </c>
    </row>
    <row r="517" spans="1:8" ht="12.75">
      <c r="A517" s="635"/>
      <c r="B517" s="641"/>
      <c r="C517" s="525" t="s">
        <v>760</v>
      </c>
      <c r="D517" s="526"/>
      <c r="E517" s="527">
        <f>SUM(E518)</f>
        <v>228044</v>
      </c>
      <c r="F517" s="527">
        <f>SUM(F518)</f>
        <v>228044</v>
      </c>
      <c r="G517" s="527">
        <f>SUM(G518)</f>
        <v>80080</v>
      </c>
      <c r="H517" s="527">
        <v>35</v>
      </c>
    </row>
    <row r="518" spans="1:8" ht="12.75">
      <c r="A518" s="635"/>
      <c r="B518" s="641"/>
      <c r="C518" s="321" t="s">
        <v>299</v>
      </c>
      <c r="D518" s="322" t="s">
        <v>8</v>
      </c>
      <c r="E518" s="323">
        <f>SUM(E519+E523+E528+E551)</f>
        <v>228044</v>
      </c>
      <c r="F518" s="323">
        <f>SUM(F519+F523+F528+F551)</f>
        <v>228044</v>
      </c>
      <c r="G518" s="323">
        <f>SUM(G519+G523+G528+G551)</f>
        <v>80080</v>
      </c>
      <c r="H518" s="323">
        <v>35</v>
      </c>
    </row>
    <row r="519" spans="1:8" ht="12.75">
      <c r="A519" s="635"/>
      <c r="B519" s="641"/>
      <c r="C519" s="377" t="s">
        <v>358</v>
      </c>
      <c r="D519" s="378" t="s">
        <v>476</v>
      </c>
      <c r="E519" s="312">
        <f>SUM(E520:E522)</f>
        <v>137821</v>
      </c>
      <c r="F519" s="312">
        <f>SUM(F520:F522)</f>
        <v>137821</v>
      </c>
      <c r="G519" s="312">
        <f>SUM(G520:G522)</f>
        <v>53250</v>
      </c>
      <c r="H519" s="312">
        <v>39</v>
      </c>
    </row>
    <row r="520" spans="1:8" ht="12.75">
      <c r="A520" s="635"/>
      <c r="B520" s="641"/>
      <c r="C520" s="638"/>
      <c r="D520" s="379" t="s">
        <v>477</v>
      </c>
      <c r="E520" s="319">
        <v>126071</v>
      </c>
      <c r="F520" s="320">
        <v>126071</v>
      </c>
      <c r="G520" s="319">
        <v>51571</v>
      </c>
      <c r="H520" s="319">
        <v>41</v>
      </c>
    </row>
    <row r="521" spans="1:8" ht="12.75">
      <c r="A521" s="635"/>
      <c r="B521" s="641"/>
      <c r="C521" s="638"/>
      <c r="D521" s="426" t="s">
        <v>688</v>
      </c>
      <c r="E521" s="319">
        <v>6539</v>
      </c>
      <c r="F521" s="320">
        <v>6539</v>
      </c>
      <c r="G521" s="319">
        <v>909</v>
      </c>
      <c r="H521" s="319">
        <v>14</v>
      </c>
    </row>
    <row r="522" spans="1:8" ht="12.75">
      <c r="A522" s="635"/>
      <c r="B522" s="641"/>
      <c r="C522" s="638"/>
      <c r="D522" s="426" t="s">
        <v>565</v>
      </c>
      <c r="E522" s="319">
        <v>5211</v>
      </c>
      <c r="F522" s="320">
        <v>5211</v>
      </c>
      <c r="G522" s="319">
        <v>770</v>
      </c>
      <c r="H522" s="319">
        <v>15</v>
      </c>
    </row>
    <row r="523" spans="1:8" ht="12.75">
      <c r="A523" s="635"/>
      <c r="B523" s="641"/>
      <c r="C523" s="377" t="s">
        <v>360</v>
      </c>
      <c r="D523" s="378" t="s">
        <v>482</v>
      </c>
      <c r="E523" s="381">
        <f>SUM(E524:E527)</f>
        <v>48164</v>
      </c>
      <c r="F523" s="381">
        <f>SUM(F524:F527)</f>
        <v>48164</v>
      </c>
      <c r="G523" s="381">
        <f>SUM(G524:G527)</f>
        <v>17905</v>
      </c>
      <c r="H523" s="312">
        <v>37</v>
      </c>
    </row>
    <row r="524" spans="1:8" ht="12.75">
      <c r="A524" s="635"/>
      <c r="B524" s="641"/>
      <c r="C524" s="638"/>
      <c r="D524" s="426" t="s">
        <v>689</v>
      </c>
      <c r="E524" s="341">
        <v>6838</v>
      </c>
      <c r="F524" s="303">
        <v>6838</v>
      </c>
      <c r="G524" s="319">
        <v>2772</v>
      </c>
      <c r="H524" s="319">
        <v>41</v>
      </c>
    </row>
    <row r="525" spans="1:8" ht="12.75">
      <c r="A525" s="635"/>
      <c r="B525" s="641"/>
      <c r="C525" s="638"/>
      <c r="D525" s="426" t="s">
        <v>690</v>
      </c>
      <c r="E525" s="341">
        <v>2390</v>
      </c>
      <c r="F525" s="303">
        <v>2390</v>
      </c>
      <c r="G525" s="319">
        <v>1034</v>
      </c>
      <c r="H525" s="319">
        <v>43</v>
      </c>
    </row>
    <row r="526" spans="1:8" ht="12.75">
      <c r="A526" s="635"/>
      <c r="B526" s="641"/>
      <c r="C526" s="638"/>
      <c r="D526" s="379" t="s">
        <v>691</v>
      </c>
      <c r="E526" s="341">
        <v>4548</v>
      </c>
      <c r="F526" s="303">
        <v>4548</v>
      </c>
      <c r="G526" s="319">
        <v>1351</v>
      </c>
      <c r="H526" s="319">
        <v>30</v>
      </c>
    </row>
    <row r="527" spans="1:8" ht="12.75">
      <c r="A527" s="635"/>
      <c r="B527" s="641"/>
      <c r="C527" s="638"/>
      <c r="D527" s="318" t="s">
        <v>692</v>
      </c>
      <c r="E527" s="303">
        <v>34388</v>
      </c>
      <c r="F527" s="303">
        <v>34388</v>
      </c>
      <c r="G527" s="319">
        <v>12748</v>
      </c>
      <c r="H527" s="319">
        <v>37</v>
      </c>
    </row>
    <row r="528" spans="1:8" ht="12.75">
      <c r="A528" s="635"/>
      <c r="B528" s="641"/>
      <c r="C528" s="377" t="s">
        <v>300</v>
      </c>
      <c r="D528" s="378" t="s">
        <v>301</v>
      </c>
      <c r="E528" s="381">
        <f>SUM(E529:E550)</f>
        <v>40067</v>
      </c>
      <c r="F528" s="381">
        <f>SUM(F529:F550)</f>
        <v>40067</v>
      </c>
      <c r="G528" s="381">
        <f>SUM(G529:G550)</f>
        <v>8610</v>
      </c>
      <c r="H528" s="312">
        <v>22</v>
      </c>
    </row>
    <row r="529" spans="1:8" ht="12.75">
      <c r="A529" s="635"/>
      <c r="B529" s="641"/>
      <c r="C529" s="642"/>
      <c r="D529" s="318" t="s">
        <v>377</v>
      </c>
      <c r="E529" s="319">
        <v>1660</v>
      </c>
      <c r="F529" s="320">
        <v>1660</v>
      </c>
      <c r="G529" s="319">
        <v>929</v>
      </c>
      <c r="H529" s="319">
        <v>56</v>
      </c>
    </row>
    <row r="530" spans="1:8" ht="12.75">
      <c r="A530" s="635"/>
      <c r="B530" s="641"/>
      <c r="C530" s="642"/>
      <c r="D530" s="318" t="s">
        <v>693</v>
      </c>
      <c r="E530" s="319">
        <v>1660</v>
      </c>
      <c r="F530" s="320">
        <v>1660</v>
      </c>
      <c r="G530" s="319">
        <v>0</v>
      </c>
      <c r="H530" s="319">
        <v>0</v>
      </c>
    </row>
    <row r="531" spans="1:8" ht="12.75">
      <c r="A531" s="635"/>
      <c r="B531" s="641"/>
      <c r="C531" s="642"/>
      <c r="D531" s="318" t="s">
        <v>379</v>
      </c>
      <c r="E531" s="319">
        <v>730</v>
      </c>
      <c r="F531" s="320">
        <v>730</v>
      </c>
      <c r="G531" s="319">
        <v>222</v>
      </c>
      <c r="H531" s="319">
        <v>30</v>
      </c>
    </row>
    <row r="532" spans="1:8" ht="12.75">
      <c r="A532" s="635"/>
      <c r="B532" s="641"/>
      <c r="C532" s="642"/>
      <c r="D532" s="318" t="s">
        <v>381</v>
      </c>
      <c r="E532" s="319">
        <v>1660</v>
      </c>
      <c r="F532" s="320">
        <v>1660</v>
      </c>
      <c r="G532" s="319">
        <v>0</v>
      </c>
      <c r="H532" s="319">
        <v>0</v>
      </c>
    </row>
    <row r="533" spans="1:8" ht="12.75">
      <c r="A533" s="635"/>
      <c r="B533" s="641"/>
      <c r="C533" s="642"/>
      <c r="D533" s="318" t="s">
        <v>382</v>
      </c>
      <c r="E533" s="319">
        <v>332</v>
      </c>
      <c r="F533" s="320">
        <v>332</v>
      </c>
      <c r="G533" s="319">
        <v>0</v>
      </c>
      <c r="H533" s="319">
        <v>0</v>
      </c>
    </row>
    <row r="534" spans="1:8" ht="12.75">
      <c r="A534" s="635"/>
      <c r="B534" s="641"/>
      <c r="C534" s="642"/>
      <c r="D534" s="318" t="s">
        <v>694</v>
      </c>
      <c r="E534" s="319">
        <v>12282</v>
      </c>
      <c r="F534" s="320">
        <v>12282</v>
      </c>
      <c r="G534" s="319">
        <v>11</v>
      </c>
      <c r="H534" s="319">
        <v>0</v>
      </c>
    </row>
    <row r="535" spans="1:8" ht="12.75">
      <c r="A535" s="635"/>
      <c r="B535" s="641"/>
      <c r="C535" s="642"/>
      <c r="D535" s="318" t="s">
        <v>384</v>
      </c>
      <c r="E535" s="319">
        <v>7303</v>
      </c>
      <c r="F535" s="320">
        <v>7303</v>
      </c>
      <c r="G535" s="319">
        <v>1447</v>
      </c>
      <c r="H535" s="319">
        <v>20</v>
      </c>
    </row>
    <row r="536" spans="1:8" ht="12.75">
      <c r="A536" s="635"/>
      <c r="B536" s="641"/>
      <c r="C536" s="642"/>
      <c r="D536" s="318" t="s">
        <v>695</v>
      </c>
      <c r="E536" s="319">
        <v>100</v>
      </c>
      <c r="F536" s="320">
        <v>100</v>
      </c>
      <c r="G536" s="319">
        <v>123</v>
      </c>
      <c r="H536" s="319">
        <v>123</v>
      </c>
    </row>
    <row r="537" spans="1:8" ht="12.75">
      <c r="A537" s="635"/>
      <c r="B537" s="641"/>
      <c r="C537" s="642"/>
      <c r="D537" s="318" t="s">
        <v>696</v>
      </c>
      <c r="E537" s="319">
        <v>1660</v>
      </c>
      <c r="F537" s="320">
        <v>1660</v>
      </c>
      <c r="G537" s="319">
        <v>0</v>
      </c>
      <c r="H537" s="319">
        <v>0</v>
      </c>
    </row>
    <row r="538" spans="1:8" ht="12.75">
      <c r="A538" s="635"/>
      <c r="B538" s="641"/>
      <c r="C538" s="642"/>
      <c r="D538" s="318" t="s">
        <v>714</v>
      </c>
      <c r="E538" s="319">
        <v>564</v>
      </c>
      <c r="F538" s="320">
        <v>564</v>
      </c>
      <c r="G538" s="319">
        <v>110</v>
      </c>
      <c r="H538" s="319">
        <v>20</v>
      </c>
    </row>
    <row r="539" spans="1:8" ht="12.75">
      <c r="A539" s="635"/>
      <c r="B539" s="641"/>
      <c r="C539" s="642"/>
      <c r="D539" s="318" t="s">
        <v>697</v>
      </c>
      <c r="E539" s="319">
        <v>33</v>
      </c>
      <c r="F539" s="320">
        <v>33</v>
      </c>
      <c r="G539" s="319">
        <v>0</v>
      </c>
      <c r="H539" s="319">
        <v>0</v>
      </c>
    </row>
    <row r="540" spans="1:8" ht="12.75">
      <c r="A540" s="635"/>
      <c r="B540" s="641"/>
      <c r="C540" s="642"/>
      <c r="D540" s="318" t="s">
        <v>698</v>
      </c>
      <c r="E540" s="319">
        <v>332</v>
      </c>
      <c r="F540" s="320">
        <v>332</v>
      </c>
      <c r="G540" s="319">
        <v>165</v>
      </c>
      <c r="H540" s="319">
        <v>50</v>
      </c>
    </row>
    <row r="541" spans="1:8" ht="12.75">
      <c r="A541" s="635"/>
      <c r="B541" s="641"/>
      <c r="C541" s="642"/>
      <c r="D541" s="318" t="s">
        <v>699</v>
      </c>
      <c r="E541" s="319">
        <v>1660</v>
      </c>
      <c r="F541" s="320">
        <v>1660</v>
      </c>
      <c r="G541" s="319">
        <v>415</v>
      </c>
      <c r="H541" s="319">
        <v>25</v>
      </c>
    </row>
    <row r="542" spans="1:8" ht="12.75">
      <c r="A542" s="635"/>
      <c r="B542" s="641"/>
      <c r="C542" s="642"/>
      <c r="D542" s="318" t="s">
        <v>700</v>
      </c>
      <c r="E542" s="319">
        <v>3319</v>
      </c>
      <c r="F542" s="320">
        <v>3319</v>
      </c>
      <c r="G542" s="319">
        <v>350</v>
      </c>
      <c r="H542" s="319">
        <v>11</v>
      </c>
    </row>
    <row r="543" spans="1:8" ht="12.75">
      <c r="A543" s="635"/>
      <c r="B543" s="641"/>
      <c r="C543" s="642"/>
      <c r="D543" s="318" t="s">
        <v>701</v>
      </c>
      <c r="E543" s="319">
        <v>166</v>
      </c>
      <c r="F543" s="320">
        <v>166</v>
      </c>
      <c r="G543" s="319">
        <v>0</v>
      </c>
      <c r="H543" s="319">
        <v>0</v>
      </c>
    </row>
    <row r="544" spans="1:8" ht="12.75">
      <c r="A544" s="635"/>
      <c r="B544" s="641"/>
      <c r="C544" s="642"/>
      <c r="D544" s="318" t="s">
        <v>405</v>
      </c>
      <c r="E544" s="319">
        <v>66</v>
      </c>
      <c r="F544" s="320">
        <v>66</v>
      </c>
      <c r="G544" s="319">
        <v>0</v>
      </c>
      <c r="H544" s="319">
        <v>0</v>
      </c>
    </row>
    <row r="545" spans="1:8" ht="12.75">
      <c r="A545" s="635"/>
      <c r="B545" s="641"/>
      <c r="C545" s="642"/>
      <c r="D545" s="318" t="s">
        <v>406</v>
      </c>
      <c r="E545" s="319">
        <v>3884</v>
      </c>
      <c r="F545" s="320">
        <v>3884</v>
      </c>
      <c r="G545" s="319">
        <v>3489</v>
      </c>
      <c r="H545" s="319">
        <v>90</v>
      </c>
    </row>
    <row r="546" spans="1:8" ht="12.75">
      <c r="A546" s="635"/>
      <c r="B546" s="641"/>
      <c r="C546" s="642"/>
      <c r="D546" s="318" t="s">
        <v>407</v>
      </c>
      <c r="E546" s="319">
        <v>498</v>
      </c>
      <c r="F546" s="320">
        <v>498</v>
      </c>
      <c r="G546" s="319">
        <v>0</v>
      </c>
      <c r="H546" s="319">
        <v>0</v>
      </c>
    </row>
    <row r="547" spans="1:8" ht="12.75">
      <c r="A547" s="635"/>
      <c r="B547" s="641"/>
      <c r="C547" s="642"/>
      <c r="D547" s="318" t="s">
        <v>755</v>
      </c>
      <c r="E547" s="319">
        <v>0</v>
      </c>
      <c r="F547" s="320">
        <v>0</v>
      </c>
      <c r="G547" s="319">
        <v>34</v>
      </c>
      <c r="H547" s="319">
        <v>0</v>
      </c>
    </row>
    <row r="548" spans="1:8" ht="12.75">
      <c r="A548" s="635"/>
      <c r="B548" s="641"/>
      <c r="C548" s="642"/>
      <c r="D548" s="318" t="s">
        <v>702</v>
      </c>
      <c r="E548" s="319">
        <v>0</v>
      </c>
      <c r="F548" s="320">
        <v>0</v>
      </c>
      <c r="G548" s="319">
        <v>665</v>
      </c>
      <c r="H548" s="319">
        <v>0</v>
      </c>
    </row>
    <row r="549" spans="1:8" ht="12.75">
      <c r="A549" s="635"/>
      <c r="B549" s="641"/>
      <c r="C549" s="642"/>
      <c r="D549" s="318" t="s">
        <v>409</v>
      </c>
      <c r="E549" s="319">
        <v>166</v>
      </c>
      <c r="F549" s="320">
        <v>166</v>
      </c>
      <c r="G549" s="319">
        <v>21</v>
      </c>
      <c r="H549" s="319">
        <v>13</v>
      </c>
    </row>
    <row r="550" spans="1:8" ht="12.75">
      <c r="A550" s="635"/>
      <c r="B550" s="641"/>
      <c r="C550" s="642"/>
      <c r="D550" s="318" t="s">
        <v>410</v>
      </c>
      <c r="E550" s="319">
        <v>1992</v>
      </c>
      <c r="F550" s="320">
        <v>1992</v>
      </c>
      <c r="G550" s="319">
        <v>629</v>
      </c>
      <c r="H550" s="319">
        <v>32</v>
      </c>
    </row>
    <row r="551" spans="1:8" ht="12.75">
      <c r="A551" s="635"/>
      <c r="B551" s="641"/>
      <c r="C551" s="310" t="s">
        <v>527</v>
      </c>
      <c r="D551" s="311" t="s">
        <v>528</v>
      </c>
      <c r="E551" s="312">
        <f>SUM(E552:E554)</f>
        <v>1992</v>
      </c>
      <c r="F551" s="312">
        <f>SUM(F552:F554)</f>
        <v>1992</v>
      </c>
      <c r="G551" s="312">
        <f>SUM(G552:G554)</f>
        <v>315</v>
      </c>
      <c r="H551" s="312">
        <v>16</v>
      </c>
    </row>
    <row r="552" spans="1:8" ht="12.75">
      <c r="A552" s="635"/>
      <c r="B552" s="641"/>
      <c r="C552" s="642"/>
      <c r="D552" s="318" t="s">
        <v>748</v>
      </c>
      <c r="E552" s="319">
        <v>498</v>
      </c>
      <c r="F552" s="320">
        <v>498</v>
      </c>
      <c r="G552" s="312">
        <v>0</v>
      </c>
      <c r="H552" s="319">
        <v>0</v>
      </c>
    </row>
    <row r="553" spans="1:8" ht="12.75">
      <c r="A553" s="635"/>
      <c r="B553" s="641"/>
      <c r="C553" s="642"/>
      <c r="D553" s="318" t="s">
        <v>756</v>
      </c>
      <c r="E553" s="319">
        <v>498</v>
      </c>
      <c r="F553" s="320">
        <v>498</v>
      </c>
      <c r="G553" s="312">
        <v>0</v>
      </c>
      <c r="H553" s="319">
        <v>0</v>
      </c>
    </row>
    <row r="554" spans="1:8" ht="12.75">
      <c r="A554" s="635"/>
      <c r="B554" s="641"/>
      <c r="C554" s="642"/>
      <c r="D554" s="318" t="s">
        <v>419</v>
      </c>
      <c r="E554" s="319">
        <v>996</v>
      </c>
      <c r="F554" s="320">
        <v>996</v>
      </c>
      <c r="G554" s="312">
        <v>315</v>
      </c>
      <c r="H554" s="319">
        <v>32</v>
      </c>
    </row>
    <row r="555" spans="1:8" ht="12.75">
      <c r="A555" s="635"/>
      <c r="B555" s="641"/>
      <c r="C555" s="525" t="s">
        <v>761</v>
      </c>
      <c r="D555" s="528"/>
      <c r="E555" s="529">
        <f aca="true" t="shared" si="3" ref="E555:H556">SUM(E556)</f>
        <v>31269</v>
      </c>
      <c r="F555" s="529">
        <f t="shared" si="3"/>
        <v>31269</v>
      </c>
      <c r="G555" s="529">
        <f t="shared" si="3"/>
        <v>15642</v>
      </c>
      <c r="H555" s="529">
        <f t="shared" si="3"/>
        <v>50</v>
      </c>
    </row>
    <row r="556" spans="1:8" ht="12.75">
      <c r="A556" s="635"/>
      <c r="B556" s="641"/>
      <c r="C556" s="389" t="s">
        <v>527</v>
      </c>
      <c r="D556" s="390" t="s">
        <v>528</v>
      </c>
      <c r="E556" s="428">
        <f t="shared" si="3"/>
        <v>31269</v>
      </c>
      <c r="F556" s="428">
        <f t="shared" si="3"/>
        <v>31269</v>
      </c>
      <c r="G556" s="428">
        <f t="shared" si="3"/>
        <v>15642</v>
      </c>
      <c r="H556" s="428">
        <f t="shared" si="3"/>
        <v>50</v>
      </c>
    </row>
    <row r="557" spans="1:8" ht="12.75">
      <c r="A557" s="635"/>
      <c r="B557" s="641"/>
      <c r="C557" s="382"/>
      <c r="D557" s="318" t="s">
        <v>762</v>
      </c>
      <c r="E557" s="319">
        <v>31269</v>
      </c>
      <c r="F557" s="320">
        <v>31269</v>
      </c>
      <c r="G557" s="316">
        <v>15642</v>
      </c>
      <c r="H557" s="319">
        <v>50</v>
      </c>
    </row>
    <row r="558" spans="1:8" ht="12.75">
      <c r="A558" s="635"/>
      <c r="B558" s="641"/>
      <c r="C558" s="525" t="s">
        <v>763</v>
      </c>
      <c r="D558" s="526"/>
      <c r="E558" s="527">
        <f>SUM(E559+E587)</f>
        <v>64861</v>
      </c>
      <c r="F558" s="527">
        <f>SUM(F559+F587)</f>
        <v>64861</v>
      </c>
      <c r="G558" s="527">
        <f>SUM(G559+G587)</f>
        <v>21869</v>
      </c>
      <c r="H558" s="527">
        <v>34</v>
      </c>
    </row>
    <row r="559" spans="1:8" ht="12.75">
      <c r="A559" s="635"/>
      <c r="B559" s="641"/>
      <c r="C559" s="321" t="s">
        <v>299</v>
      </c>
      <c r="D559" s="322" t="s">
        <v>8</v>
      </c>
      <c r="E559" s="323">
        <f>SUM(E560+E563+E567+E584)</f>
        <v>56562</v>
      </c>
      <c r="F559" s="323">
        <f>SUM(F560+F563+F567+F584)</f>
        <v>56563</v>
      </c>
      <c r="G559" s="323">
        <f>SUM(G560+G563+G567+G584)</f>
        <v>21869</v>
      </c>
      <c r="H559" s="323">
        <v>39</v>
      </c>
    </row>
    <row r="560" spans="1:8" ht="12.75">
      <c r="A560" s="635"/>
      <c r="B560" s="641"/>
      <c r="C560" s="377" t="s">
        <v>358</v>
      </c>
      <c r="D560" s="378" t="s">
        <v>476</v>
      </c>
      <c r="E560" s="312">
        <f>SUM(E561:E562)</f>
        <v>29775</v>
      </c>
      <c r="F560" s="312">
        <f>SUM(F561:F562)</f>
        <v>29775</v>
      </c>
      <c r="G560" s="312">
        <f>SUM(G561:G562)</f>
        <v>11479</v>
      </c>
      <c r="H560" s="312">
        <v>38</v>
      </c>
    </row>
    <row r="561" spans="1:8" ht="12.75">
      <c r="A561" s="635"/>
      <c r="B561" s="641"/>
      <c r="C561" s="638"/>
      <c r="D561" s="379" t="s">
        <v>477</v>
      </c>
      <c r="E561" s="319">
        <v>26953</v>
      </c>
      <c r="F561" s="320">
        <v>26953</v>
      </c>
      <c r="G561" s="316">
        <v>11250</v>
      </c>
      <c r="H561" s="319">
        <v>42</v>
      </c>
    </row>
    <row r="562" spans="1:8" ht="12.75">
      <c r="A562" s="635"/>
      <c r="B562" s="641"/>
      <c r="C562" s="638"/>
      <c r="D562" s="426" t="s">
        <v>688</v>
      </c>
      <c r="E562" s="319">
        <v>2822</v>
      </c>
      <c r="F562" s="320">
        <v>2822</v>
      </c>
      <c r="G562" s="316">
        <v>229</v>
      </c>
      <c r="H562" s="319">
        <v>8</v>
      </c>
    </row>
    <row r="563" spans="1:8" ht="12.75">
      <c r="A563" s="635"/>
      <c r="B563" s="641"/>
      <c r="C563" s="377" t="s">
        <v>360</v>
      </c>
      <c r="D563" s="378" t="s">
        <v>482</v>
      </c>
      <c r="E563" s="381">
        <f>SUM(E564:E566)</f>
        <v>10489</v>
      </c>
      <c r="F563" s="381">
        <f>SUM(F564:F566)</f>
        <v>10489</v>
      </c>
      <c r="G563" s="381">
        <f>SUM(G564:G566)</f>
        <v>4030</v>
      </c>
      <c r="H563" s="381">
        <v>38</v>
      </c>
    </row>
    <row r="564" spans="1:8" ht="12.75">
      <c r="A564" s="635"/>
      <c r="B564" s="641"/>
      <c r="C564" s="638"/>
      <c r="D564" s="426" t="s">
        <v>689</v>
      </c>
      <c r="E564" s="341">
        <v>1992</v>
      </c>
      <c r="F564" s="303">
        <v>1992</v>
      </c>
      <c r="G564" s="304">
        <v>804</v>
      </c>
      <c r="H564" s="341">
        <v>40</v>
      </c>
    </row>
    <row r="565" spans="1:8" ht="12.75">
      <c r="A565" s="635"/>
      <c r="B565" s="641"/>
      <c r="C565" s="638"/>
      <c r="D565" s="379" t="s">
        <v>691</v>
      </c>
      <c r="E565" s="341">
        <v>996</v>
      </c>
      <c r="F565" s="303">
        <v>996</v>
      </c>
      <c r="G565" s="304">
        <v>344</v>
      </c>
      <c r="H565" s="341">
        <v>35</v>
      </c>
    </row>
    <row r="566" spans="1:8" ht="12.75">
      <c r="A566" s="635"/>
      <c r="B566" s="641"/>
      <c r="C566" s="638"/>
      <c r="D566" s="318" t="s">
        <v>692</v>
      </c>
      <c r="E566" s="303">
        <v>7501</v>
      </c>
      <c r="F566" s="303">
        <v>7501</v>
      </c>
      <c r="G566" s="380">
        <v>2882</v>
      </c>
      <c r="H566" s="303">
        <v>38</v>
      </c>
    </row>
    <row r="567" spans="1:8" ht="12.75">
      <c r="A567" s="635"/>
      <c r="B567" s="641"/>
      <c r="C567" s="377" t="s">
        <v>300</v>
      </c>
      <c r="D567" s="378" t="s">
        <v>301</v>
      </c>
      <c r="E567" s="381">
        <f>SUM(E568:E583)</f>
        <v>15966</v>
      </c>
      <c r="F567" s="381">
        <f>SUM(F568:F583)</f>
        <v>15967</v>
      </c>
      <c r="G567" s="381">
        <f>SUM(G568:G583)</f>
        <v>6360</v>
      </c>
      <c r="H567" s="381">
        <v>39</v>
      </c>
    </row>
    <row r="568" spans="1:8" ht="12.75">
      <c r="A568" s="635"/>
      <c r="B568" s="641"/>
      <c r="C568" s="689"/>
      <c r="D568" s="532" t="s">
        <v>741</v>
      </c>
      <c r="E568" s="319">
        <v>33</v>
      </c>
      <c r="F568" s="319">
        <v>33</v>
      </c>
      <c r="G568" s="312">
        <v>0</v>
      </c>
      <c r="H568" s="312">
        <v>0</v>
      </c>
    </row>
    <row r="569" spans="1:8" ht="12.75">
      <c r="A569" s="635"/>
      <c r="B569" s="641"/>
      <c r="C569" s="689"/>
      <c r="D569" s="318" t="s">
        <v>377</v>
      </c>
      <c r="E569" s="319">
        <v>8298</v>
      </c>
      <c r="F569" s="320">
        <v>8298</v>
      </c>
      <c r="G569" s="316">
        <v>3216</v>
      </c>
      <c r="H569" s="319">
        <v>39</v>
      </c>
    </row>
    <row r="570" spans="1:8" ht="12.75">
      <c r="A570" s="635"/>
      <c r="B570" s="641"/>
      <c r="C570" s="689"/>
      <c r="D570" s="318" t="s">
        <v>693</v>
      </c>
      <c r="E570" s="319">
        <v>1328</v>
      </c>
      <c r="F570" s="320">
        <v>1328</v>
      </c>
      <c r="G570" s="316">
        <v>1147</v>
      </c>
      <c r="H570" s="319">
        <v>86</v>
      </c>
    </row>
    <row r="571" spans="1:8" ht="12.75">
      <c r="A571" s="635"/>
      <c r="B571" s="641"/>
      <c r="C571" s="689"/>
      <c r="D571" s="318" t="s">
        <v>379</v>
      </c>
      <c r="E571" s="319">
        <v>332</v>
      </c>
      <c r="F571" s="320">
        <v>332</v>
      </c>
      <c r="G571" s="316">
        <v>210</v>
      </c>
      <c r="H571" s="319">
        <v>63</v>
      </c>
    </row>
    <row r="572" spans="1:8" ht="12.75">
      <c r="A572" s="635"/>
      <c r="B572" s="641"/>
      <c r="C572" s="689"/>
      <c r="D572" s="318" t="s">
        <v>694</v>
      </c>
      <c r="E572" s="319">
        <v>0</v>
      </c>
      <c r="F572" s="320">
        <v>0</v>
      </c>
      <c r="G572" s="316">
        <v>46</v>
      </c>
      <c r="H572" s="319">
        <v>0</v>
      </c>
    </row>
    <row r="573" spans="1:8" ht="12.75">
      <c r="A573" s="635"/>
      <c r="B573" s="641"/>
      <c r="C573" s="689"/>
      <c r="D573" s="318" t="s">
        <v>384</v>
      </c>
      <c r="E573" s="319">
        <v>664</v>
      </c>
      <c r="F573" s="320">
        <v>665</v>
      </c>
      <c r="G573" s="316">
        <v>88</v>
      </c>
      <c r="H573" s="319">
        <v>13</v>
      </c>
    </row>
    <row r="574" spans="1:8" ht="12.75">
      <c r="A574" s="635"/>
      <c r="B574" s="641"/>
      <c r="C574" s="689"/>
      <c r="D574" s="318" t="s">
        <v>695</v>
      </c>
      <c r="E574" s="319">
        <v>133</v>
      </c>
      <c r="F574" s="320">
        <v>133</v>
      </c>
      <c r="G574" s="316">
        <v>67</v>
      </c>
      <c r="H574" s="319">
        <v>50</v>
      </c>
    </row>
    <row r="575" spans="1:8" ht="12.75">
      <c r="A575" s="635"/>
      <c r="B575" s="641"/>
      <c r="C575" s="689"/>
      <c r="D575" s="318" t="s">
        <v>696</v>
      </c>
      <c r="E575" s="319">
        <v>498</v>
      </c>
      <c r="F575" s="320">
        <v>498</v>
      </c>
      <c r="G575" s="316">
        <v>0</v>
      </c>
      <c r="H575" s="319">
        <v>0</v>
      </c>
    </row>
    <row r="576" spans="1:8" ht="12.75">
      <c r="A576" s="635"/>
      <c r="B576" s="641"/>
      <c r="C576" s="689"/>
      <c r="D576" s="318" t="s">
        <v>698</v>
      </c>
      <c r="E576" s="319">
        <v>166</v>
      </c>
      <c r="F576" s="320">
        <v>166</v>
      </c>
      <c r="G576" s="316">
        <v>0</v>
      </c>
      <c r="H576" s="319">
        <v>0</v>
      </c>
    </row>
    <row r="577" spans="1:8" ht="12.75">
      <c r="A577" s="635"/>
      <c r="B577" s="641"/>
      <c r="C577" s="689"/>
      <c r="D577" s="318" t="s">
        <v>699</v>
      </c>
      <c r="E577" s="319">
        <v>597</v>
      </c>
      <c r="F577" s="320">
        <v>597</v>
      </c>
      <c r="G577" s="316">
        <v>0</v>
      </c>
      <c r="H577" s="319">
        <v>0</v>
      </c>
    </row>
    <row r="578" spans="1:8" ht="12.75">
      <c r="A578" s="635"/>
      <c r="B578" s="641"/>
      <c r="C578" s="689"/>
      <c r="D578" s="318" t="s">
        <v>701</v>
      </c>
      <c r="E578" s="319">
        <v>133</v>
      </c>
      <c r="F578" s="320">
        <v>133</v>
      </c>
      <c r="G578" s="316">
        <v>0</v>
      </c>
      <c r="H578" s="319">
        <v>0</v>
      </c>
    </row>
    <row r="579" spans="1:8" ht="12.75">
      <c r="A579" s="635"/>
      <c r="B579" s="641"/>
      <c r="C579" s="689"/>
      <c r="D579" s="318" t="s">
        <v>406</v>
      </c>
      <c r="E579" s="319">
        <v>797</v>
      </c>
      <c r="F579" s="320">
        <v>797</v>
      </c>
      <c r="G579" s="316">
        <v>389</v>
      </c>
      <c r="H579" s="319">
        <v>49</v>
      </c>
    </row>
    <row r="580" spans="1:8" ht="12.75">
      <c r="A580" s="635"/>
      <c r="B580" s="641"/>
      <c r="C580" s="689"/>
      <c r="D580" s="318" t="s">
        <v>702</v>
      </c>
      <c r="E580" s="319">
        <v>830</v>
      </c>
      <c r="F580" s="320">
        <v>830</v>
      </c>
      <c r="G580" s="316">
        <v>368</v>
      </c>
      <c r="H580" s="319">
        <v>44</v>
      </c>
    </row>
    <row r="581" spans="1:8" ht="12.75">
      <c r="A581" s="635"/>
      <c r="B581" s="641"/>
      <c r="C581" s="689"/>
      <c r="D581" s="318" t="s">
        <v>373</v>
      </c>
      <c r="E581" s="319">
        <v>1660</v>
      </c>
      <c r="F581" s="320">
        <v>1660</v>
      </c>
      <c r="G581" s="316">
        <v>691</v>
      </c>
      <c r="H581" s="319">
        <v>42</v>
      </c>
    </row>
    <row r="582" spans="1:8" ht="12.75">
      <c r="A582" s="635"/>
      <c r="B582" s="641"/>
      <c r="C582" s="689"/>
      <c r="D582" s="318" t="s">
        <v>410</v>
      </c>
      <c r="E582" s="319">
        <v>431</v>
      </c>
      <c r="F582" s="320">
        <v>431</v>
      </c>
      <c r="G582" s="316">
        <v>138</v>
      </c>
      <c r="H582" s="319">
        <v>32</v>
      </c>
    </row>
    <row r="583" spans="1:8" ht="12.75">
      <c r="A583" s="635"/>
      <c r="B583" s="641"/>
      <c r="C583" s="689"/>
      <c r="D583" s="318" t="s">
        <v>717</v>
      </c>
      <c r="E583" s="319">
        <v>66</v>
      </c>
      <c r="F583" s="320">
        <v>66</v>
      </c>
      <c r="G583" s="316">
        <v>0</v>
      </c>
      <c r="H583" s="319">
        <v>0</v>
      </c>
    </row>
    <row r="584" spans="1:8" ht="12.75">
      <c r="A584" s="635"/>
      <c r="B584" s="641"/>
      <c r="C584" s="310" t="s">
        <v>527</v>
      </c>
      <c r="D584" s="311" t="s">
        <v>528</v>
      </c>
      <c r="E584" s="312">
        <f>SUM(E585:E586)</f>
        <v>332</v>
      </c>
      <c r="F584" s="312">
        <f>SUM(F585:F586)</f>
        <v>332</v>
      </c>
      <c r="G584" s="312">
        <f>SUM(G585:G586)</f>
        <v>0</v>
      </c>
      <c r="H584" s="312">
        <v>0</v>
      </c>
    </row>
    <row r="585" spans="1:8" ht="12.75">
      <c r="A585" s="635"/>
      <c r="B585" s="641"/>
      <c r="C585" s="642"/>
      <c r="D585" s="318" t="s">
        <v>419</v>
      </c>
      <c r="E585" s="319">
        <v>266</v>
      </c>
      <c r="F585" s="320">
        <v>266</v>
      </c>
      <c r="G585" s="316">
        <v>0</v>
      </c>
      <c r="H585" s="319">
        <v>0</v>
      </c>
    </row>
    <row r="586" spans="1:8" ht="12.75">
      <c r="A586" s="635"/>
      <c r="B586" s="641"/>
      <c r="C586" s="642"/>
      <c r="D586" s="318" t="s">
        <v>719</v>
      </c>
      <c r="E586" s="319">
        <v>66</v>
      </c>
      <c r="F586" s="320">
        <v>66</v>
      </c>
      <c r="G586" s="316">
        <v>0</v>
      </c>
      <c r="H586" s="319">
        <v>0</v>
      </c>
    </row>
    <row r="587" spans="1:8" ht="12.75">
      <c r="A587" s="635"/>
      <c r="B587" s="641"/>
      <c r="C587" s="389" t="s">
        <v>342</v>
      </c>
      <c r="D587" s="390" t="s">
        <v>20</v>
      </c>
      <c r="E587" s="391">
        <f>SUM(E588)</f>
        <v>8299</v>
      </c>
      <c r="F587" s="391">
        <f>SUM(F588)</f>
        <v>8298</v>
      </c>
      <c r="G587" s="391">
        <f>SUM(G588:G588)</f>
        <v>0</v>
      </c>
      <c r="H587" s="391">
        <f>SUM(H588:H588)</f>
        <v>0</v>
      </c>
    </row>
    <row r="588" spans="1:8" ht="12.75">
      <c r="A588" s="635"/>
      <c r="B588" s="641"/>
      <c r="C588" s="382"/>
      <c r="D588" s="318" t="s">
        <v>764</v>
      </c>
      <c r="E588" s="319">
        <v>8299</v>
      </c>
      <c r="F588" s="320">
        <v>8298</v>
      </c>
      <c r="G588" s="316">
        <v>0</v>
      </c>
      <c r="H588" s="319">
        <v>0</v>
      </c>
    </row>
    <row r="589" spans="1:8" ht="12.75">
      <c r="A589" s="635"/>
      <c r="B589" s="641"/>
      <c r="C589" s="525" t="s">
        <v>765</v>
      </c>
      <c r="D589" s="526"/>
      <c r="E589" s="527">
        <f>SUM(E590)</f>
        <v>90851</v>
      </c>
      <c r="F589" s="527">
        <f>SUM(F590)</f>
        <v>90851</v>
      </c>
      <c r="G589" s="527">
        <f>SUM(G590)</f>
        <v>34914</v>
      </c>
      <c r="H589" s="527">
        <v>38</v>
      </c>
    </row>
    <row r="590" spans="1:8" ht="12.75">
      <c r="A590" s="635"/>
      <c r="B590" s="641"/>
      <c r="C590" s="321" t="s">
        <v>299</v>
      </c>
      <c r="D590" s="322" t="s">
        <v>8</v>
      </c>
      <c r="E590" s="323">
        <f>SUM(E591+E595+E600+E619)</f>
        <v>90851</v>
      </c>
      <c r="F590" s="323">
        <f>SUM(F591+F595+F600+F619)</f>
        <v>90851</v>
      </c>
      <c r="G590" s="323">
        <f>SUM(G591+G595+G600+G619)</f>
        <v>34914</v>
      </c>
      <c r="H590" s="323">
        <v>38</v>
      </c>
    </row>
    <row r="591" spans="1:8" ht="12.75">
      <c r="A591" s="635"/>
      <c r="B591" s="641"/>
      <c r="C591" s="377" t="s">
        <v>358</v>
      </c>
      <c r="D591" s="378" t="s">
        <v>476</v>
      </c>
      <c r="E591" s="312">
        <f>SUM(E592:E594)</f>
        <v>50090</v>
      </c>
      <c r="F591" s="312">
        <f>SUM(F592:F594)</f>
        <v>50090</v>
      </c>
      <c r="G591" s="312">
        <f>SUM(G592:G594)</f>
        <v>18601</v>
      </c>
      <c r="H591" s="312">
        <v>37</v>
      </c>
    </row>
    <row r="592" spans="1:8" ht="12.75">
      <c r="A592" s="635"/>
      <c r="B592" s="641"/>
      <c r="C592" s="638"/>
      <c r="D592" s="379" t="s">
        <v>477</v>
      </c>
      <c r="E592" s="319">
        <v>46339</v>
      </c>
      <c r="F592" s="320">
        <v>46339</v>
      </c>
      <c r="G592" s="316">
        <v>18171</v>
      </c>
      <c r="H592" s="319">
        <v>39</v>
      </c>
    </row>
    <row r="593" spans="1:8" ht="12.75">
      <c r="A593" s="635"/>
      <c r="B593" s="641"/>
      <c r="C593" s="638"/>
      <c r="D593" s="426" t="s">
        <v>688</v>
      </c>
      <c r="E593" s="319">
        <v>3386</v>
      </c>
      <c r="F593" s="320">
        <v>3386</v>
      </c>
      <c r="G593" s="316">
        <v>430</v>
      </c>
      <c r="H593" s="319">
        <v>13</v>
      </c>
    </row>
    <row r="594" spans="1:8" ht="12.75">
      <c r="A594" s="635"/>
      <c r="B594" s="641"/>
      <c r="C594" s="638"/>
      <c r="D594" s="426" t="s">
        <v>565</v>
      </c>
      <c r="E594" s="319">
        <v>365</v>
      </c>
      <c r="F594" s="320">
        <v>365</v>
      </c>
      <c r="G594" s="316">
        <v>0</v>
      </c>
      <c r="H594" s="319">
        <v>0</v>
      </c>
    </row>
    <row r="595" spans="1:8" ht="12.75">
      <c r="A595" s="635"/>
      <c r="B595" s="641"/>
      <c r="C595" s="377" t="s">
        <v>360</v>
      </c>
      <c r="D595" s="378" t="s">
        <v>482</v>
      </c>
      <c r="E595" s="381">
        <f>SUM(D596:E599)</f>
        <v>17625</v>
      </c>
      <c r="F595" s="381">
        <f>SUM(F596,F597,F598,F599)</f>
        <v>17625</v>
      </c>
      <c r="G595" s="381">
        <f>SUM(G596,G597,G598,G599)</f>
        <v>6589</v>
      </c>
      <c r="H595" s="381">
        <v>37</v>
      </c>
    </row>
    <row r="596" spans="1:8" ht="12.75">
      <c r="A596" s="635"/>
      <c r="B596" s="641"/>
      <c r="C596" s="638"/>
      <c r="D596" s="426" t="s">
        <v>689</v>
      </c>
      <c r="E596" s="341">
        <v>3186</v>
      </c>
      <c r="F596" s="303">
        <v>3186</v>
      </c>
      <c r="G596" s="304">
        <v>355</v>
      </c>
      <c r="H596" s="341">
        <v>11</v>
      </c>
    </row>
    <row r="597" spans="1:8" ht="12.75">
      <c r="A597" s="635"/>
      <c r="B597" s="641"/>
      <c r="C597" s="638"/>
      <c r="D597" s="426" t="s">
        <v>690</v>
      </c>
      <c r="E597" s="341">
        <v>1328</v>
      </c>
      <c r="F597" s="303">
        <v>1328</v>
      </c>
      <c r="G597" s="304">
        <v>237</v>
      </c>
      <c r="H597" s="341">
        <v>18</v>
      </c>
    </row>
    <row r="598" spans="1:8" ht="12.75">
      <c r="A598" s="635"/>
      <c r="B598" s="641"/>
      <c r="C598" s="638"/>
      <c r="D598" s="379" t="s">
        <v>691</v>
      </c>
      <c r="E598" s="341">
        <v>498</v>
      </c>
      <c r="F598" s="303">
        <v>498</v>
      </c>
      <c r="G598" s="304">
        <v>1409</v>
      </c>
      <c r="H598" s="341">
        <v>283</v>
      </c>
    </row>
    <row r="599" spans="1:8" ht="12.75">
      <c r="A599" s="635"/>
      <c r="B599" s="641"/>
      <c r="C599" s="638"/>
      <c r="D599" s="318" t="s">
        <v>692</v>
      </c>
      <c r="E599" s="303">
        <v>12613</v>
      </c>
      <c r="F599" s="303">
        <v>12613</v>
      </c>
      <c r="G599" s="380">
        <v>4588</v>
      </c>
      <c r="H599" s="303">
        <v>36</v>
      </c>
    </row>
    <row r="600" spans="1:8" ht="12.75">
      <c r="A600" s="635"/>
      <c r="B600" s="641"/>
      <c r="C600" s="377" t="s">
        <v>300</v>
      </c>
      <c r="D600" s="378" t="s">
        <v>301</v>
      </c>
      <c r="E600" s="381">
        <f>SUM(E602:E618)</f>
        <v>22140</v>
      </c>
      <c r="F600" s="381">
        <f>SUM(F602:F618)</f>
        <v>22140</v>
      </c>
      <c r="G600" s="381">
        <f>SUM(G601:G618)</f>
        <v>8793</v>
      </c>
      <c r="H600" s="381">
        <v>40</v>
      </c>
    </row>
    <row r="601" spans="1:8" ht="12.75">
      <c r="A601" s="635"/>
      <c r="B601" s="641"/>
      <c r="C601" s="638"/>
      <c r="D601" s="426" t="s">
        <v>766</v>
      </c>
      <c r="E601" s="341">
        <v>0</v>
      </c>
      <c r="F601" s="341">
        <v>0</v>
      </c>
      <c r="G601" s="316">
        <v>19</v>
      </c>
      <c r="H601" s="341">
        <v>0</v>
      </c>
    </row>
    <row r="602" spans="1:8" ht="12.75">
      <c r="A602" s="635"/>
      <c r="B602" s="641"/>
      <c r="C602" s="638"/>
      <c r="D602" s="318" t="s">
        <v>377</v>
      </c>
      <c r="E602" s="319">
        <v>9361</v>
      </c>
      <c r="F602" s="320">
        <v>9361</v>
      </c>
      <c r="G602" s="316">
        <v>3000</v>
      </c>
      <c r="H602" s="319">
        <v>32</v>
      </c>
    </row>
    <row r="603" spans="1:8" ht="12.75">
      <c r="A603" s="635"/>
      <c r="B603" s="641"/>
      <c r="C603" s="638"/>
      <c r="D603" s="318" t="s">
        <v>693</v>
      </c>
      <c r="E603" s="319">
        <v>4116</v>
      </c>
      <c r="F603" s="320">
        <v>4116</v>
      </c>
      <c r="G603" s="316">
        <v>823</v>
      </c>
      <c r="H603" s="319">
        <v>20</v>
      </c>
    </row>
    <row r="604" spans="1:8" ht="12.75">
      <c r="A604" s="635"/>
      <c r="B604" s="641"/>
      <c r="C604" s="638"/>
      <c r="D604" s="318" t="s">
        <v>379</v>
      </c>
      <c r="E604" s="319">
        <v>697</v>
      </c>
      <c r="F604" s="320">
        <v>697</v>
      </c>
      <c r="G604" s="316">
        <v>286</v>
      </c>
      <c r="H604" s="319">
        <v>41</v>
      </c>
    </row>
    <row r="605" spans="1:8" ht="12.75">
      <c r="A605" s="635"/>
      <c r="B605" s="641"/>
      <c r="C605" s="638"/>
      <c r="D605" s="318" t="s">
        <v>381</v>
      </c>
      <c r="E605" s="319">
        <v>0</v>
      </c>
      <c r="F605" s="320">
        <v>0</v>
      </c>
      <c r="G605" s="316">
        <v>3</v>
      </c>
      <c r="H605" s="319">
        <v>0</v>
      </c>
    </row>
    <row r="606" spans="1:8" ht="12.75">
      <c r="A606" s="635"/>
      <c r="B606" s="641"/>
      <c r="C606" s="638"/>
      <c r="D606" s="318" t="s">
        <v>382</v>
      </c>
      <c r="E606" s="319">
        <v>0</v>
      </c>
      <c r="F606" s="320">
        <v>0</v>
      </c>
      <c r="G606" s="316">
        <v>650</v>
      </c>
      <c r="H606" s="319">
        <v>0</v>
      </c>
    </row>
    <row r="607" spans="1:8" ht="12.75">
      <c r="A607" s="635"/>
      <c r="B607" s="641"/>
      <c r="C607" s="638"/>
      <c r="D607" s="318" t="s">
        <v>384</v>
      </c>
      <c r="E607" s="319">
        <v>1527</v>
      </c>
      <c r="F607" s="320">
        <v>1527</v>
      </c>
      <c r="G607" s="316">
        <v>1048</v>
      </c>
      <c r="H607" s="319">
        <v>69</v>
      </c>
    </row>
    <row r="608" spans="1:8" ht="12.75">
      <c r="A608" s="635"/>
      <c r="B608" s="641"/>
      <c r="C608" s="638"/>
      <c r="D608" s="318" t="s">
        <v>695</v>
      </c>
      <c r="E608" s="319">
        <v>0</v>
      </c>
      <c r="F608" s="320">
        <v>0</v>
      </c>
      <c r="G608" s="316">
        <v>67</v>
      </c>
      <c r="H608" s="319">
        <v>0</v>
      </c>
    </row>
    <row r="609" spans="1:8" ht="12.75">
      <c r="A609" s="635"/>
      <c r="B609" s="641"/>
      <c r="C609" s="638"/>
      <c r="D609" s="318" t="s">
        <v>767</v>
      </c>
      <c r="E609" s="319">
        <v>332</v>
      </c>
      <c r="F609" s="320">
        <v>332</v>
      </c>
      <c r="G609" s="316">
        <v>134</v>
      </c>
      <c r="H609" s="319">
        <v>41</v>
      </c>
    </row>
    <row r="610" spans="1:8" ht="12.75">
      <c r="A610" s="635"/>
      <c r="B610" s="641"/>
      <c r="C610" s="638"/>
      <c r="D610" s="318" t="s">
        <v>713</v>
      </c>
      <c r="E610" s="319">
        <v>166</v>
      </c>
      <c r="F610" s="320">
        <v>166</v>
      </c>
      <c r="G610" s="316">
        <v>0</v>
      </c>
      <c r="H610" s="319">
        <v>0</v>
      </c>
    </row>
    <row r="611" spans="1:8" ht="12.75">
      <c r="A611" s="635"/>
      <c r="B611" s="641"/>
      <c r="C611" s="638"/>
      <c r="D611" s="318" t="s">
        <v>698</v>
      </c>
      <c r="E611" s="319">
        <v>33</v>
      </c>
      <c r="F611" s="320">
        <v>33</v>
      </c>
      <c r="G611" s="316">
        <v>0</v>
      </c>
      <c r="H611" s="319">
        <v>0</v>
      </c>
    </row>
    <row r="612" spans="1:8" ht="12.75">
      <c r="A612" s="635"/>
      <c r="B612" s="641"/>
      <c r="C612" s="638"/>
      <c r="D612" s="318" t="s">
        <v>715</v>
      </c>
      <c r="E612" s="319">
        <v>33</v>
      </c>
      <c r="F612" s="320">
        <v>33</v>
      </c>
      <c r="G612" s="316">
        <v>0</v>
      </c>
      <c r="H612" s="319">
        <v>0</v>
      </c>
    </row>
    <row r="613" spans="1:8" ht="12.75">
      <c r="A613" s="635"/>
      <c r="B613" s="641"/>
      <c r="C613" s="638"/>
      <c r="D613" s="533" t="s">
        <v>699</v>
      </c>
      <c r="E613" s="508">
        <v>266</v>
      </c>
      <c r="F613" s="509">
        <v>266</v>
      </c>
      <c r="G613" s="316">
        <v>215</v>
      </c>
      <c r="H613" s="508">
        <v>81</v>
      </c>
    </row>
    <row r="614" spans="1:8" ht="12.75">
      <c r="A614" s="635"/>
      <c r="B614" s="641"/>
      <c r="C614" s="638"/>
      <c r="D614" s="379" t="s">
        <v>700</v>
      </c>
      <c r="E614" s="341">
        <v>2655</v>
      </c>
      <c r="F614" s="303">
        <v>2655</v>
      </c>
      <c r="G614" s="316">
        <v>0</v>
      </c>
      <c r="H614" s="341">
        <v>0</v>
      </c>
    </row>
    <row r="615" spans="1:8" ht="12.75">
      <c r="A615" s="635"/>
      <c r="B615" s="641"/>
      <c r="C615" s="638"/>
      <c r="D615" s="318" t="s">
        <v>406</v>
      </c>
      <c r="E615" s="319">
        <v>531</v>
      </c>
      <c r="F615" s="320">
        <v>531</v>
      </c>
      <c r="G615" s="316">
        <v>551</v>
      </c>
      <c r="H615" s="319">
        <v>104</v>
      </c>
    </row>
    <row r="616" spans="1:8" ht="12.75">
      <c r="A616" s="635"/>
      <c r="B616" s="641"/>
      <c r="C616" s="638"/>
      <c r="D616" s="318" t="s">
        <v>702</v>
      </c>
      <c r="E616" s="319">
        <v>398</v>
      </c>
      <c r="F616" s="320">
        <v>398</v>
      </c>
      <c r="G616" s="510">
        <v>200</v>
      </c>
      <c r="H616" s="319">
        <v>50</v>
      </c>
    </row>
    <row r="617" spans="1:8" ht="12.75">
      <c r="A617" s="635"/>
      <c r="B617" s="641"/>
      <c r="C617" s="638"/>
      <c r="D617" s="318" t="s">
        <v>373</v>
      </c>
      <c r="E617" s="319">
        <v>1361</v>
      </c>
      <c r="F617" s="320">
        <v>1361</v>
      </c>
      <c r="G617" s="304">
        <v>1616</v>
      </c>
      <c r="H617" s="319">
        <v>119</v>
      </c>
    </row>
    <row r="618" spans="1:8" ht="12.75">
      <c r="A618" s="635"/>
      <c r="B618" s="641"/>
      <c r="C618" s="638"/>
      <c r="D618" s="318" t="s">
        <v>410</v>
      </c>
      <c r="E618" s="319">
        <v>664</v>
      </c>
      <c r="F618" s="320">
        <v>664</v>
      </c>
      <c r="G618" s="316">
        <v>181</v>
      </c>
      <c r="H618" s="319">
        <v>27</v>
      </c>
    </row>
    <row r="619" spans="1:8" ht="12.75">
      <c r="A619" s="635"/>
      <c r="B619" s="641"/>
      <c r="C619" s="310" t="s">
        <v>527</v>
      </c>
      <c r="D619" s="311" t="s">
        <v>528</v>
      </c>
      <c r="E619" s="312">
        <f>SUM(E620:E621)</f>
        <v>996</v>
      </c>
      <c r="F619" s="312">
        <f>SUM(F620:F621)</f>
        <v>996</v>
      </c>
      <c r="G619" s="312">
        <f>SUM(G620:G621)</f>
        <v>931</v>
      </c>
      <c r="H619" s="312">
        <v>93</v>
      </c>
    </row>
    <row r="620" spans="1:8" ht="12.75">
      <c r="A620" s="635"/>
      <c r="B620" s="641"/>
      <c r="C620" s="684"/>
      <c r="D620" s="318" t="s">
        <v>756</v>
      </c>
      <c r="E620" s="319">
        <v>830</v>
      </c>
      <c r="F620" s="320">
        <v>830</v>
      </c>
      <c r="G620" s="316">
        <v>864</v>
      </c>
      <c r="H620" s="319">
        <v>104</v>
      </c>
    </row>
    <row r="621" spans="1:8" ht="12.75">
      <c r="A621" s="635"/>
      <c r="B621" s="641"/>
      <c r="C621" s="684"/>
      <c r="D621" s="318" t="s">
        <v>419</v>
      </c>
      <c r="E621" s="319">
        <v>166</v>
      </c>
      <c r="F621" s="320">
        <v>166</v>
      </c>
      <c r="G621" s="316">
        <v>67</v>
      </c>
      <c r="H621" s="319">
        <v>40</v>
      </c>
    </row>
    <row r="622" spans="1:8" ht="12.75">
      <c r="A622" s="635"/>
      <c r="B622" s="641"/>
      <c r="C622" s="525" t="s">
        <v>768</v>
      </c>
      <c r="D622" s="526"/>
      <c r="E622" s="527">
        <f>SUM(E623)</f>
        <v>58720</v>
      </c>
      <c r="F622" s="527">
        <f>SUM(F623)</f>
        <v>58720</v>
      </c>
      <c r="G622" s="527">
        <f>SUM(G623)</f>
        <v>22402</v>
      </c>
      <c r="H622" s="527">
        <v>38</v>
      </c>
    </row>
    <row r="623" spans="1:8" ht="12.75">
      <c r="A623" s="635"/>
      <c r="B623" s="641"/>
      <c r="C623" s="321" t="s">
        <v>299</v>
      </c>
      <c r="D623" s="322" t="s">
        <v>8</v>
      </c>
      <c r="E623" s="323">
        <f>SUM(E624+E628+E633+E646)</f>
        <v>58720</v>
      </c>
      <c r="F623" s="323">
        <f>SUM(F624+F628+F633+F646)</f>
        <v>58720</v>
      </c>
      <c r="G623" s="323">
        <f>SUM(G624+G628+G633+G646)</f>
        <v>22402</v>
      </c>
      <c r="H623" s="323">
        <v>38</v>
      </c>
    </row>
    <row r="624" spans="1:8" ht="12.75">
      <c r="A624" s="635"/>
      <c r="B624" s="641"/>
      <c r="C624" s="377" t="s">
        <v>358</v>
      </c>
      <c r="D624" s="378" t="s">
        <v>476</v>
      </c>
      <c r="E624" s="312">
        <f>SUM(E625:E627)</f>
        <v>30007</v>
      </c>
      <c r="F624" s="312">
        <f>SUM(F625:F627)</f>
        <v>30007</v>
      </c>
      <c r="G624" s="312">
        <f>SUM(G625:G627)</f>
        <v>11993</v>
      </c>
      <c r="H624" s="312">
        <v>40</v>
      </c>
    </row>
    <row r="625" spans="1:8" ht="12.75">
      <c r="A625" s="635"/>
      <c r="B625" s="641"/>
      <c r="C625" s="638"/>
      <c r="D625" s="379" t="s">
        <v>477</v>
      </c>
      <c r="E625" s="319">
        <v>27783</v>
      </c>
      <c r="F625" s="320">
        <v>27783</v>
      </c>
      <c r="G625" s="316">
        <v>11438</v>
      </c>
      <c r="H625" s="319">
        <v>41</v>
      </c>
    </row>
    <row r="626" spans="1:8" ht="12.75">
      <c r="A626" s="635"/>
      <c r="B626" s="641"/>
      <c r="C626" s="638"/>
      <c r="D626" s="426" t="s">
        <v>688</v>
      </c>
      <c r="E626" s="319">
        <v>1826</v>
      </c>
      <c r="F626" s="320">
        <v>1826</v>
      </c>
      <c r="G626" s="316">
        <v>170</v>
      </c>
      <c r="H626" s="319">
        <v>9</v>
      </c>
    </row>
    <row r="627" spans="1:8" ht="12.75">
      <c r="A627" s="635"/>
      <c r="B627" s="641"/>
      <c r="C627" s="638"/>
      <c r="D627" s="426" t="s">
        <v>565</v>
      </c>
      <c r="E627" s="319">
        <v>398</v>
      </c>
      <c r="F627" s="320">
        <v>398</v>
      </c>
      <c r="G627" s="316">
        <v>385</v>
      </c>
      <c r="H627" s="319">
        <v>97</v>
      </c>
    </row>
    <row r="628" spans="1:8" ht="12.75">
      <c r="A628" s="635"/>
      <c r="B628" s="641"/>
      <c r="C628" s="377" t="s">
        <v>360</v>
      </c>
      <c r="D628" s="378" t="s">
        <v>482</v>
      </c>
      <c r="E628" s="381">
        <f>SUM(E629:E632)</f>
        <v>10556</v>
      </c>
      <c r="F628" s="381">
        <f>SUM(F629:F632)</f>
        <v>10556</v>
      </c>
      <c r="G628" s="381">
        <f>SUM(G629:G632)</f>
        <v>4030</v>
      </c>
      <c r="H628" s="381">
        <v>38</v>
      </c>
    </row>
    <row r="629" spans="1:8" ht="12.75">
      <c r="A629" s="635"/>
      <c r="B629" s="641"/>
      <c r="C629" s="638"/>
      <c r="D629" s="426" t="s">
        <v>689</v>
      </c>
      <c r="E629" s="341">
        <v>1162</v>
      </c>
      <c r="F629" s="303">
        <v>1162</v>
      </c>
      <c r="G629" s="304">
        <v>599</v>
      </c>
      <c r="H629" s="341">
        <v>52</v>
      </c>
    </row>
    <row r="630" spans="1:8" ht="12.75">
      <c r="A630" s="635"/>
      <c r="B630" s="641"/>
      <c r="C630" s="638"/>
      <c r="D630" s="426" t="s">
        <v>690</v>
      </c>
      <c r="E630" s="341">
        <v>830</v>
      </c>
      <c r="F630" s="303">
        <v>830</v>
      </c>
      <c r="G630" s="304">
        <v>194</v>
      </c>
      <c r="H630" s="341">
        <v>23</v>
      </c>
    </row>
    <row r="631" spans="1:8" ht="12.75">
      <c r="A631" s="635"/>
      <c r="B631" s="641"/>
      <c r="C631" s="638"/>
      <c r="D631" s="379" t="s">
        <v>691</v>
      </c>
      <c r="E631" s="341">
        <v>996</v>
      </c>
      <c r="F631" s="303">
        <v>996</v>
      </c>
      <c r="G631" s="304">
        <v>377</v>
      </c>
      <c r="H631" s="341">
        <v>38</v>
      </c>
    </row>
    <row r="632" spans="1:8" ht="12.75">
      <c r="A632" s="635"/>
      <c r="B632" s="641"/>
      <c r="C632" s="638"/>
      <c r="D632" s="318" t="s">
        <v>692</v>
      </c>
      <c r="E632" s="303">
        <v>7568</v>
      </c>
      <c r="F632" s="303">
        <v>7568</v>
      </c>
      <c r="G632" s="380">
        <v>2860</v>
      </c>
      <c r="H632" s="303">
        <v>38</v>
      </c>
    </row>
    <row r="633" spans="1:8" ht="12.75">
      <c r="A633" s="635"/>
      <c r="B633" s="641"/>
      <c r="C633" s="377" t="s">
        <v>300</v>
      </c>
      <c r="D633" s="378" t="s">
        <v>301</v>
      </c>
      <c r="E633" s="381">
        <f>SUM(E634:E645)</f>
        <v>17394</v>
      </c>
      <c r="F633" s="381">
        <f>SUM(F634:F645)</f>
        <v>17394</v>
      </c>
      <c r="G633" s="381">
        <f>SUM(G634:G645)</f>
        <v>6310</v>
      </c>
      <c r="H633" s="381">
        <v>36</v>
      </c>
    </row>
    <row r="634" spans="1:8" ht="12.75">
      <c r="A634" s="635"/>
      <c r="B634" s="641"/>
      <c r="C634" s="684"/>
      <c r="D634" s="318" t="s">
        <v>377</v>
      </c>
      <c r="E634" s="319">
        <v>9958</v>
      </c>
      <c r="F634" s="320">
        <v>9958</v>
      </c>
      <c r="G634" s="316">
        <v>3126</v>
      </c>
      <c r="H634" s="319">
        <v>31</v>
      </c>
    </row>
    <row r="635" spans="1:8" ht="12.75">
      <c r="A635" s="635"/>
      <c r="B635" s="641"/>
      <c r="C635" s="684"/>
      <c r="D635" s="318" t="s">
        <v>693</v>
      </c>
      <c r="E635" s="319">
        <v>1660</v>
      </c>
      <c r="F635" s="320">
        <v>1660</v>
      </c>
      <c r="G635" s="316">
        <v>1256</v>
      </c>
      <c r="H635" s="319">
        <v>76</v>
      </c>
    </row>
    <row r="636" spans="1:8" ht="12.75">
      <c r="A636" s="635"/>
      <c r="B636" s="641"/>
      <c r="C636" s="684"/>
      <c r="D636" s="318" t="s">
        <v>379</v>
      </c>
      <c r="E636" s="319">
        <v>299</v>
      </c>
      <c r="F636" s="320">
        <v>299</v>
      </c>
      <c r="G636" s="316">
        <v>176</v>
      </c>
      <c r="H636" s="319">
        <v>59</v>
      </c>
    </row>
    <row r="637" spans="1:8" ht="12.75">
      <c r="A637" s="635"/>
      <c r="B637" s="641"/>
      <c r="C637" s="684"/>
      <c r="D637" s="318" t="s">
        <v>381</v>
      </c>
      <c r="E637" s="319">
        <v>664</v>
      </c>
      <c r="F637" s="320">
        <v>664</v>
      </c>
      <c r="G637" s="316">
        <v>0</v>
      </c>
      <c r="H637" s="319">
        <v>0</v>
      </c>
    </row>
    <row r="638" spans="1:8" ht="12.75">
      <c r="A638" s="635"/>
      <c r="B638" s="641"/>
      <c r="C638" s="684"/>
      <c r="D638" s="318" t="s">
        <v>694</v>
      </c>
      <c r="E638" s="319">
        <v>332</v>
      </c>
      <c r="F638" s="320">
        <v>332</v>
      </c>
      <c r="G638" s="316">
        <v>0</v>
      </c>
      <c r="H638" s="319">
        <v>0</v>
      </c>
    </row>
    <row r="639" spans="1:8" ht="12.75">
      <c r="A639" s="635"/>
      <c r="B639" s="641"/>
      <c r="C639" s="684"/>
      <c r="D639" s="318" t="s">
        <v>384</v>
      </c>
      <c r="E639" s="319">
        <v>995</v>
      </c>
      <c r="F639" s="320">
        <v>995</v>
      </c>
      <c r="G639" s="316">
        <v>361</v>
      </c>
      <c r="H639" s="319">
        <v>36</v>
      </c>
    </row>
    <row r="640" spans="1:8" ht="12.75">
      <c r="A640" s="635"/>
      <c r="B640" s="641"/>
      <c r="C640" s="684"/>
      <c r="D640" s="318" t="s">
        <v>696</v>
      </c>
      <c r="E640" s="319">
        <v>333</v>
      </c>
      <c r="F640" s="320">
        <v>333</v>
      </c>
      <c r="G640" s="316">
        <v>274</v>
      </c>
      <c r="H640" s="319">
        <v>82</v>
      </c>
    </row>
    <row r="641" spans="1:8" ht="12.75">
      <c r="A641" s="635"/>
      <c r="B641" s="641"/>
      <c r="C641" s="684"/>
      <c r="D641" s="318" t="s">
        <v>699</v>
      </c>
      <c r="E641" s="319">
        <v>929</v>
      </c>
      <c r="F641" s="320">
        <v>929</v>
      </c>
      <c r="G641" s="316">
        <v>141</v>
      </c>
      <c r="H641" s="319">
        <v>15</v>
      </c>
    </row>
    <row r="642" spans="1:8" ht="12.75">
      <c r="A642" s="635"/>
      <c r="B642" s="641"/>
      <c r="C642" s="684"/>
      <c r="D642" s="318" t="s">
        <v>406</v>
      </c>
      <c r="E642" s="319">
        <v>332</v>
      </c>
      <c r="F642" s="320">
        <v>332</v>
      </c>
      <c r="G642" s="316">
        <v>49</v>
      </c>
      <c r="H642" s="319">
        <v>15</v>
      </c>
    </row>
    <row r="643" spans="1:8" ht="12.75">
      <c r="A643" s="635"/>
      <c r="B643" s="641"/>
      <c r="C643" s="684"/>
      <c r="D643" s="318" t="s">
        <v>702</v>
      </c>
      <c r="E643" s="319">
        <v>332</v>
      </c>
      <c r="F643" s="320">
        <v>332</v>
      </c>
      <c r="G643" s="316">
        <v>156</v>
      </c>
      <c r="H643" s="319">
        <v>47</v>
      </c>
    </row>
    <row r="644" spans="1:8" ht="12.75">
      <c r="A644" s="635"/>
      <c r="B644" s="641"/>
      <c r="C644" s="684"/>
      <c r="D644" s="318" t="s">
        <v>373</v>
      </c>
      <c r="E644" s="319">
        <v>1261</v>
      </c>
      <c r="F644" s="320">
        <v>1261</v>
      </c>
      <c r="G644" s="316">
        <v>630</v>
      </c>
      <c r="H644" s="319">
        <v>50</v>
      </c>
    </row>
    <row r="645" spans="1:8" ht="12.75">
      <c r="A645" s="635"/>
      <c r="B645" s="641"/>
      <c r="C645" s="684"/>
      <c r="D645" s="318" t="s">
        <v>410</v>
      </c>
      <c r="E645" s="319">
        <v>299</v>
      </c>
      <c r="F645" s="320">
        <v>299</v>
      </c>
      <c r="G645" s="316">
        <v>141</v>
      </c>
      <c r="H645" s="319">
        <v>47</v>
      </c>
    </row>
    <row r="646" spans="1:8" ht="12.75">
      <c r="A646" s="635"/>
      <c r="B646" s="641"/>
      <c r="C646" s="310" t="s">
        <v>527</v>
      </c>
      <c r="D646" s="311" t="s">
        <v>594</v>
      </c>
      <c r="E646" s="312">
        <f>SUM(E647:E648)</f>
        <v>763</v>
      </c>
      <c r="F646" s="312">
        <f>SUM(F647:F648)</f>
        <v>763</v>
      </c>
      <c r="G646" s="312">
        <f>SUM(G647:G648)</f>
        <v>69</v>
      </c>
      <c r="H646" s="312">
        <v>9</v>
      </c>
    </row>
    <row r="647" spans="1:8" ht="12.75">
      <c r="A647" s="635"/>
      <c r="B647" s="641"/>
      <c r="C647" s="684"/>
      <c r="D647" s="318" t="s">
        <v>704</v>
      </c>
      <c r="E647" s="319">
        <v>697</v>
      </c>
      <c r="F647" s="320">
        <v>697</v>
      </c>
      <c r="G647" s="316">
        <v>0</v>
      </c>
      <c r="H647" s="319">
        <v>0</v>
      </c>
    </row>
    <row r="648" spans="1:8" ht="12.75">
      <c r="A648" s="635"/>
      <c r="B648" s="641"/>
      <c r="C648" s="684"/>
      <c r="D648" s="318" t="s">
        <v>419</v>
      </c>
      <c r="E648" s="319">
        <v>66</v>
      </c>
      <c r="F648" s="320">
        <v>66</v>
      </c>
      <c r="G648" s="316">
        <v>69</v>
      </c>
      <c r="H648" s="319">
        <v>105</v>
      </c>
    </row>
    <row r="649" spans="1:8" ht="12.75">
      <c r="A649" s="635"/>
      <c r="B649" s="641"/>
      <c r="C649" s="525" t="s">
        <v>769</v>
      </c>
      <c r="D649" s="526"/>
      <c r="E649" s="527">
        <f>SUM(E650)</f>
        <v>74156</v>
      </c>
      <c r="F649" s="527">
        <f>SUM(F650)</f>
        <v>74156</v>
      </c>
      <c r="G649" s="527">
        <f>SUM(G650)</f>
        <v>25556</v>
      </c>
      <c r="H649" s="527">
        <v>34</v>
      </c>
    </row>
    <row r="650" spans="1:8" ht="12.75">
      <c r="A650" s="635"/>
      <c r="B650" s="641"/>
      <c r="C650" s="321" t="s">
        <v>299</v>
      </c>
      <c r="D650" s="322" t="s">
        <v>8</v>
      </c>
      <c r="E650" s="323">
        <f>SUM(E651+E655+E659+E673)</f>
        <v>74156</v>
      </c>
      <c r="F650" s="323">
        <f>SUM(F651+F655+F659+F673)</f>
        <v>74156</v>
      </c>
      <c r="G650" s="323">
        <f>SUM(G651+G655+G659+G673)</f>
        <v>25556</v>
      </c>
      <c r="H650" s="323">
        <v>34</v>
      </c>
    </row>
    <row r="651" spans="1:8" ht="12.75">
      <c r="A651" s="635"/>
      <c r="B651" s="641"/>
      <c r="C651" s="377" t="s">
        <v>358</v>
      </c>
      <c r="D651" s="378" t="s">
        <v>476</v>
      </c>
      <c r="E651" s="312">
        <f>SUM(E652:E654)</f>
        <v>31070</v>
      </c>
      <c r="F651" s="312">
        <f>SUM(F652:F654)</f>
        <v>31070</v>
      </c>
      <c r="G651" s="312">
        <f>SUM(G652:G654)</f>
        <v>11648</v>
      </c>
      <c r="H651" s="312">
        <v>37</v>
      </c>
    </row>
    <row r="652" spans="1:8" ht="12.75">
      <c r="A652" s="635"/>
      <c r="B652" s="641"/>
      <c r="C652" s="638"/>
      <c r="D652" s="379" t="s">
        <v>477</v>
      </c>
      <c r="E652" s="319">
        <v>27883</v>
      </c>
      <c r="F652" s="320">
        <v>27883</v>
      </c>
      <c r="G652" s="316">
        <v>11481</v>
      </c>
      <c r="H652" s="319">
        <v>41</v>
      </c>
    </row>
    <row r="653" spans="1:8" ht="12.75">
      <c r="A653" s="635"/>
      <c r="B653" s="641"/>
      <c r="C653" s="638"/>
      <c r="D653" s="426" t="s">
        <v>688</v>
      </c>
      <c r="E653" s="319">
        <v>2755</v>
      </c>
      <c r="F653" s="320">
        <v>2755</v>
      </c>
      <c r="G653" s="316">
        <v>167</v>
      </c>
      <c r="H653" s="319">
        <v>6</v>
      </c>
    </row>
    <row r="654" spans="1:8" ht="12.75">
      <c r="A654" s="635"/>
      <c r="B654" s="641"/>
      <c r="C654" s="638"/>
      <c r="D654" s="426" t="s">
        <v>565</v>
      </c>
      <c r="E654" s="319">
        <v>432</v>
      </c>
      <c r="F654" s="320">
        <v>432</v>
      </c>
      <c r="G654" s="316">
        <v>0</v>
      </c>
      <c r="H654" s="319">
        <v>0</v>
      </c>
    </row>
    <row r="655" spans="1:8" ht="12.75">
      <c r="A655" s="635"/>
      <c r="B655" s="641"/>
      <c r="C655" s="377" t="s">
        <v>360</v>
      </c>
      <c r="D655" s="378" t="s">
        <v>482</v>
      </c>
      <c r="E655" s="381">
        <f>SUM(E656:E658)</f>
        <v>10954</v>
      </c>
      <c r="F655" s="381">
        <f>SUM(F656:F658)</f>
        <v>10954</v>
      </c>
      <c r="G655" s="381">
        <f>SUM(G656:G658)</f>
        <v>4088</v>
      </c>
      <c r="H655" s="381">
        <v>37</v>
      </c>
    </row>
    <row r="656" spans="1:8" ht="12.75">
      <c r="A656" s="635"/>
      <c r="B656" s="641"/>
      <c r="C656" s="638"/>
      <c r="D656" s="426" t="s">
        <v>689</v>
      </c>
      <c r="E656" s="341">
        <v>1626</v>
      </c>
      <c r="F656" s="303">
        <v>1626</v>
      </c>
      <c r="G656" s="304">
        <v>616</v>
      </c>
      <c r="H656" s="341">
        <v>38</v>
      </c>
    </row>
    <row r="657" spans="1:8" ht="12.75">
      <c r="A657" s="635"/>
      <c r="B657" s="641"/>
      <c r="C657" s="638"/>
      <c r="D657" s="379" t="s">
        <v>691</v>
      </c>
      <c r="E657" s="341">
        <v>1494</v>
      </c>
      <c r="F657" s="303">
        <v>1494</v>
      </c>
      <c r="G657" s="304">
        <v>549</v>
      </c>
      <c r="H657" s="341">
        <v>37</v>
      </c>
    </row>
    <row r="658" spans="1:8" ht="12.75">
      <c r="A658" s="635"/>
      <c r="B658" s="641"/>
      <c r="C658" s="638"/>
      <c r="D658" s="318" t="s">
        <v>692</v>
      </c>
      <c r="E658" s="303">
        <v>7834</v>
      </c>
      <c r="F658" s="303">
        <v>7834</v>
      </c>
      <c r="G658" s="380">
        <v>2923</v>
      </c>
      <c r="H658" s="303">
        <v>37</v>
      </c>
    </row>
    <row r="659" spans="1:8" ht="12.75">
      <c r="A659" s="635"/>
      <c r="B659" s="641"/>
      <c r="C659" s="377" t="s">
        <v>300</v>
      </c>
      <c r="D659" s="378" t="s">
        <v>301</v>
      </c>
      <c r="E659" s="381">
        <f>SUM(E660:E672)</f>
        <v>31866</v>
      </c>
      <c r="F659" s="381">
        <f>SUM(F660:F672)</f>
        <v>31866</v>
      </c>
      <c r="G659" s="381">
        <f>SUM(G660:G672)</f>
        <v>9820</v>
      </c>
      <c r="H659" s="381">
        <v>31</v>
      </c>
    </row>
    <row r="660" spans="1:8" ht="12.75">
      <c r="A660" s="635"/>
      <c r="B660" s="641"/>
      <c r="C660" s="684"/>
      <c r="D660" s="318" t="s">
        <v>377</v>
      </c>
      <c r="E660" s="319">
        <v>10788</v>
      </c>
      <c r="F660" s="320">
        <v>10788</v>
      </c>
      <c r="G660" s="316">
        <v>5757</v>
      </c>
      <c r="H660" s="319">
        <v>53</v>
      </c>
    </row>
    <row r="661" spans="1:8" ht="12.75">
      <c r="A661" s="635"/>
      <c r="B661" s="641"/>
      <c r="C661" s="684"/>
      <c r="D661" s="318" t="s">
        <v>693</v>
      </c>
      <c r="E661" s="319">
        <v>2490</v>
      </c>
      <c r="F661" s="320">
        <v>2490</v>
      </c>
      <c r="G661" s="316">
        <v>1375</v>
      </c>
      <c r="H661" s="319">
        <v>55</v>
      </c>
    </row>
    <row r="662" spans="1:8" ht="12.75">
      <c r="A662" s="635"/>
      <c r="B662" s="641"/>
      <c r="C662" s="684"/>
      <c r="D662" s="318" t="s">
        <v>379</v>
      </c>
      <c r="E662" s="319">
        <v>498</v>
      </c>
      <c r="F662" s="320">
        <v>498</v>
      </c>
      <c r="G662" s="316">
        <v>215</v>
      </c>
      <c r="H662" s="319">
        <v>43</v>
      </c>
    </row>
    <row r="663" spans="1:8" ht="12.75">
      <c r="A663" s="635"/>
      <c r="B663" s="641"/>
      <c r="C663" s="684"/>
      <c r="D663" s="318" t="s">
        <v>381</v>
      </c>
      <c r="E663" s="319">
        <v>1660</v>
      </c>
      <c r="F663" s="320">
        <v>1660</v>
      </c>
      <c r="G663" s="316">
        <v>0</v>
      </c>
      <c r="H663" s="319">
        <v>0</v>
      </c>
    </row>
    <row r="664" spans="1:8" ht="12.75">
      <c r="A664" s="635"/>
      <c r="B664" s="641"/>
      <c r="C664" s="684"/>
      <c r="D664" s="318" t="s">
        <v>694</v>
      </c>
      <c r="E664" s="319">
        <v>3319</v>
      </c>
      <c r="F664" s="320">
        <v>3319</v>
      </c>
      <c r="G664" s="316">
        <v>0</v>
      </c>
      <c r="H664" s="319">
        <v>0</v>
      </c>
    </row>
    <row r="665" spans="1:8" ht="12.75">
      <c r="A665" s="635"/>
      <c r="B665" s="641"/>
      <c r="C665" s="684"/>
      <c r="D665" s="318" t="s">
        <v>384</v>
      </c>
      <c r="E665" s="319">
        <v>3319</v>
      </c>
      <c r="F665" s="320">
        <v>3319</v>
      </c>
      <c r="G665" s="316">
        <v>566</v>
      </c>
      <c r="H665" s="319">
        <v>17</v>
      </c>
    </row>
    <row r="666" spans="1:8" ht="12.75">
      <c r="A666" s="635"/>
      <c r="B666" s="641"/>
      <c r="C666" s="684"/>
      <c r="D666" s="318" t="s">
        <v>696</v>
      </c>
      <c r="E666" s="319">
        <v>498</v>
      </c>
      <c r="F666" s="320">
        <v>498</v>
      </c>
      <c r="G666" s="316">
        <v>36</v>
      </c>
      <c r="H666" s="319">
        <v>7</v>
      </c>
    </row>
    <row r="667" spans="1:8" ht="12.75">
      <c r="A667" s="635"/>
      <c r="B667" s="641"/>
      <c r="C667" s="684"/>
      <c r="D667" s="318" t="s">
        <v>699</v>
      </c>
      <c r="E667" s="319">
        <v>597</v>
      </c>
      <c r="F667" s="320">
        <v>597</v>
      </c>
      <c r="G667" s="316">
        <v>457</v>
      </c>
      <c r="H667" s="319">
        <v>77</v>
      </c>
    </row>
    <row r="668" spans="1:8" ht="12.75">
      <c r="A668" s="635"/>
      <c r="B668" s="641"/>
      <c r="C668" s="684"/>
      <c r="D668" s="318" t="s">
        <v>700</v>
      </c>
      <c r="E668" s="319">
        <v>5344</v>
      </c>
      <c r="F668" s="320">
        <v>5344</v>
      </c>
      <c r="G668" s="316">
        <v>0</v>
      </c>
      <c r="H668" s="319">
        <v>0</v>
      </c>
    </row>
    <row r="669" spans="1:8" ht="12.75">
      <c r="A669" s="635"/>
      <c r="B669" s="641"/>
      <c r="C669" s="684"/>
      <c r="D669" s="318" t="s">
        <v>406</v>
      </c>
      <c r="E669" s="319">
        <v>996</v>
      </c>
      <c r="F669" s="320">
        <v>996</v>
      </c>
      <c r="G669" s="316">
        <v>434</v>
      </c>
      <c r="H669" s="319">
        <v>44</v>
      </c>
    </row>
    <row r="670" spans="1:8" ht="12.75">
      <c r="A670" s="635"/>
      <c r="B670" s="641"/>
      <c r="C670" s="684"/>
      <c r="D670" s="318" t="s">
        <v>702</v>
      </c>
      <c r="E670" s="319">
        <v>797</v>
      </c>
      <c r="F670" s="320">
        <v>797</v>
      </c>
      <c r="G670" s="316">
        <v>271</v>
      </c>
      <c r="H670" s="319">
        <v>34</v>
      </c>
    </row>
    <row r="671" spans="1:8" ht="12.75">
      <c r="A671" s="635"/>
      <c r="B671" s="641"/>
      <c r="C671" s="684"/>
      <c r="D671" s="318" t="s">
        <v>373</v>
      </c>
      <c r="E671" s="319">
        <v>1162</v>
      </c>
      <c r="F671" s="320">
        <v>1162</v>
      </c>
      <c r="G671" s="316">
        <v>566</v>
      </c>
      <c r="H671" s="319">
        <v>49</v>
      </c>
    </row>
    <row r="672" spans="1:8" ht="12.75">
      <c r="A672" s="635"/>
      <c r="B672" s="641"/>
      <c r="C672" s="684"/>
      <c r="D672" s="318" t="s">
        <v>410</v>
      </c>
      <c r="E672" s="319">
        <v>398</v>
      </c>
      <c r="F672" s="320">
        <v>398</v>
      </c>
      <c r="G672" s="316">
        <v>143</v>
      </c>
      <c r="H672" s="319">
        <v>36</v>
      </c>
    </row>
    <row r="673" spans="1:8" ht="12.75">
      <c r="A673" s="635"/>
      <c r="B673" s="641"/>
      <c r="C673" s="310" t="s">
        <v>527</v>
      </c>
      <c r="D673" s="311" t="s">
        <v>528</v>
      </c>
      <c r="E673" s="312">
        <f>SUM(E674:E674)</f>
        <v>266</v>
      </c>
      <c r="F673" s="312">
        <f>SUM(F674:F674)</f>
        <v>266</v>
      </c>
      <c r="G673" s="312">
        <f>SUM(G674:G674)</f>
        <v>0</v>
      </c>
      <c r="H673" s="312">
        <v>0</v>
      </c>
    </row>
    <row r="674" spans="1:8" ht="12.75">
      <c r="A674" s="635"/>
      <c r="B674" s="641"/>
      <c r="C674" s="534"/>
      <c r="D674" s="318" t="s">
        <v>419</v>
      </c>
      <c r="E674" s="319">
        <v>266</v>
      </c>
      <c r="F674" s="320">
        <v>266</v>
      </c>
      <c r="G674" s="316">
        <v>0</v>
      </c>
      <c r="H674" s="319">
        <v>0</v>
      </c>
    </row>
    <row r="675" spans="1:8" ht="12.75">
      <c r="A675" s="635"/>
      <c r="B675" s="641"/>
      <c r="C675" s="525" t="s">
        <v>770</v>
      </c>
      <c r="D675" s="526"/>
      <c r="E675" s="527">
        <f>SUM(E676)</f>
        <v>46770</v>
      </c>
      <c r="F675" s="527">
        <f>SUM(F676)</f>
        <v>46770</v>
      </c>
      <c r="G675" s="527">
        <f>SUM(G676)</f>
        <v>18808</v>
      </c>
      <c r="H675" s="527">
        <v>40</v>
      </c>
    </row>
    <row r="676" spans="1:8" ht="12.75">
      <c r="A676" s="635"/>
      <c r="B676" s="641"/>
      <c r="C676" s="321" t="s">
        <v>299</v>
      </c>
      <c r="D676" s="322" t="s">
        <v>8</v>
      </c>
      <c r="E676" s="323">
        <f>SUM(E677+E680+E684+E698)</f>
        <v>46770</v>
      </c>
      <c r="F676" s="323">
        <f>SUM(F677+F680+F684+F698)</f>
        <v>46770</v>
      </c>
      <c r="G676" s="323">
        <f>SUM(G677+G680+G684+G698)</f>
        <v>18808</v>
      </c>
      <c r="H676" s="323">
        <v>40</v>
      </c>
    </row>
    <row r="677" spans="1:8" ht="12.75">
      <c r="A677" s="635"/>
      <c r="B677" s="641"/>
      <c r="C677" s="377" t="s">
        <v>358</v>
      </c>
      <c r="D677" s="378" t="s">
        <v>476</v>
      </c>
      <c r="E677" s="312">
        <f>SUM(E678:E679)</f>
        <v>27684</v>
      </c>
      <c r="F677" s="312">
        <f>SUM(F678:F679)</f>
        <v>27684</v>
      </c>
      <c r="G677" s="312">
        <f>SUM(G678:G679)</f>
        <v>9577</v>
      </c>
      <c r="H677" s="312">
        <v>35</v>
      </c>
    </row>
    <row r="678" spans="1:8" ht="12.75">
      <c r="A678" s="635"/>
      <c r="B678" s="641"/>
      <c r="C678" s="638"/>
      <c r="D678" s="379" t="s">
        <v>477</v>
      </c>
      <c r="E678" s="319">
        <v>26887</v>
      </c>
      <c r="F678" s="320">
        <v>26887</v>
      </c>
      <c r="G678" s="316">
        <v>9376</v>
      </c>
      <c r="H678" s="319">
        <v>35</v>
      </c>
    </row>
    <row r="679" spans="1:8" ht="12.75">
      <c r="A679" s="635"/>
      <c r="B679" s="641"/>
      <c r="C679" s="638"/>
      <c r="D679" s="426" t="s">
        <v>688</v>
      </c>
      <c r="E679" s="319">
        <v>797</v>
      </c>
      <c r="F679" s="320">
        <v>797</v>
      </c>
      <c r="G679" s="316">
        <v>201</v>
      </c>
      <c r="H679" s="319">
        <v>25</v>
      </c>
    </row>
    <row r="680" spans="1:8" ht="12.75">
      <c r="A680" s="635"/>
      <c r="B680" s="641"/>
      <c r="C680" s="377" t="s">
        <v>360</v>
      </c>
      <c r="D680" s="378" t="s">
        <v>482</v>
      </c>
      <c r="E680" s="381">
        <f>SUM(E681:E683)</f>
        <v>9758</v>
      </c>
      <c r="F680" s="381">
        <f>SUM(F681:F683)</f>
        <v>9758</v>
      </c>
      <c r="G680" s="381">
        <f>SUM(G681:G683)</f>
        <v>3994</v>
      </c>
      <c r="H680" s="381">
        <v>41</v>
      </c>
    </row>
    <row r="681" spans="1:8" ht="12.75">
      <c r="A681" s="635"/>
      <c r="B681" s="641"/>
      <c r="C681" s="638"/>
      <c r="D681" s="426" t="s">
        <v>689</v>
      </c>
      <c r="E681" s="341">
        <v>1029</v>
      </c>
      <c r="F681" s="303">
        <v>1029</v>
      </c>
      <c r="G681" s="304">
        <v>461</v>
      </c>
      <c r="H681" s="341">
        <v>45</v>
      </c>
    </row>
    <row r="682" spans="1:8" ht="12.75">
      <c r="A682" s="635"/>
      <c r="B682" s="641"/>
      <c r="C682" s="638"/>
      <c r="D682" s="379" t="s">
        <v>691</v>
      </c>
      <c r="E682" s="341">
        <v>1759</v>
      </c>
      <c r="F682" s="303">
        <v>1759</v>
      </c>
      <c r="G682" s="304">
        <v>732</v>
      </c>
      <c r="H682" s="341">
        <v>42</v>
      </c>
    </row>
    <row r="683" spans="1:8" ht="12.75">
      <c r="A683" s="635"/>
      <c r="B683" s="641"/>
      <c r="C683" s="638"/>
      <c r="D683" s="318" t="s">
        <v>692</v>
      </c>
      <c r="E683" s="303">
        <v>6970</v>
      </c>
      <c r="F683" s="303">
        <v>6970</v>
      </c>
      <c r="G683" s="380">
        <v>2801</v>
      </c>
      <c r="H683" s="303">
        <v>40</v>
      </c>
    </row>
    <row r="684" spans="1:8" ht="12.75">
      <c r="A684" s="635"/>
      <c r="B684" s="641"/>
      <c r="C684" s="377" t="s">
        <v>300</v>
      </c>
      <c r="D684" s="378" t="s">
        <v>301</v>
      </c>
      <c r="E684" s="381">
        <f>SUM(E685:E697)</f>
        <v>8731</v>
      </c>
      <c r="F684" s="381">
        <f>SUM(F685:F697)</f>
        <v>8731</v>
      </c>
      <c r="G684" s="381">
        <f>SUM(G685:G697)</f>
        <v>5237</v>
      </c>
      <c r="H684" s="381">
        <v>60</v>
      </c>
    </row>
    <row r="685" spans="1:8" ht="12.75">
      <c r="A685" s="635"/>
      <c r="B685" s="641"/>
      <c r="C685" s="684"/>
      <c r="D685" s="318" t="s">
        <v>377</v>
      </c>
      <c r="E685" s="319">
        <v>1992</v>
      </c>
      <c r="F685" s="320">
        <v>1992</v>
      </c>
      <c r="G685" s="316">
        <v>1992</v>
      </c>
      <c r="H685" s="319">
        <v>100</v>
      </c>
    </row>
    <row r="686" spans="1:8" ht="12.75">
      <c r="A686" s="635"/>
      <c r="B686" s="641"/>
      <c r="C686" s="684"/>
      <c r="D686" s="318" t="s">
        <v>693</v>
      </c>
      <c r="E686" s="319">
        <v>1328</v>
      </c>
      <c r="F686" s="320">
        <v>1328</v>
      </c>
      <c r="G686" s="316">
        <v>518</v>
      </c>
      <c r="H686" s="319">
        <v>39</v>
      </c>
    </row>
    <row r="687" spans="1:8" ht="12.75">
      <c r="A687" s="635"/>
      <c r="B687" s="641"/>
      <c r="C687" s="684"/>
      <c r="D687" s="318" t="s">
        <v>379</v>
      </c>
      <c r="E687" s="319">
        <v>398</v>
      </c>
      <c r="F687" s="320">
        <v>398</v>
      </c>
      <c r="G687" s="316">
        <v>162</v>
      </c>
      <c r="H687" s="319">
        <v>41</v>
      </c>
    </row>
    <row r="688" spans="1:8" ht="12.75">
      <c r="A688" s="635"/>
      <c r="B688" s="641"/>
      <c r="C688" s="684"/>
      <c r="D688" s="318" t="s">
        <v>384</v>
      </c>
      <c r="E688" s="319">
        <v>830</v>
      </c>
      <c r="F688" s="320">
        <v>830</v>
      </c>
      <c r="G688" s="316">
        <v>234</v>
      </c>
      <c r="H688" s="319">
        <v>28</v>
      </c>
    </row>
    <row r="689" spans="1:8" ht="12.75">
      <c r="A689" s="635"/>
      <c r="B689" s="641"/>
      <c r="C689" s="684"/>
      <c r="D689" s="318" t="s">
        <v>695</v>
      </c>
      <c r="E689" s="319">
        <v>66</v>
      </c>
      <c r="F689" s="320">
        <v>66</v>
      </c>
      <c r="G689" s="316">
        <v>34</v>
      </c>
      <c r="H689" s="319">
        <v>51</v>
      </c>
    </row>
    <row r="690" spans="1:8" ht="12.75">
      <c r="A690" s="635"/>
      <c r="B690" s="641"/>
      <c r="C690" s="684"/>
      <c r="D690" s="318" t="s">
        <v>696</v>
      </c>
      <c r="E690" s="319">
        <v>232</v>
      </c>
      <c r="F690" s="320">
        <v>232</v>
      </c>
      <c r="G690" s="316">
        <v>164</v>
      </c>
      <c r="H690" s="319">
        <v>71</v>
      </c>
    </row>
    <row r="691" spans="1:8" ht="12.75">
      <c r="A691" s="635"/>
      <c r="B691" s="641"/>
      <c r="C691" s="684"/>
      <c r="D691" s="318" t="s">
        <v>698</v>
      </c>
      <c r="E691" s="319">
        <v>66</v>
      </c>
      <c r="F691" s="320">
        <v>66</v>
      </c>
      <c r="G691" s="316">
        <v>0</v>
      </c>
      <c r="H691" s="319">
        <v>0</v>
      </c>
    </row>
    <row r="692" spans="1:8" ht="12.75">
      <c r="A692" s="635"/>
      <c r="B692" s="641"/>
      <c r="C692" s="684"/>
      <c r="D692" s="318" t="s">
        <v>699</v>
      </c>
      <c r="E692" s="319">
        <v>664</v>
      </c>
      <c r="F692" s="320">
        <v>664</v>
      </c>
      <c r="G692" s="316">
        <v>264</v>
      </c>
      <c r="H692" s="319">
        <v>40</v>
      </c>
    </row>
    <row r="693" spans="1:8" ht="12.75">
      <c r="A693" s="635"/>
      <c r="B693" s="641"/>
      <c r="C693" s="684"/>
      <c r="D693" s="318" t="s">
        <v>700</v>
      </c>
      <c r="E693" s="319">
        <v>332</v>
      </c>
      <c r="F693" s="320">
        <v>332</v>
      </c>
      <c r="G693" s="316">
        <v>297</v>
      </c>
      <c r="H693" s="319">
        <v>89</v>
      </c>
    </row>
    <row r="694" spans="1:8" ht="12.75">
      <c r="A694" s="635"/>
      <c r="B694" s="641"/>
      <c r="C694" s="684"/>
      <c r="D694" s="318" t="s">
        <v>406</v>
      </c>
      <c r="E694" s="319">
        <v>830</v>
      </c>
      <c r="F694" s="320">
        <v>830</v>
      </c>
      <c r="G694" s="316">
        <v>513</v>
      </c>
      <c r="H694" s="319">
        <v>62</v>
      </c>
    </row>
    <row r="695" spans="1:8" ht="12.75">
      <c r="A695" s="635"/>
      <c r="B695" s="641"/>
      <c r="C695" s="684"/>
      <c r="D695" s="318" t="s">
        <v>702</v>
      </c>
      <c r="E695" s="319">
        <v>499</v>
      </c>
      <c r="F695" s="320">
        <v>499</v>
      </c>
      <c r="G695" s="316">
        <v>292</v>
      </c>
      <c r="H695" s="319">
        <v>58</v>
      </c>
    </row>
    <row r="696" spans="1:8" ht="12.75">
      <c r="A696" s="635"/>
      <c r="B696" s="641"/>
      <c r="C696" s="684"/>
      <c r="D696" s="318" t="s">
        <v>373</v>
      </c>
      <c r="E696" s="319">
        <v>1062</v>
      </c>
      <c r="F696" s="320">
        <v>1062</v>
      </c>
      <c r="G696" s="316">
        <v>628</v>
      </c>
      <c r="H696" s="319">
        <v>59</v>
      </c>
    </row>
    <row r="697" spans="1:8" ht="12.75">
      <c r="A697" s="635"/>
      <c r="B697" s="641"/>
      <c r="C697" s="684"/>
      <c r="D697" s="318" t="s">
        <v>410</v>
      </c>
      <c r="E697" s="319">
        <v>432</v>
      </c>
      <c r="F697" s="320">
        <v>432</v>
      </c>
      <c r="G697" s="316">
        <v>139</v>
      </c>
      <c r="H697" s="319">
        <v>32</v>
      </c>
    </row>
    <row r="698" spans="1:8" ht="12.75">
      <c r="A698" s="635"/>
      <c r="B698" s="641"/>
      <c r="C698" s="310" t="s">
        <v>527</v>
      </c>
      <c r="D698" s="311" t="s">
        <v>528</v>
      </c>
      <c r="E698" s="312">
        <f>SUM(E699:E699)</f>
        <v>597</v>
      </c>
      <c r="F698" s="312">
        <f>SUM(F699:F699)</f>
        <v>597</v>
      </c>
      <c r="G698" s="312">
        <f>SUM(G699:G699)</f>
        <v>0</v>
      </c>
      <c r="H698" s="312">
        <v>0</v>
      </c>
    </row>
    <row r="699" spans="1:8" ht="12.75">
      <c r="A699" s="635"/>
      <c r="B699" s="641"/>
      <c r="C699" s="534"/>
      <c r="D699" s="318" t="s">
        <v>419</v>
      </c>
      <c r="E699" s="319">
        <v>597</v>
      </c>
      <c r="F699" s="320">
        <v>597</v>
      </c>
      <c r="G699" s="316"/>
      <c r="H699" s="319">
        <v>0</v>
      </c>
    </row>
    <row r="700" spans="1:8" ht="12.75">
      <c r="A700" s="635"/>
      <c r="B700" s="641"/>
      <c r="C700" s="525" t="s">
        <v>771</v>
      </c>
      <c r="D700" s="526"/>
      <c r="E700" s="527">
        <f>SUM(E701)</f>
        <v>38406</v>
      </c>
      <c r="F700" s="527">
        <f>SUM(F701)</f>
        <v>38406</v>
      </c>
      <c r="G700" s="527">
        <f>SUM(G701)</f>
        <v>15914</v>
      </c>
      <c r="H700" s="527">
        <v>41</v>
      </c>
    </row>
    <row r="701" spans="1:8" ht="12.75">
      <c r="A701" s="635"/>
      <c r="B701" s="641"/>
      <c r="C701" s="321" t="s">
        <v>299</v>
      </c>
      <c r="D701" s="322" t="s">
        <v>8</v>
      </c>
      <c r="E701" s="323">
        <f>SUM(E702+E706+E710+E721)</f>
        <v>38406</v>
      </c>
      <c r="F701" s="323">
        <f>SUM(F702+F706+F710+F721)</f>
        <v>38406</v>
      </c>
      <c r="G701" s="323">
        <f>SUM(G702+G706+G710+G721)</f>
        <v>15914</v>
      </c>
      <c r="H701" s="323">
        <v>41.44</v>
      </c>
    </row>
    <row r="702" spans="1:8" ht="12.75">
      <c r="A702" s="635"/>
      <c r="B702" s="641"/>
      <c r="C702" s="377" t="s">
        <v>358</v>
      </c>
      <c r="D702" s="378" t="s">
        <v>476</v>
      </c>
      <c r="E702" s="312">
        <f>SUM(E703:E705)</f>
        <v>25128</v>
      </c>
      <c r="F702" s="312">
        <f>SUM(F703:F705)</f>
        <v>25128</v>
      </c>
      <c r="G702" s="312">
        <f>SUM(G703:G705)</f>
        <v>9906</v>
      </c>
      <c r="H702" s="312">
        <v>39.42</v>
      </c>
    </row>
    <row r="703" spans="1:8" ht="12.75">
      <c r="A703" s="635"/>
      <c r="B703" s="641"/>
      <c r="C703" s="638"/>
      <c r="D703" s="379" t="s">
        <v>477</v>
      </c>
      <c r="E703" s="319">
        <v>24099</v>
      </c>
      <c r="F703" s="320">
        <v>24099</v>
      </c>
      <c r="G703" s="316">
        <v>9774</v>
      </c>
      <c r="H703" s="319">
        <v>40.56</v>
      </c>
    </row>
    <row r="704" spans="1:8" ht="12.75">
      <c r="A704" s="635"/>
      <c r="B704" s="641"/>
      <c r="C704" s="638"/>
      <c r="D704" s="426" t="s">
        <v>688</v>
      </c>
      <c r="E704" s="319">
        <v>365</v>
      </c>
      <c r="F704" s="320">
        <v>365</v>
      </c>
      <c r="G704" s="316">
        <v>132</v>
      </c>
      <c r="H704" s="319">
        <v>36.1</v>
      </c>
    </row>
    <row r="705" spans="1:8" ht="12.75">
      <c r="A705" s="635"/>
      <c r="B705" s="641"/>
      <c r="C705" s="638"/>
      <c r="D705" s="426" t="s">
        <v>565</v>
      </c>
      <c r="E705" s="319">
        <v>664</v>
      </c>
      <c r="F705" s="320">
        <v>664</v>
      </c>
      <c r="G705" s="316">
        <v>0</v>
      </c>
      <c r="H705" s="319">
        <v>0</v>
      </c>
    </row>
    <row r="706" spans="1:8" ht="12.75">
      <c r="A706" s="635"/>
      <c r="B706" s="641"/>
      <c r="C706" s="377" t="s">
        <v>360</v>
      </c>
      <c r="D706" s="378" t="s">
        <v>482</v>
      </c>
      <c r="E706" s="381">
        <f>SUM(E707:E709)</f>
        <v>8829</v>
      </c>
      <c r="F706" s="381">
        <f>SUM(F707:F709)</f>
        <v>8829</v>
      </c>
      <c r="G706" s="381">
        <f>SUM(G707:G709)</f>
        <v>3429</v>
      </c>
      <c r="H706" s="381">
        <v>38.44</v>
      </c>
    </row>
    <row r="707" spans="1:8" ht="12.75">
      <c r="A707" s="635"/>
      <c r="B707" s="641"/>
      <c r="C707" s="638"/>
      <c r="D707" s="426" t="s">
        <v>689</v>
      </c>
      <c r="E707" s="341">
        <v>2025</v>
      </c>
      <c r="F707" s="303">
        <v>2025</v>
      </c>
      <c r="G707" s="304">
        <v>714</v>
      </c>
      <c r="H707" s="341">
        <v>35.24</v>
      </c>
    </row>
    <row r="708" spans="1:8" ht="12.75">
      <c r="A708" s="635"/>
      <c r="B708" s="641"/>
      <c r="C708" s="638"/>
      <c r="D708" s="379" t="s">
        <v>691</v>
      </c>
      <c r="E708" s="341">
        <v>498</v>
      </c>
      <c r="F708" s="303">
        <v>498</v>
      </c>
      <c r="G708" s="304">
        <v>285</v>
      </c>
      <c r="H708" s="341">
        <v>57.14</v>
      </c>
    </row>
    <row r="709" spans="1:8" ht="12.75">
      <c r="A709" s="635"/>
      <c r="B709" s="641"/>
      <c r="C709" s="638"/>
      <c r="D709" s="318" t="s">
        <v>692</v>
      </c>
      <c r="E709" s="303">
        <v>6306</v>
      </c>
      <c r="F709" s="303">
        <v>6306</v>
      </c>
      <c r="G709" s="380">
        <v>2430</v>
      </c>
      <c r="H709" s="303">
        <v>38.55</v>
      </c>
    </row>
    <row r="710" spans="1:8" ht="12.75">
      <c r="A710" s="635"/>
      <c r="B710" s="641"/>
      <c r="C710" s="377" t="s">
        <v>300</v>
      </c>
      <c r="D710" s="378" t="s">
        <v>301</v>
      </c>
      <c r="E710" s="381">
        <f>SUM(E711:E720)</f>
        <v>4416</v>
      </c>
      <c r="F710" s="381">
        <f>SUM(F711:F720)</f>
        <v>4416</v>
      </c>
      <c r="G710" s="381">
        <f>SUM(G711:G720)</f>
        <v>2534</v>
      </c>
      <c r="H710" s="381">
        <v>57.39</v>
      </c>
    </row>
    <row r="711" spans="1:8" ht="12.75">
      <c r="A711" s="635"/>
      <c r="B711" s="641"/>
      <c r="C711" s="684"/>
      <c r="D711" s="318" t="s">
        <v>377</v>
      </c>
      <c r="E711" s="319">
        <v>2324</v>
      </c>
      <c r="F711" s="320">
        <v>2324</v>
      </c>
      <c r="G711" s="316">
        <v>868</v>
      </c>
      <c r="H711" s="319">
        <v>37.34</v>
      </c>
    </row>
    <row r="712" spans="1:8" ht="12.75">
      <c r="A712" s="635"/>
      <c r="B712" s="641"/>
      <c r="C712" s="684"/>
      <c r="D712" s="318" t="s">
        <v>693</v>
      </c>
      <c r="E712" s="319">
        <v>332</v>
      </c>
      <c r="F712" s="320">
        <v>332</v>
      </c>
      <c r="G712" s="316">
        <v>508</v>
      </c>
      <c r="H712" s="319">
        <v>153</v>
      </c>
    </row>
    <row r="713" spans="1:8" ht="12.75">
      <c r="A713" s="635"/>
      <c r="B713" s="641"/>
      <c r="C713" s="684"/>
      <c r="D713" s="318" t="s">
        <v>379</v>
      </c>
      <c r="E713" s="319">
        <v>100</v>
      </c>
      <c r="F713" s="320">
        <v>100</v>
      </c>
      <c r="G713" s="316">
        <v>93</v>
      </c>
      <c r="H713" s="319">
        <v>92.6</v>
      </c>
    </row>
    <row r="714" spans="1:8" ht="12.75">
      <c r="A714" s="635"/>
      <c r="B714" s="641"/>
      <c r="C714" s="684"/>
      <c r="D714" s="318" t="s">
        <v>694</v>
      </c>
      <c r="E714" s="319">
        <v>166</v>
      </c>
      <c r="F714" s="320">
        <v>166</v>
      </c>
      <c r="G714" s="316">
        <v>0</v>
      </c>
      <c r="H714" s="319">
        <v>0</v>
      </c>
    </row>
    <row r="715" spans="1:8" ht="12.75">
      <c r="A715" s="635"/>
      <c r="B715" s="641"/>
      <c r="C715" s="684"/>
      <c r="D715" s="318" t="s">
        <v>384</v>
      </c>
      <c r="E715" s="319">
        <v>166</v>
      </c>
      <c r="F715" s="320">
        <v>166</v>
      </c>
      <c r="G715" s="316">
        <v>166</v>
      </c>
      <c r="H715" s="319">
        <v>99.88</v>
      </c>
    </row>
    <row r="716" spans="1:8" ht="12.75">
      <c r="A716" s="635"/>
      <c r="B716" s="641"/>
      <c r="C716" s="684"/>
      <c r="D716" s="318" t="s">
        <v>696</v>
      </c>
      <c r="E716" s="319">
        <v>166</v>
      </c>
      <c r="F716" s="320">
        <v>166</v>
      </c>
      <c r="G716" s="316">
        <v>0</v>
      </c>
      <c r="H716" s="319">
        <v>0</v>
      </c>
    </row>
    <row r="717" spans="1:8" ht="12.75">
      <c r="A717" s="635"/>
      <c r="B717" s="641"/>
      <c r="C717" s="684"/>
      <c r="D717" s="318" t="s">
        <v>699</v>
      </c>
      <c r="E717" s="319">
        <v>166</v>
      </c>
      <c r="F717" s="320">
        <v>166</v>
      </c>
      <c r="G717" s="316">
        <v>32</v>
      </c>
      <c r="H717" s="319">
        <v>0</v>
      </c>
    </row>
    <row r="718" spans="1:8" ht="12.75">
      <c r="A718" s="635"/>
      <c r="B718" s="641"/>
      <c r="C718" s="684"/>
      <c r="D718" s="318" t="s">
        <v>406</v>
      </c>
      <c r="E718" s="319">
        <v>166</v>
      </c>
      <c r="F718" s="320">
        <v>166</v>
      </c>
      <c r="G718" s="316">
        <v>138</v>
      </c>
      <c r="H718" s="319">
        <v>82.97</v>
      </c>
    </row>
    <row r="719" spans="1:8" ht="12.75">
      <c r="A719" s="635"/>
      <c r="B719" s="641"/>
      <c r="C719" s="684"/>
      <c r="D719" s="318" t="s">
        <v>373</v>
      </c>
      <c r="E719" s="319">
        <v>664</v>
      </c>
      <c r="F719" s="320">
        <v>664</v>
      </c>
      <c r="G719" s="316">
        <v>608</v>
      </c>
      <c r="H719" s="319">
        <v>91.51</v>
      </c>
    </row>
    <row r="720" spans="1:8" ht="12.75">
      <c r="A720" s="635"/>
      <c r="B720" s="641"/>
      <c r="C720" s="684"/>
      <c r="D720" s="318" t="s">
        <v>410</v>
      </c>
      <c r="E720" s="319">
        <v>166</v>
      </c>
      <c r="F720" s="320">
        <v>166</v>
      </c>
      <c r="G720" s="316">
        <v>121</v>
      </c>
      <c r="H720" s="319">
        <v>73.12</v>
      </c>
    </row>
    <row r="721" spans="1:8" ht="12.75">
      <c r="A721" s="635"/>
      <c r="B721" s="641"/>
      <c r="C721" s="310" t="s">
        <v>527</v>
      </c>
      <c r="D721" s="311" t="s">
        <v>528</v>
      </c>
      <c r="E721" s="312">
        <f>SUM(E722:E722)</f>
        <v>33</v>
      </c>
      <c r="F721" s="312">
        <f>SUM(F722:F722)</f>
        <v>33</v>
      </c>
      <c r="G721" s="312">
        <f>SUM(G722:G722)</f>
        <v>45</v>
      </c>
      <c r="H721" s="312">
        <v>135.67</v>
      </c>
    </row>
    <row r="722" spans="1:8" ht="12.75">
      <c r="A722" s="635"/>
      <c r="B722" s="641"/>
      <c r="C722" s="534"/>
      <c r="D722" s="318" t="s">
        <v>419</v>
      </c>
      <c r="E722" s="319">
        <v>33</v>
      </c>
      <c r="F722" s="320">
        <v>33</v>
      </c>
      <c r="G722" s="316">
        <v>45</v>
      </c>
      <c r="H722" s="319">
        <v>135.67</v>
      </c>
    </row>
    <row r="723" spans="1:8" ht="12.75">
      <c r="A723" s="635"/>
      <c r="B723" s="641"/>
      <c r="C723" s="525" t="s">
        <v>772</v>
      </c>
      <c r="D723" s="526"/>
      <c r="E723" s="527">
        <f>SUM(E724)</f>
        <v>35019</v>
      </c>
      <c r="F723" s="527">
        <f>SUM(F724)</f>
        <v>35019</v>
      </c>
      <c r="G723" s="527">
        <f>SUM(G724)</f>
        <v>14853</v>
      </c>
      <c r="H723" s="527">
        <v>42</v>
      </c>
    </row>
    <row r="724" spans="1:8" ht="12.75">
      <c r="A724" s="635"/>
      <c r="B724" s="641"/>
      <c r="C724" s="321" t="s">
        <v>299</v>
      </c>
      <c r="D724" s="322" t="s">
        <v>8</v>
      </c>
      <c r="E724" s="323">
        <f>SUM(E725+E728+E733+E745)</f>
        <v>35019</v>
      </c>
      <c r="F724" s="323">
        <f>SUM(F725+F728+F733+F745)</f>
        <v>35019</v>
      </c>
      <c r="G724" s="323">
        <f>SUM(G725+G728+G733+G745)</f>
        <v>14853</v>
      </c>
      <c r="H724" s="323">
        <v>42</v>
      </c>
    </row>
    <row r="725" spans="1:8" ht="12.75">
      <c r="A725" s="635"/>
      <c r="B725" s="641"/>
      <c r="C725" s="377" t="s">
        <v>358</v>
      </c>
      <c r="D725" s="378" t="s">
        <v>476</v>
      </c>
      <c r="E725" s="312">
        <f>SUM(E726:E727)</f>
        <v>20414</v>
      </c>
      <c r="F725" s="312">
        <f>SUM(F726:F727)</f>
        <v>20414</v>
      </c>
      <c r="G725" s="312">
        <f>SUM(G726:G727)</f>
        <v>8322</v>
      </c>
      <c r="H725" s="312">
        <v>41</v>
      </c>
    </row>
    <row r="726" spans="1:8" ht="12.75">
      <c r="A726" s="635"/>
      <c r="B726" s="641"/>
      <c r="C726" s="638"/>
      <c r="D726" s="379" t="s">
        <v>477</v>
      </c>
      <c r="E726" s="319">
        <v>19783</v>
      </c>
      <c r="F726" s="320">
        <v>19783</v>
      </c>
      <c r="G726" s="316">
        <v>7899</v>
      </c>
      <c r="H726" s="319">
        <v>40</v>
      </c>
    </row>
    <row r="727" spans="1:8" ht="12.75">
      <c r="A727" s="635"/>
      <c r="B727" s="641"/>
      <c r="C727" s="638"/>
      <c r="D727" s="426" t="s">
        <v>688</v>
      </c>
      <c r="E727" s="319">
        <v>631</v>
      </c>
      <c r="F727" s="320">
        <v>631</v>
      </c>
      <c r="G727" s="316">
        <v>423</v>
      </c>
      <c r="H727" s="319">
        <v>67</v>
      </c>
    </row>
    <row r="728" spans="1:8" ht="12.75">
      <c r="A728" s="635"/>
      <c r="B728" s="641"/>
      <c r="C728" s="377" t="s">
        <v>360</v>
      </c>
      <c r="D728" s="378" t="s">
        <v>482</v>
      </c>
      <c r="E728" s="381">
        <f>SUM(E729:E732)</f>
        <v>7170</v>
      </c>
      <c r="F728" s="381">
        <f>SUM(F729:F732)</f>
        <v>7170</v>
      </c>
      <c r="G728" s="381">
        <f>SUM(G729:G732)</f>
        <v>2938</v>
      </c>
      <c r="H728" s="381">
        <v>41</v>
      </c>
    </row>
    <row r="729" spans="1:8" ht="12.75">
      <c r="A729" s="635"/>
      <c r="B729" s="641"/>
      <c r="C729" s="638"/>
      <c r="D729" s="426" t="s">
        <v>689</v>
      </c>
      <c r="E729" s="341">
        <v>1162</v>
      </c>
      <c r="F729" s="303">
        <v>1162</v>
      </c>
      <c r="G729" s="304">
        <v>485</v>
      </c>
      <c r="H729" s="341">
        <v>42</v>
      </c>
    </row>
    <row r="730" spans="1:8" ht="12.75">
      <c r="A730" s="635"/>
      <c r="B730" s="641"/>
      <c r="C730" s="638"/>
      <c r="D730" s="426" t="s">
        <v>690</v>
      </c>
      <c r="E730" s="341">
        <v>896</v>
      </c>
      <c r="F730" s="303">
        <v>896</v>
      </c>
      <c r="G730" s="304">
        <v>340</v>
      </c>
      <c r="H730" s="341">
        <v>38</v>
      </c>
    </row>
    <row r="731" spans="1:8" ht="12.75">
      <c r="A731" s="635"/>
      <c r="B731" s="641"/>
      <c r="C731" s="638"/>
      <c r="D731" s="426" t="s">
        <v>691</v>
      </c>
      <c r="E731" s="341">
        <v>0</v>
      </c>
      <c r="F731" s="303">
        <v>0</v>
      </c>
      <c r="G731" s="535">
        <v>13</v>
      </c>
      <c r="H731" s="341">
        <v>0</v>
      </c>
    </row>
    <row r="732" spans="1:8" ht="12.75">
      <c r="A732" s="635"/>
      <c r="B732" s="641"/>
      <c r="C732" s="638"/>
      <c r="D732" s="318" t="s">
        <v>692</v>
      </c>
      <c r="E732" s="303">
        <v>5112</v>
      </c>
      <c r="F732" s="303">
        <v>5112</v>
      </c>
      <c r="G732" s="380">
        <v>2100</v>
      </c>
      <c r="H732" s="303">
        <v>41</v>
      </c>
    </row>
    <row r="733" spans="1:8" ht="12.75">
      <c r="A733" s="635"/>
      <c r="B733" s="641"/>
      <c r="C733" s="377" t="s">
        <v>300</v>
      </c>
      <c r="D733" s="378" t="s">
        <v>301</v>
      </c>
      <c r="E733" s="381">
        <f>SUM(E734:E744)</f>
        <v>7435</v>
      </c>
      <c r="F733" s="381">
        <f>SUM(F734:F744)</f>
        <v>7435</v>
      </c>
      <c r="G733" s="381">
        <f>SUM(G734:G744)</f>
        <v>3506</v>
      </c>
      <c r="H733" s="381">
        <v>47</v>
      </c>
    </row>
    <row r="734" spans="1:8" ht="12.75">
      <c r="A734" s="635"/>
      <c r="B734" s="641"/>
      <c r="C734" s="684"/>
      <c r="D734" s="318" t="s">
        <v>377</v>
      </c>
      <c r="E734" s="319">
        <v>4979</v>
      </c>
      <c r="F734" s="320">
        <v>4979</v>
      </c>
      <c r="G734" s="316">
        <v>2145</v>
      </c>
      <c r="H734" s="319">
        <v>43</v>
      </c>
    </row>
    <row r="735" spans="1:8" ht="12.75">
      <c r="A735" s="635"/>
      <c r="B735" s="641"/>
      <c r="C735" s="684"/>
      <c r="D735" s="318" t="s">
        <v>693</v>
      </c>
      <c r="E735" s="319">
        <v>1660</v>
      </c>
      <c r="F735" s="320">
        <v>1660</v>
      </c>
      <c r="G735" s="316">
        <v>444</v>
      </c>
      <c r="H735" s="319">
        <v>27</v>
      </c>
    </row>
    <row r="736" spans="1:8" ht="12.75">
      <c r="A736" s="635"/>
      <c r="B736" s="641"/>
      <c r="C736" s="684"/>
      <c r="D736" s="318" t="s">
        <v>379</v>
      </c>
      <c r="E736" s="319">
        <v>0</v>
      </c>
      <c r="F736" s="320">
        <v>0</v>
      </c>
      <c r="G736" s="316">
        <v>73</v>
      </c>
      <c r="H736" s="319">
        <v>0</v>
      </c>
    </row>
    <row r="737" spans="1:8" ht="12.75">
      <c r="A737" s="635"/>
      <c r="B737" s="641"/>
      <c r="C737" s="684"/>
      <c r="D737" s="318" t="s">
        <v>384</v>
      </c>
      <c r="E737" s="319">
        <v>166</v>
      </c>
      <c r="F737" s="320">
        <v>166</v>
      </c>
      <c r="G737" s="316">
        <v>391</v>
      </c>
      <c r="H737" s="319">
        <v>236</v>
      </c>
    </row>
    <row r="738" spans="1:8" ht="12.75">
      <c r="A738" s="635"/>
      <c r="B738" s="641"/>
      <c r="C738" s="684"/>
      <c r="D738" s="318" t="s">
        <v>696</v>
      </c>
      <c r="E738" s="319">
        <v>66</v>
      </c>
      <c r="F738" s="320">
        <v>66</v>
      </c>
      <c r="G738" s="316">
        <v>0</v>
      </c>
      <c r="H738" s="319">
        <v>0</v>
      </c>
    </row>
    <row r="739" spans="1:8" ht="12.75">
      <c r="A739" s="635"/>
      <c r="B739" s="641"/>
      <c r="C739" s="684"/>
      <c r="D739" s="318" t="s">
        <v>743</v>
      </c>
      <c r="E739" s="319">
        <v>0</v>
      </c>
      <c r="F739" s="320">
        <v>0</v>
      </c>
      <c r="G739" s="316">
        <v>38</v>
      </c>
      <c r="H739" s="319">
        <v>0</v>
      </c>
    </row>
    <row r="740" spans="1:8" ht="12.75">
      <c r="A740" s="635"/>
      <c r="B740" s="641"/>
      <c r="C740" s="684"/>
      <c r="D740" s="318" t="s">
        <v>406</v>
      </c>
      <c r="E740" s="319">
        <v>66</v>
      </c>
      <c r="F740" s="320">
        <v>66</v>
      </c>
      <c r="G740" s="316">
        <v>0</v>
      </c>
      <c r="H740" s="319">
        <v>0</v>
      </c>
    </row>
    <row r="741" spans="1:8" ht="12.75">
      <c r="A741" s="635"/>
      <c r="B741" s="641"/>
      <c r="C741" s="684"/>
      <c r="D741" s="318" t="s">
        <v>702</v>
      </c>
      <c r="E741" s="319">
        <v>33</v>
      </c>
      <c r="F741" s="320">
        <v>33</v>
      </c>
      <c r="G741" s="316">
        <v>142</v>
      </c>
      <c r="H741" s="319">
        <v>430</v>
      </c>
    </row>
    <row r="742" spans="1:8" ht="12.75">
      <c r="A742" s="635"/>
      <c r="B742" s="641"/>
      <c r="C742" s="684"/>
      <c r="D742" s="318" t="s">
        <v>373</v>
      </c>
      <c r="E742" s="319">
        <v>332</v>
      </c>
      <c r="F742" s="320">
        <v>332</v>
      </c>
      <c r="G742" s="316">
        <v>102</v>
      </c>
      <c r="H742" s="319">
        <v>31</v>
      </c>
    </row>
    <row r="743" spans="1:8" ht="12.75">
      <c r="A743" s="635"/>
      <c r="B743" s="641"/>
      <c r="C743" s="684"/>
      <c r="D743" s="318" t="s">
        <v>410</v>
      </c>
      <c r="E743" s="319">
        <v>133</v>
      </c>
      <c r="F743" s="320">
        <v>133</v>
      </c>
      <c r="G743" s="316">
        <v>138</v>
      </c>
      <c r="H743" s="319">
        <v>104</v>
      </c>
    </row>
    <row r="744" spans="1:8" ht="12.75">
      <c r="A744" s="635"/>
      <c r="B744" s="641"/>
      <c r="C744" s="684"/>
      <c r="D744" s="318" t="s">
        <v>717</v>
      </c>
      <c r="E744" s="319">
        <v>0</v>
      </c>
      <c r="F744" s="320">
        <v>0</v>
      </c>
      <c r="G744" s="316">
        <v>33</v>
      </c>
      <c r="H744" s="319">
        <v>104</v>
      </c>
    </row>
    <row r="745" spans="1:8" ht="12.75">
      <c r="A745" s="635"/>
      <c r="B745" s="641"/>
      <c r="C745" s="310" t="s">
        <v>527</v>
      </c>
      <c r="D745" s="311" t="s">
        <v>528</v>
      </c>
      <c r="E745" s="312">
        <f>SUM(E746)</f>
        <v>0</v>
      </c>
      <c r="F745" s="312">
        <f>SUM(F746)</f>
        <v>0</v>
      </c>
      <c r="G745" s="312">
        <f>SUM(G746)</f>
        <v>87</v>
      </c>
      <c r="H745" s="312">
        <v>0</v>
      </c>
    </row>
    <row r="746" spans="1:8" ht="12.75">
      <c r="A746" s="635"/>
      <c r="B746" s="641"/>
      <c r="C746" s="534"/>
      <c r="D746" s="318" t="s">
        <v>419</v>
      </c>
      <c r="E746" s="319">
        <v>0</v>
      </c>
      <c r="F746" s="320">
        <v>0</v>
      </c>
      <c r="G746" s="316">
        <v>87</v>
      </c>
      <c r="H746" s="319">
        <v>0</v>
      </c>
    </row>
    <row r="747" spans="1:8" ht="12.75">
      <c r="A747" s="635"/>
      <c r="B747" s="641"/>
      <c r="C747" s="525" t="s">
        <v>773</v>
      </c>
      <c r="D747" s="526"/>
      <c r="E747" s="527">
        <f>SUM(E748)</f>
        <v>56994</v>
      </c>
      <c r="F747" s="527">
        <f>SUM(F748)</f>
        <v>56994</v>
      </c>
      <c r="G747" s="527">
        <f>SUM(G748)</f>
        <v>23437</v>
      </c>
      <c r="H747" s="527">
        <v>41</v>
      </c>
    </row>
    <row r="748" spans="1:8" ht="12.75">
      <c r="A748" s="635"/>
      <c r="B748" s="641"/>
      <c r="C748" s="321" t="s">
        <v>299</v>
      </c>
      <c r="D748" s="322" t="s">
        <v>8</v>
      </c>
      <c r="E748" s="323">
        <f>SUM(E749+E752+E756+E774)</f>
        <v>56994</v>
      </c>
      <c r="F748" s="323">
        <f>SUM(F749+F752+F756+F774)</f>
        <v>56994</v>
      </c>
      <c r="G748" s="323">
        <f>SUM(G749+G752+G756)</f>
        <v>23437</v>
      </c>
      <c r="H748" s="323">
        <v>41</v>
      </c>
    </row>
    <row r="749" spans="1:8" ht="12.75">
      <c r="A749" s="635"/>
      <c r="B749" s="641"/>
      <c r="C749" s="377" t="s">
        <v>358</v>
      </c>
      <c r="D749" s="378" t="s">
        <v>476</v>
      </c>
      <c r="E749" s="312">
        <f>SUM(E750:E751)</f>
        <v>25758</v>
      </c>
      <c r="F749" s="312">
        <f>SUM(F750:F751)</f>
        <v>25758</v>
      </c>
      <c r="G749" s="312">
        <f>SUM(G750:G751)</f>
        <v>10117</v>
      </c>
      <c r="H749" s="312">
        <v>39</v>
      </c>
    </row>
    <row r="750" spans="1:8" ht="12.75">
      <c r="A750" s="635"/>
      <c r="B750" s="641"/>
      <c r="C750" s="638"/>
      <c r="D750" s="379" t="s">
        <v>477</v>
      </c>
      <c r="E750" s="319">
        <v>23899</v>
      </c>
      <c r="F750" s="320">
        <v>23899</v>
      </c>
      <c r="G750" s="316">
        <v>9959</v>
      </c>
      <c r="H750" s="319">
        <v>42</v>
      </c>
    </row>
    <row r="751" spans="1:8" ht="12.75">
      <c r="A751" s="635"/>
      <c r="B751" s="641"/>
      <c r="C751" s="638"/>
      <c r="D751" s="426" t="s">
        <v>688</v>
      </c>
      <c r="E751" s="319">
        <v>1859</v>
      </c>
      <c r="F751" s="320">
        <v>1859</v>
      </c>
      <c r="G751" s="316">
        <v>158</v>
      </c>
      <c r="H751" s="319">
        <v>9</v>
      </c>
    </row>
    <row r="752" spans="1:8" ht="12.75">
      <c r="A752" s="635"/>
      <c r="B752" s="641"/>
      <c r="C752" s="377" t="s">
        <v>360</v>
      </c>
      <c r="D752" s="378" t="s">
        <v>482</v>
      </c>
      <c r="E752" s="381">
        <f>SUM(E753:E755)</f>
        <v>9095</v>
      </c>
      <c r="F752" s="381">
        <f>SUM(F753:F755)</f>
        <v>9095</v>
      </c>
      <c r="G752" s="381">
        <f>SUM(G753:G755)</f>
        <v>3414</v>
      </c>
      <c r="H752" s="381">
        <v>37</v>
      </c>
    </row>
    <row r="753" spans="1:8" ht="12.75">
      <c r="A753" s="635"/>
      <c r="B753" s="641"/>
      <c r="C753" s="638"/>
      <c r="D753" s="426" t="s">
        <v>689</v>
      </c>
      <c r="E753" s="341">
        <v>1826</v>
      </c>
      <c r="F753" s="303">
        <v>1826</v>
      </c>
      <c r="G753" s="304">
        <v>648</v>
      </c>
      <c r="H753" s="341">
        <v>36</v>
      </c>
    </row>
    <row r="754" spans="1:8" ht="12.75">
      <c r="A754" s="635"/>
      <c r="B754" s="641"/>
      <c r="C754" s="638"/>
      <c r="D754" s="426" t="s">
        <v>690</v>
      </c>
      <c r="E754" s="341">
        <v>763</v>
      </c>
      <c r="F754" s="303">
        <v>763</v>
      </c>
      <c r="G754" s="304">
        <v>364</v>
      </c>
      <c r="H754" s="341"/>
    </row>
    <row r="755" spans="1:8" ht="12.75">
      <c r="A755" s="635"/>
      <c r="B755" s="641"/>
      <c r="C755" s="638"/>
      <c r="D755" s="318" t="s">
        <v>692</v>
      </c>
      <c r="E755" s="303">
        <v>6506</v>
      </c>
      <c r="F755" s="303">
        <v>6506</v>
      </c>
      <c r="G755" s="380">
        <v>2402</v>
      </c>
      <c r="H755" s="303">
        <v>37</v>
      </c>
    </row>
    <row r="756" spans="1:8" ht="12.75">
      <c r="A756" s="635"/>
      <c r="B756" s="641"/>
      <c r="C756" s="377" t="s">
        <v>300</v>
      </c>
      <c r="D756" s="378" t="s">
        <v>301</v>
      </c>
      <c r="E756" s="381">
        <f>SUM(E757:E773)</f>
        <v>21012</v>
      </c>
      <c r="F756" s="381">
        <f>SUM(F757:F773)</f>
        <v>21012</v>
      </c>
      <c r="G756" s="381">
        <f>SUM(G757:G773)</f>
        <v>9906</v>
      </c>
      <c r="H756" s="381">
        <v>47</v>
      </c>
    </row>
    <row r="757" spans="1:8" ht="12.75">
      <c r="A757" s="635"/>
      <c r="B757" s="641"/>
      <c r="C757" s="684"/>
      <c r="D757" s="318" t="s">
        <v>377</v>
      </c>
      <c r="E757" s="319">
        <v>6640</v>
      </c>
      <c r="F757" s="320">
        <v>6640</v>
      </c>
      <c r="G757" s="316">
        <v>3320</v>
      </c>
      <c r="H757" s="319">
        <v>50</v>
      </c>
    </row>
    <row r="758" spans="1:8" ht="12.75">
      <c r="A758" s="635"/>
      <c r="B758" s="641"/>
      <c r="C758" s="684"/>
      <c r="D758" s="318" t="s">
        <v>693</v>
      </c>
      <c r="E758" s="319">
        <v>2656</v>
      </c>
      <c r="F758" s="320">
        <v>2656</v>
      </c>
      <c r="G758" s="316">
        <v>1271</v>
      </c>
      <c r="H758" s="319">
        <v>48</v>
      </c>
    </row>
    <row r="759" spans="1:8" ht="12.75">
      <c r="A759" s="635"/>
      <c r="B759" s="641"/>
      <c r="C759" s="684"/>
      <c r="D759" s="318" t="s">
        <v>379</v>
      </c>
      <c r="E759" s="319">
        <v>564</v>
      </c>
      <c r="F759" s="320">
        <v>564</v>
      </c>
      <c r="G759" s="316">
        <v>210</v>
      </c>
      <c r="H759" s="319">
        <v>37</v>
      </c>
    </row>
    <row r="760" spans="1:8" ht="12.75">
      <c r="A760" s="635"/>
      <c r="B760" s="641"/>
      <c r="C760" s="684"/>
      <c r="D760" s="318" t="s">
        <v>381</v>
      </c>
      <c r="E760" s="319">
        <v>4979</v>
      </c>
      <c r="F760" s="320">
        <v>4979</v>
      </c>
      <c r="G760" s="316">
        <v>3308</v>
      </c>
      <c r="H760" s="319">
        <v>66</v>
      </c>
    </row>
    <row r="761" spans="1:8" ht="12.75">
      <c r="A761" s="635"/>
      <c r="B761" s="641"/>
      <c r="C761" s="684"/>
      <c r="D761" s="318" t="s">
        <v>382</v>
      </c>
      <c r="E761" s="319">
        <v>332</v>
      </c>
      <c r="F761" s="320">
        <v>332</v>
      </c>
      <c r="G761" s="316">
        <v>0</v>
      </c>
      <c r="H761" s="319">
        <v>0</v>
      </c>
    </row>
    <row r="762" spans="1:8" ht="12.75">
      <c r="A762" s="635"/>
      <c r="B762" s="641"/>
      <c r="C762" s="684"/>
      <c r="D762" s="318" t="s">
        <v>694</v>
      </c>
      <c r="E762" s="319">
        <v>1792</v>
      </c>
      <c r="F762" s="320">
        <v>1792</v>
      </c>
      <c r="G762" s="316">
        <v>0</v>
      </c>
      <c r="H762" s="319">
        <v>0</v>
      </c>
    </row>
    <row r="763" spans="1:8" ht="12.75">
      <c r="A763" s="635"/>
      <c r="B763" s="641"/>
      <c r="C763" s="684"/>
      <c r="D763" s="318" t="s">
        <v>384</v>
      </c>
      <c r="E763" s="319">
        <v>863</v>
      </c>
      <c r="F763" s="320">
        <v>863</v>
      </c>
      <c r="G763" s="316">
        <v>204</v>
      </c>
      <c r="H763" s="319">
        <v>24</v>
      </c>
    </row>
    <row r="764" spans="1:8" ht="12.75">
      <c r="A764" s="635"/>
      <c r="B764" s="641"/>
      <c r="C764" s="684"/>
      <c r="D764" s="318" t="s">
        <v>696</v>
      </c>
      <c r="E764" s="319">
        <v>332</v>
      </c>
      <c r="F764" s="320">
        <v>332</v>
      </c>
      <c r="G764" s="316">
        <v>397</v>
      </c>
      <c r="H764" s="319">
        <v>120</v>
      </c>
    </row>
    <row r="765" spans="1:8" ht="12.75">
      <c r="A765" s="635"/>
      <c r="B765" s="641"/>
      <c r="C765" s="684"/>
      <c r="D765" s="318" t="s">
        <v>698</v>
      </c>
      <c r="E765" s="319">
        <v>199</v>
      </c>
      <c r="F765" s="320">
        <v>199</v>
      </c>
      <c r="G765" s="316">
        <v>0</v>
      </c>
      <c r="H765" s="319">
        <v>0</v>
      </c>
    </row>
    <row r="766" spans="1:8" ht="12.75">
      <c r="A766" s="635"/>
      <c r="B766" s="641"/>
      <c r="C766" s="684"/>
      <c r="D766" s="318" t="s">
        <v>715</v>
      </c>
      <c r="E766" s="319">
        <v>199</v>
      </c>
      <c r="F766" s="320">
        <v>199</v>
      </c>
      <c r="G766" s="316">
        <v>0</v>
      </c>
      <c r="H766" s="319">
        <v>0</v>
      </c>
    </row>
    <row r="767" spans="1:8" ht="12.75">
      <c r="A767" s="635"/>
      <c r="B767" s="641"/>
      <c r="C767" s="684"/>
      <c r="D767" s="318" t="s">
        <v>699</v>
      </c>
      <c r="E767" s="319">
        <v>398</v>
      </c>
      <c r="F767" s="320">
        <v>398</v>
      </c>
      <c r="G767" s="316">
        <v>270</v>
      </c>
      <c r="H767" s="319">
        <v>90</v>
      </c>
    </row>
    <row r="768" spans="1:8" ht="12.75">
      <c r="A768" s="635"/>
      <c r="B768" s="641"/>
      <c r="C768" s="684"/>
      <c r="D768" s="318" t="s">
        <v>701</v>
      </c>
      <c r="E768" s="319">
        <v>166</v>
      </c>
      <c r="F768" s="320">
        <v>166</v>
      </c>
      <c r="G768" s="316">
        <v>0</v>
      </c>
      <c r="H768" s="319">
        <v>0</v>
      </c>
    </row>
    <row r="769" spans="1:8" ht="12.75">
      <c r="A769" s="635"/>
      <c r="B769" s="641"/>
      <c r="C769" s="684"/>
      <c r="D769" s="318" t="s">
        <v>406</v>
      </c>
      <c r="E769" s="319">
        <v>664</v>
      </c>
      <c r="F769" s="320">
        <v>664</v>
      </c>
      <c r="G769" s="316">
        <v>105</v>
      </c>
      <c r="H769" s="319">
        <v>16</v>
      </c>
    </row>
    <row r="770" spans="1:8" ht="12.75">
      <c r="A770" s="635"/>
      <c r="B770" s="641"/>
      <c r="C770" s="684"/>
      <c r="D770" s="318" t="s">
        <v>702</v>
      </c>
      <c r="E770" s="319">
        <v>232</v>
      </c>
      <c r="F770" s="320">
        <v>232</v>
      </c>
      <c r="G770" s="316">
        <v>108</v>
      </c>
      <c r="H770" s="319">
        <v>47</v>
      </c>
    </row>
    <row r="771" spans="1:8" ht="12.75">
      <c r="A771" s="635"/>
      <c r="B771" s="641"/>
      <c r="C771" s="684"/>
      <c r="D771" s="318" t="s">
        <v>373</v>
      </c>
      <c r="E771" s="319">
        <v>664</v>
      </c>
      <c r="F771" s="320">
        <v>664</v>
      </c>
      <c r="G771" s="316">
        <v>514</v>
      </c>
      <c r="H771" s="319">
        <v>77</v>
      </c>
    </row>
    <row r="772" spans="1:8" ht="12.75">
      <c r="A772" s="635"/>
      <c r="B772" s="641"/>
      <c r="C772" s="684"/>
      <c r="D772" s="318" t="s">
        <v>410</v>
      </c>
      <c r="E772" s="319">
        <v>332</v>
      </c>
      <c r="F772" s="320">
        <v>332</v>
      </c>
      <c r="G772" s="316">
        <v>100</v>
      </c>
      <c r="H772" s="319">
        <v>0</v>
      </c>
    </row>
    <row r="773" spans="1:8" ht="12.75">
      <c r="A773" s="635"/>
      <c r="B773" s="641"/>
      <c r="C773" s="684"/>
      <c r="D773" s="318" t="s">
        <v>717</v>
      </c>
      <c r="E773" s="319">
        <v>0</v>
      </c>
      <c r="F773" s="320">
        <v>0</v>
      </c>
      <c r="G773" s="316">
        <v>99</v>
      </c>
      <c r="H773" s="319">
        <v>30</v>
      </c>
    </row>
    <row r="774" spans="1:8" ht="12.75">
      <c r="A774" s="635"/>
      <c r="B774" s="641"/>
      <c r="C774" s="310" t="s">
        <v>527</v>
      </c>
      <c r="D774" s="311" t="s">
        <v>528</v>
      </c>
      <c r="E774" s="312">
        <f>SUM(E775:E775)</f>
        <v>1129</v>
      </c>
      <c r="F774" s="312">
        <f>SUM(F775:F775)</f>
        <v>1129</v>
      </c>
      <c r="G774" s="312">
        <f>SUM(G775:G775)</f>
        <v>0</v>
      </c>
      <c r="H774" s="312">
        <v>0</v>
      </c>
    </row>
    <row r="775" spans="1:8" ht="12.75">
      <c r="A775" s="635"/>
      <c r="B775" s="641"/>
      <c r="C775" s="534"/>
      <c r="D775" s="318" t="s">
        <v>756</v>
      </c>
      <c r="E775" s="319">
        <v>1129</v>
      </c>
      <c r="F775" s="320">
        <v>1129</v>
      </c>
      <c r="G775" s="316">
        <v>0</v>
      </c>
      <c r="H775" s="319">
        <v>0</v>
      </c>
    </row>
    <row r="776" spans="1:8" ht="12.75">
      <c r="A776" s="635"/>
      <c r="B776" s="641"/>
      <c r="C776" s="525" t="s">
        <v>774</v>
      </c>
      <c r="D776" s="526"/>
      <c r="E776" s="527">
        <f>SUM(E777)</f>
        <v>80163</v>
      </c>
      <c r="F776" s="527">
        <f>SUM(F777)</f>
        <v>80163</v>
      </c>
      <c r="G776" s="527">
        <f>SUM(G777)</f>
        <v>38927</v>
      </c>
      <c r="H776" s="527">
        <v>49</v>
      </c>
    </row>
    <row r="777" spans="1:8" ht="12.75">
      <c r="A777" s="635"/>
      <c r="B777" s="641"/>
      <c r="C777" s="321" t="s">
        <v>299</v>
      </c>
      <c r="D777" s="322" t="s">
        <v>8</v>
      </c>
      <c r="E777" s="323">
        <f>SUM(E778+E782+E787+E800)</f>
        <v>80163</v>
      </c>
      <c r="F777" s="323">
        <f>SUM(F778+F782+F787+F800)</f>
        <v>80163</v>
      </c>
      <c r="G777" s="323">
        <f>SUM(G778+G782+G787+G800)</f>
        <v>38927</v>
      </c>
      <c r="H777" s="323">
        <v>49</v>
      </c>
    </row>
    <row r="778" spans="1:8" ht="12.75">
      <c r="A778" s="635"/>
      <c r="B778" s="641"/>
      <c r="C778" s="377" t="s">
        <v>358</v>
      </c>
      <c r="D778" s="378" t="s">
        <v>476</v>
      </c>
      <c r="E778" s="312">
        <f>SUM(E779:E781)</f>
        <v>37376</v>
      </c>
      <c r="F778" s="312">
        <f>SUM(F779:F781)</f>
        <v>37376</v>
      </c>
      <c r="G778" s="312">
        <f>SUM(G779:G781)</f>
        <v>14151</v>
      </c>
      <c r="H778" s="312">
        <v>38</v>
      </c>
    </row>
    <row r="779" spans="1:8" ht="12.75">
      <c r="A779" s="635"/>
      <c r="B779" s="641"/>
      <c r="C779" s="638"/>
      <c r="D779" s="379" t="s">
        <v>477</v>
      </c>
      <c r="E779" s="319">
        <v>32264</v>
      </c>
      <c r="F779" s="320">
        <v>32264</v>
      </c>
      <c r="G779" s="316">
        <v>13224</v>
      </c>
      <c r="H779" s="319">
        <v>41</v>
      </c>
    </row>
    <row r="780" spans="1:8" ht="12.75">
      <c r="A780" s="635"/>
      <c r="B780" s="641"/>
      <c r="C780" s="638"/>
      <c r="D780" s="426" t="s">
        <v>688</v>
      </c>
      <c r="E780" s="319">
        <v>3452</v>
      </c>
      <c r="F780" s="320">
        <v>3452</v>
      </c>
      <c r="G780" s="316">
        <v>927</v>
      </c>
      <c r="H780" s="319">
        <v>27</v>
      </c>
    </row>
    <row r="781" spans="1:8" ht="12.75">
      <c r="A781" s="635"/>
      <c r="B781" s="641"/>
      <c r="C781" s="638"/>
      <c r="D781" s="426" t="s">
        <v>565</v>
      </c>
      <c r="E781" s="319">
        <v>1660</v>
      </c>
      <c r="F781" s="320">
        <v>1660</v>
      </c>
      <c r="G781" s="316">
        <v>0</v>
      </c>
      <c r="H781" s="319">
        <v>0</v>
      </c>
    </row>
    <row r="782" spans="1:8" ht="12.75">
      <c r="A782" s="635"/>
      <c r="B782" s="641"/>
      <c r="C782" s="377" t="s">
        <v>360</v>
      </c>
      <c r="D782" s="378" t="s">
        <v>482</v>
      </c>
      <c r="E782" s="381">
        <f>SUM(E783:E786)</f>
        <v>13145</v>
      </c>
      <c r="F782" s="381">
        <f>SUM(F783:F786)</f>
        <v>13145</v>
      </c>
      <c r="G782" s="381">
        <f>SUM(G783:G786)</f>
        <v>4841</v>
      </c>
      <c r="H782" s="381">
        <v>37</v>
      </c>
    </row>
    <row r="783" spans="1:8" ht="12.75">
      <c r="A783" s="635"/>
      <c r="B783" s="641"/>
      <c r="C783" s="638"/>
      <c r="D783" s="426" t="s">
        <v>689</v>
      </c>
      <c r="E783" s="341">
        <v>1992</v>
      </c>
      <c r="F783" s="303">
        <v>1992</v>
      </c>
      <c r="G783" s="304">
        <v>394</v>
      </c>
      <c r="H783" s="341">
        <v>20</v>
      </c>
    </row>
    <row r="784" spans="1:8" ht="12.75">
      <c r="A784" s="635"/>
      <c r="B784" s="641"/>
      <c r="C784" s="638"/>
      <c r="D784" s="426" t="s">
        <v>690</v>
      </c>
      <c r="E784" s="341">
        <v>996</v>
      </c>
      <c r="F784" s="303">
        <v>996</v>
      </c>
      <c r="G784" s="304">
        <v>735</v>
      </c>
      <c r="H784" s="341">
        <v>74</v>
      </c>
    </row>
    <row r="785" spans="1:8" ht="12.75">
      <c r="A785" s="635"/>
      <c r="B785" s="641"/>
      <c r="C785" s="638"/>
      <c r="D785" s="379" t="s">
        <v>691</v>
      </c>
      <c r="E785" s="341">
        <v>763</v>
      </c>
      <c r="F785" s="303">
        <v>763</v>
      </c>
      <c r="G785" s="304">
        <v>183</v>
      </c>
      <c r="H785" s="341">
        <v>24</v>
      </c>
    </row>
    <row r="786" spans="1:8" ht="12.75">
      <c r="A786" s="635"/>
      <c r="B786" s="641"/>
      <c r="C786" s="638"/>
      <c r="D786" s="318" t="s">
        <v>692</v>
      </c>
      <c r="E786" s="303">
        <v>9394</v>
      </c>
      <c r="F786" s="303">
        <v>9394</v>
      </c>
      <c r="G786" s="380">
        <v>3529</v>
      </c>
      <c r="H786" s="303">
        <v>38</v>
      </c>
    </row>
    <row r="787" spans="1:8" ht="12.75">
      <c r="A787" s="635"/>
      <c r="B787" s="641"/>
      <c r="C787" s="377" t="s">
        <v>300</v>
      </c>
      <c r="D787" s="378" t="s">
        <v>301</v>
      </c>
      <c r="E787" s="381">
        <f>SUM(E788:E799)</f>
        <v>29476</v>
      </c>
      <c r="F787" s="381">
        <f>SUM(F788:F799)</f>
        <v>29476</v>
      </c>
      <c r="G787" s="381">
        <f>SUM(G788:G799)</f>
        <v>19935</v>
      </c>
      <c r="H787" s="381">
        <v>67</v>
      </c>
    </row>
    <row r="788" spans="1:8" ht="12.75">
      <c r="A788" s="635"/>
      <c r="B788" s="641"/>
      <c r="C788" s="684"/>
      <c r="D788" s="318" t="s">
        <v>377</v>
      </c>
      <c r="E788" s="319">
        <v>14937</v>
      </c>
      <c r="F788" s="320">
        <v>14937</v>
      </c>
      <c r="G788" s="316">
        <v>12434</v>
      </c>
      <c r="H788" s="319">
        <v>63</v>
      </c>
    </row>
    <row r="789" spans="1:8" ht="12.75">
      <c r="A789" s="635"/>
      <c r="B789" s="641"/>
      <c r="C789" s="684"/>
      <c r="D789" s="318" t="s">
        <v>693</v>
      </c>
      <c r="E789" s="319">
        <v>3319</v>
      </c>
      <c r="F789" s="320">
        <v>3319</v>
      </c>
      <c r="G789" s="316">
        <v>1233</v>
      </c>
      <c r="H789" s="319">
        <v>37</v>
      </c>
    </row>
    <row r="790" spans="1:8" ht="12.75">
      <c r="A790" s="635"/>
      <c r="B790" s="641"/>
      <c r="C790" s="684"/>
      <c r="D790" s="318" t="s">
        <v>379</v>
      </c>
      <c r="E790" s="319">
        <v>0</v>
      </c>
      <c r="F790" s="320">
        <v>0</v>
      </c>
      <c r="G790" s="316">
        <v>121</v>
      </c>
      <c r="H790" s="319">
        <v>0</v>
      </c>
    </row>
    <row r="791" spans="1:8" ht="12.75">
      <c r="A791" s="635"/>
      <c r="B791" s="641"/>
      <c r="C791" s="684"/>
      <c r="D791" s="318" t="s">
        <v>384</v>
      </c>
      <c r="E791" s="319">
        <v>996</v>
      </c>
      <c r="F791" s="320">
        <v>996</v>
      </c>
      <c r="G791" s="316">
        <v>1106</v>
      </c>
      <c r="H791" s="319">
        <v>111</v>
      </c>
    </row>
    <row r="792" spans="1:8" ht="12.75">
      <c r="A792" s="635"/>
      <c r="B792" s="641"/>
      <c r="C792" s="684"/>
      <c r="D792" s="318" t="s">
        <v>696</v>
      </c>
      <c r="E792" s="319">
        <v>332</v>
      </c>
      <c r="F792" s="320">
        <v>332</v>
      </c>
      <c r="G792" s="316">
        <v>0</v>
      </c>
      <c r="H792" s="319">
        <v>0</v>
      </c>
    </row>
    <row r="793" spans="1:8" ht="12.75">
      <c r="A793" s="635"/>
      <c r="B793" s="641"/>
      <c r="C793" s="684"/>
      <c r="D793" s="318" t="s">
        <v>754</v>
      </c>
      <c r="E793" s="319">
        <v>0</v>
      </c>
      <c r="F793" s="320">
        <v>0</v>
      </c>
      <c r="G793" s="316">
        <v>183</v>
      </c>
      <c r="H793" s="319">
        <v>0</v>
      </c>
    </row>
    <row r="794" spans="1:8" ht="12.75">
      <c r="A794" s="635"/>
      <c r="B794" s="641"/>
      <c r="C794" s="684"/>
      <c r="D794" s="318" t="s">
        <v>699</v>
      </c>
      <c r="E794" s="319">
        <v>431</v>
      </c>
      <c r="F794" s="320">
        <v>431</v>
      </c>
      <c r="G794" s="316">
        <v>60</v>
      </c>
      <c r="H794" s="319">
        <v>14</v>
      </c>
    </row>
    <row r="795" spans="1:8" ht="12.75">
      <c r="A795" s="635"/>
      <c r="B795" s="641"/>
      <c r="C795" s="684"/>
      <c r="D795" s="318" t="s">
        <v>700</v>
      </c>
      <c r="E795" s="319">
        <v>6639</v>
      </c>
      <c r="F795" s="320">
        <v>6639</v>
      </c>
      <c r="G795" s="316">
        <v>2867</v>
      </c>
      <c r="H795" s="319">
        <v>43</v>
      </c>
    </row>
    <row r="796" spans="1:8" ht="12.75">
      <c r="A796" s="635"/>
      <c r="B796" s="641"/>
      <c r="C796" s="684"/>
      <c r="D796" s="318" t="s">
        <v>406</v>
      </c>
      <c r="E796" s="319">
        <v>996</v>
      </c>
      <c r="F796" s="320">
        <v>996</v>
      </c>
      <c r="G796" s="316">
        <v>355</v>
      </c>
      <c r="H796" s="319">
        <v>36</v>
      </c>
    </row>
    <row r="797" spans="1:8" ht="12.75">
      <c r="A797" s="635"/>
      <c r="B797" s="641"/>
      <c r="C797" s="684"/>
      <c r="D797" s="318" t="s">
        <v>702</v>
      </c>
      <c r="E797" s="319">
        <v>332</v>
      </c>
      <c r="F797" s="320">
        <v>332</v>
      </c>
      <c r="G797" s="316">
        <v>158</v>
      </c>
      <c r="H797" s="319">
        <v>48</v>
      </c>
    </row>
    <row r="798" spans="1:8" ht="12.75">
      <c r="A798" s="635"/>
      <c r="B798" s="641"/>
      <c r="C798" s="684"/>
      <c r="D798" s="318" t="s">
        <v>373</v>
      </c>
      <c r="E798" s="319">
        <v>996</v>
      </c>
      <c r="F798" s="320">
        <v>996</v>
      </c>
      <c r="G798" s="316">
        <v>1143</v>
      </c>
      <c r="H798" s="319">
        <v>115</v>
      </c>
    </row>
    <row r="799" spans="1:8" ht="12.75">
      <c r="A799" s="635"/>
      <c r="B799" s="641"/>
      <c r="C799" s="684"/>
      <c r="D799" s="318" t="s">
        <v>410</v>
      </c>
      <c r="E799" s="319">
        <v>498</v>
      </c>
      <c r="F799" s="320">
        <v>498</v>
      </c>
      <c r="G799" s="316">
        <v>275</v>
      </c>
      <c r="H799" s="319">
        <v>55</v>
      </c>
    </row>
    <row r="800" spans="1:8" ht="12.75">
      <c r="A800" s="635"/>
      <c r="B800" s="641"/>
      <c r="C800" s="310" t="s">
        <v>527</v>
      </c>
      <c r="D800" s="311" t="s">
        <v>528</v>
      </c>
      <c r="E800" s="312">
        <f>SUM(E801:E801)</f>
        <v>166</v>
      </c>
      <c r="F800" s="312">
        <f>SUM(F801:F801)</f>
        <v>166</v>
      </c>
      <c r="G800" s="312">
        <f>SUM(G801:G801)</f>
        <v>0</v>
      </c>
      <c r="H800" s="312">
        <v>0</v>
      </c>
    </row>
    <row r="801" spans="1:8" ht="12.75">
      <c r="A801" s="635"/>
      <c r="B801" s="641"/>
      <c r="C801" s="534"/>
      <c r="D801" s="318" t="s">
        <v>419</v>
      </c>
      <c r="E801" s="319">
        <v>166</v>
      </c>
      <c r="F801" s="320">
        <v>166</v>
      </c>
      <c r="G801" s="316">
        <v>0</v>
      </c>
      <c r="H801" s="319">
        <v>0</v>
      </c>
    </row>
    <row r="802" spans="1:8" ht="12.75">
      <c r="A802" s="371" t="s">
        <v>775</v>
      </c>
      <c r="B802" s="522" t="s">
        <v>776</v>
      </c>
      <c r="C802" s="523" t="s">
        <v>777</v>
      </c>
      <c r="D802" s="524"/>
      <c r="E802" s="374">
        <f aca="true" t="shared" si="4" ref="E802:G803">SUM(E803)</f>
        <v>33393</v>
      </c>
      <c r="F802" s="374">
        <f t="shared" si="4"/>
        <v>33393</v>
      </c>
      <c r="G802" s="374">
        <f t="shared" si="4"/>
        <v>13864</v>
      </c>
      <c r="H802" s="374">
        <v>42</v>
      </c>
    </row>
    <row r="803" spans="1:8" ht="12.75">
      <c r="A803" s="635"/>
      <c r="B803" s="641"/>
      <c r="C803" s="525" t="s">
        <v>778</v>
      </c>
      <c r="D803" s="526"/>
      <c r="E803" s="527">
        <f t="shared" si="4"/>
        <v>33393</v>
      </c>
      <c r="F803" s="527">
        <f t="shared" si="4"/>
        <v>33393</v>
      </c>
      <c r="G803" s="527">
        <f t="shared" si="4"/>
        <v>13864</v>
      </c>
      <c r="H803" s="527">
        <v>42</v>
      </c>
    </row>
    <row r="804" spans="1:8" ht="12.75">
      <c r="A804" s="635"/>
      <c r="B804" s="641"/>
      <c r="C804" s="321" t="s">
        <v>299</v>
      </c>
      <c r="D804" s="322" t="s">
        <v>8</v>
      </c>
      <c r="E804" s="323">
        <f>SUM(E805+E808+E813+E820)</f>
        <v>33393</v>
      </c>
      <c r="F804" s="323">
        <f>SUM(F805+F808+F813+F820)</f>
        <v>33393</v>
      </c>
      <c r="G804" s="323">
        <f>SUM(G805+G808+G813+G820)</f>
        <v>13864</v>
      </c>
      <c r="H804" s="323">
        <v>42</v>
      </c>
    </row>
    <row r="805" spans="1:8" ht="12.75">
      <c r="A805" s="635"/>
      <c r="B805" s="641"/>
      <c r="C805" s="377" t="s">
        <v>358</v>
      </c>
      <c r="D805" s="378" t="s">
        <v>476</v>
      </c>
      <c r="E805" s="312">
        <f>SUM(E806:E807)</f>
        <v>22572</v>
      </c>
      <c r="F805" s="312">
        <f>SUM(F806:F807)</f>
        <v>22572</v>
      </c>
      <c r="G805" s="312">
        <f>SUM(G806:G807)</f>
        <v>8767</v>
      </c>
      <c r="H805" s="312">
        <v>39</v>
      </c>
    </row>
    <row r="806" spans="1:8" ht="12.75">
      <c r="A806" s="635"/>
      <c r="B806" s="641"/>
      <c r="C806" s="638"/>
      <c r="D806" s="379" t="s">
        <v>477</v>
      </c>
      <c r="E806" s="319">
        <v>21510</v>
      </c>
      <c r="F806" s="320">
        <v>21510</v>
      </c>
      <c r="G806" s="316">
        <v>8255</v>
      </c>
      <c r="H806" s="319">
        <v>38</v>
      </c>
    </row>
    <row r="807" spans="1:8" ht="12.75">
      <c r="A807" s="635"/>
      <c r="B807" s="641"/>
      <c r="C807" s="638"/>
      <c r="D807" s="426" t="s">
        <v>688</v>
      </c>
      <c r="E807" s="319">
        <v>1062</v>
      </c>
      <c r="F807" s="320">
        <v>1062</v>
      </c>
      <c r="G807" s="316">
        <v>512</v>
      </c>
      <c r="H807" s="319">
        <v>48</v>
      </c>
    </row>
    <row r="808" spans="1:8" ht="12.75">
      <c r="A808" s="635"/>
      <c r="B808" s="641"/>
      <c r="C808" s="377" t="s">
        <v>360</v>
      </c>
      <c r="D808" s="378" t="s">
        <v>482</v>
      </c>
      <c r="E808" s="381">
        <f>SUM(E809:E812)</f>
        <v>7933</v>
      </c>
      <c r="F808" s="381">
        <f>SUM(F809:F812)</f>
        <v>7933</v>
      </c>
      <c r="G808" s="381">
        <f>SUM(G809:G812)</f>
        <v>3186</v>
      </c>
      <c r="H808" s="381">
        <v>40</v>
      </c>
    </row>
    <row r="809" spans="1:8" ht="12.75">
      <c r="A809" s="635"/>
      <c r="B809" s="641"/>
      <c r="C809" s="638"/>
      <c r="D809" s="426" t="s">
        <v>689</v>
      </c>
      <c r="E809" s="341">
        <v>730</v>
      </c>
      <c r="F809" s="303">
        <v>730</v>
      </c>
      <c r="G809" s="304">
        <v>355</v>
      </c>
      <c r="H809" s="341">
        <v>48</v>
      </c>
    </row>
    <row r="810" spans="1:8" ht="12.75">
      <c r="A810" s="635"/>
      <c r="B810" s="641"/>
      <c r="C810" s="638"/>
      <c r="D810" s="426" t="s">
        <v>690</v>
      </c>
      <c r="E810" s="341">
        <v>0</v>
      </c>
      <c r="F810" s="303">
        <v>0</v>
      </c>
      <c r="G810" s="304">
        <v>338</v>
      </c>
      <c r="H810" s="341">
        <v>0</v>
      </c>
    </row>
    <row r="811" spans="1:8" ht="12.75">
      <c r="A811" s="635"/>
      <c r="B811" s="641"/>
      <c r="C811" s="638"/>
      <c r="D811" s="379" t="s">
        <v>691</v>
      </c>
      <c r="E811" s="341">
        <v>1527</v>
      </c>
      <c r="F811" s="303">
        <v>1527</v>
      </c>
      <c r="G811" s="304">
        <v>313</v>
      </c>
      <c r="H811" s="341">
        <v>21</v>
      </c>
    </row>
    <row r="812" spans="1:8" ht="12.75">
      <c r="A812" s="635"/>
      <c r="B812" s="641"/>
      <c r="C812" s="638"/>
      <c r="D812" s="318" t="s">
        <v>692</v>
      </c>
      <c r="E812" s="303">
        <v>5676</v>
      </c>
      <c r="F812" s="303">
        <v>5676</v>
      </c>
      <c r="G812" s="380">
        <v>2180</v>
      </c>
      <c r="H812" s="303">
        <v>38</v>
      </c>
    </row>
    <row r="813" spans="1:8" ht="12.75">
      <c r="A813" s="635"/>
      <c r="B813" s="641"/>
      <c r="C813" s="377" t="s">
        <v>300</v>
      </c>
      <c r="D813" s="378" t="s">
        <v>301</v>
      </c>
      <c r="E813" s="381">
        <f>SUM(E814:E819)</f>
        <v>2822</v>
      </c>
      <c r="F813" s="381">
        <f>SUM(F814:F819)</f>
        <v>2822</v>
      </c>
      <c r="G813" s="381">
        <f>SUM(G814:G819)</f>
        <v>713</v>
      </c>
      <c r="H813" s="381">
        <v>25</v>
      </c>
    </row>
    <row r="814" spans="1:8" ht="12.75">
      <c r="A814" s="635"/>
      <c r="B814" s="641"/>
      <c r="C814" s="684"/>
      <c r="D814" s="318" t="s">
        <v>377</v>
      </c>
      <c r="E814" s="319">
        <v>1328</v>
      </c>
      <c r="F814" s="320">
        <v>1328</v>
      </c>
      <c r="G814" s="316">
        <v>489</v>
      </c>
      <c r="H814" s="319">
        <v>37</v>
      </c>
    </row>
    <row r="815" spans="1:8" ht="12.75">
      <c r="A815" s="635"/>
      <c r="B815" s="641"/>
      <c r="C815" s="684"/>
      <c r="D815" s="318" t="s">
        <v>693</v>
      </c>
      <c r="E815" s="319">
        <v>730</v>
      </c>
      <c r="F815" s="320">
        <v>730</v>
      </c>
      <c r="G815" s="316">
        <v>50</v>
      </c>
      <c r="H815" s="319">
        <v>7</v>
      </c>
    </row>
    <row r="816" spans="1:8" ht="12.75">
      <c r="A816" s="635"/>
      <c r="B816" s="641"/>
      <c r="C816" s="684"/>
      <c r="D816" s="318" t="s">
        <v>384</v>
      </c>
      <c r="E816" s="319">
        <v>166</v>
      </c>
      <c r="F816" s="320">
        <v>166</v>
      </c>
      <c r="G816" s="316">
        <v>34</v>
      </c>
      <c r="H816" s="319">
        <v>21</v>
      </c>
    </row>
    <row r="817" spans="1:8" ht="12.75">
      <c r="A817" s="635"/>
      <c r="B817" s="641"/>
      <c r="C817" s="684"/>
      <c r="D817" s="318" t="s">
        <v>406</v>
      </c>
      <c r="E817" s="319">
        <v>166</v>
      </c>
      <c r="F817" s="320">
        <v>166</v>
      </c>
      <c r="G817" s="316">
        <v>0</v>
      </c>
      <c r="H817" s="319">
        <v>0</v>
      </c>
    </row>
    <row r="818" spans="1:8" ht="12.75">
      <c r="A818" s="635"/>
      <c r="B818" s="641"/>
      <c r="C818" s="684"/>
      <c r="D818" s="318" t="s">
        <v>373</v>
      </c>
      <c r="E818" s="319">
        <v>166</v>
      </c>
      <c r="F818" s="320">
        <v>166</v>
      </c>
      <c r="G818" s="316">
        <v>38</v>
      </c>
      <c r="H818" s="319">
        <v>23</v>
      </c>
    </row>
    <row r="819" spans="1:8" ht="12.75">
      <c r="A819" s="635"/>
      <c r="B819" s="641"/>
      <c r="C819" s="684"/>
      <c r="D819" s="318" t="s">
        <v>410</v>
      </c>
      <c r="E819" s="319">
        <v>266</v>
      </c>
      <c r="F819" s="320">
        <v>266</v>
      </c>
      <c r="G819" s="316">
        <v>102</v>
      </c>
      <c r="H819" s="319">
        <v>38</v>
      </c>
    </row>
    <row r="820" spans="1:8" ht="12.75">
      <c r="A820" s="635"/>
      <c r="B820" s="641"/>
      <c r="C820" s="310" t="s">
        <v>527</v>
      </c>
      <c r="D820" s="311" t="s">
        <v>528</v>
      </c>
      <c r="E820" s="312">
        <f>SUM(E821:E822)</f>
        <v>66</v>
      </c>
      <c r="F820" s="312">
        <f>SUM(F821:F822)</f>
        <v>66</v>
      </c>
      <c r="G820" s="312">
        <f>SUM(G821:G822)</f>
        <v>1198</v>
      </c>
      <c r="H820" s="312">
        <v>1815</v>
      </c>
    </row>
    <row r="821" spans="1:8" ht="12.75">
      <c r="A821" s="635"/>
      <c r="B821" s="641"/>
      <c r="C821" s="689"/>
      <c r="D821" s="318" t="s">
        <v>748</v>
      </c>
      <c r="E821" s="319">
        <v>0</v>
      </c>
      <c r="F821" s="319">
        <v>0</v>
      </c>
      <c r="G821" s="319">
        <v>1118</v>
      </c>
      <c r="H821" s="312">
        <v>0</v>
      </c>
    </row>
    <row r="822" spans="1:8" ht="12.75">
      <c r="A822" s="635"/>
      <c r="B822" s="641"/>
      <c r="C822" s="689"/>
      <c r="D822" s="318" t="s">
        <v>419</v>
      </c>
      <c r="E822" s="319">
        <v>66</v>
      </c>
      <c r="F822" s="320">
        <v>66</v>
      </c>
      <c r="G822" s="316">
        <v>80</v>
      </c>
      <c r="H822" s="319">
        <v>120</v>
      </c>
    </row>
    <row r="823" spans="1:8" ht="12.75">
      <c r="A823" s="371" t="s">
        <v>274</v>
      </c>
      <c r="B823" s="523" t="s">
        <v>779</v>
      </c>
      <c r="C823" s="536"/>
      <c r="D823" s="524"/>
      <c r="E823" s="374">
        <f>SUM(E824+E986+E1028+E1074)</f>
        <v>1758942</v>
      </c>
      <c r="F823" s="374">
        <f>SUM(F824+F986+F1028+F1074)</f>
        <v>1765297</v>
      </c>
      <c r="G823" s="374">
        <f>SUM(G824+G986+G1028+G1074)</f>
        <v>598347.31</v>
      </c>
      <c r="H823" s="374">
        <v>34</v>
      </c>
    </row>
    <row r="824" spans="1:8" ht="12.75">
      <c r="A824" s="685"/>
      <c r="B824" s="373" t="s">
        <v>780</v>
      </c>
      <c r="C824" s="537" t="s">
        <v>781</v>
      </c>
      <c r="D824" s="524"/>
      <c r="E824" s="374">
        <f>SUM(E825+E844+E862+E882+E899+E922+E938+E948+E967+E984)</f>
        <v>447717</v>
      </c>
      <c r="F824" s="374">
        <f>SUM(F825+F844+F862+F882+F899+F922+F938+F948+F967+F984)</f>
        <v>449579</v>
      </c>
      <c r="G824" s="374">
        <f>SUM(G825+G844+G862+G882+G899+G922+G938+G948+G967+G984)</f>
        <v>177936</v>
      </c>
      <c r="H824" s="374">
        <v>40</v>
      </c>
    </row>
    <row r="825" spans="1:8" ht="12.75">
      <c r="A825" s="685"/>
      <c r="B825" s="632"/>
      <c r="C825" s="525" t="s">
        <v>782</v>
      </c>
      <c r="D825" s="526"/>
      <c r="E825" s="527">
        <f>SUM(E826)</f>
        <v>72528</v>
      </c>
      <c r="F825" s="527">
        <f>SUM(F826)</f>
        <v>73104</v>
      </c>
      <c r="G825" s="527">
        <f>SUM(G826)</f>
        <v>28886</v>
      </c>
      <c r="H825" s="527">
        <v>40</v>
      </c>
    </row>
    <row r="826" spans="1:8" ht="12.75">
      <c r="A826" s="685"/>
      <c r="B826" s="632"/>
      <c r="C826" s="321" t="s">
        <v>299</v>
      </c>
      <c r="D826" s="322" t="s">
        <v>8</v>
      </c>
      <c r="E826" s="323">
        <f>SUM(E827+E831+E836+E842)</f>
        <v>72528</v>
      </c>
      <c r="F826" s="323">
        <f>SUM(F827+F831+F836+F842)</f>
        <v>73104</v>
      </c>
      <c r="G826" s="323">
        <f>SUM(G827+G831+G836+G842)</f>
        <v>28886</v>
      </c>
      <c r="H826" s="323">
        <v>40</v>
      </c>
    </row>
    <row r="827" spans="1:8" ht="12.75">
      <c r="A827" s="685"/>
      <c r="B827" s="632"/>
      <c r="C827" s="377" t="s">
        <v>358</v>
      </c>
      <c r="D827" s="378" t="s">
        <v>476</v>
      </c>
      <c r="E827" s="312">
        <f>SUM(E828:E830)</f>
        <v>49359</v>
      </c>
      <c r="F827" s="312">
        <f>SUM(F828:F830)</f>
        <v>49692</v>
      </c>
      <c r="G827" s="312">
        <f>SUM(G828:G830)</f>
        <v>20365</v>
      </c>
      <c r="H827" s="312">
        <v>41</v>
      </c>
    </row>
    <row r="828" spans="1:8" ht="12.75">
      <c r="A828" s="685"/>
      <c r="B828" s="632"/>
      <c r="C828" s="638"/>
      <c r="D828" s="379" t="s">
        <v>477</v>
      </c>
      <c r="E828" s="319">
        <v>47467</v>
      </c>
      <c r="F828" s="320">
        <v>47800</v>
      </c>
      <c r="G828" s="316">
        <v>20177</v>
      </c>
      <c r="H828" s="319">
        <v>42</v>
      </c>
    </row>
    <row r="829" spans="1:8" ht="12.75">
      <c r="A829" s="685"/>
      <c r="B829" s="632"/>
      <c r="C829" s="638"/>
      <c r="D829" s="426" t="s">
        <v>688</v>
      </c>
      <c r="E829" s="319">
        <v>1029</v>
      </c>
      <c r="F829" s="320">
        <v>1029</v>
      </c>
      <c r="G829" s="316">
        <v>188</v>
      </c>
      <c r="H829" s="319">
        <v>18</v>
      </c>
    </row>
    <row r="830" spans="1:8" ht="12.75">
      <c r="A830" s="685"/>
      <c r="B830" s="632"/>
      <c r="C830" s="638"/>
      <c r="D830" s="426" t="s">
        <v>565</v>
      </c>
      <c r="E830" s="319">
        <v>863</v>
      </c>
      <c r="F830" s="320">
        <v>863</v>
      </c>
      <c r="G830" s="316">
        <v>0</v>
      </c>
      <c r="H830" s="319">
        <v>0</v>
      </c>
    </row>
    <row r="831" spans="1:8" ht="12.75">
      <c r="A831" s="685"/>
      <c r="B831" s="632"/>
      <c r="C831" s="377" t="s">
        <v>360</v>
      </c>
      <c r="D831" s="378" t="s">
        <v>482</v>
      </c>
      <c r="E831" s="381">
        <f>SUM(E832:E835)</f>
        <v>17393</v>
      </c>
      <c r="F831" s="381">
        <f>SUM(F832:F835)</f>
        <v>17511</v>
      </c>
      <c r="G831" s="381">
        <f>SUM(G832:G835)</f>
        <v>7080</v>
      </c>
      <c r="H831" s="381">
        <v>40</v>
      </c>
    </row>
    <row r="832" spans="1:8" ht="12.75">
      <c r="A832" s="685"/>
      <c r="B832" s="632"/>
      <c r="C832" s="638"/>
      <c r="D832" s="426" t="s">
        <v>689</v>
      </c>
      <c r="E832" s="341">
        <v>3485</v>
      </c>
      <c r="F832" s="303">
        <v>3503</v>
      </c>
      <c r="G832" s="304">
        <v>965</v>
      </c>
      <c r="H832" s="341">
        <v>28</v>
      </c>
    </row>
    <row r="833" spans="1:8" ht="12.75">
      <c r="A833" s="685"/>
      <c r="B833" s="632"/>
      <c r="C833" s="638"/>
      <c r="D833" s="426" t="s">
        <v>690</v>
      </c>
      <c r="E833" s="341">
        <v>1494</v>
      </c>
      <c r="F833" s="303">
        <v>1504</v>
      </c>
      <c r="G833" s="304">
        <v>291</v>
      </c>
      <c r="H833" s="341">
        <v>20</v>
      </c>
    </row>
    <row r="834" spans="1:8" ht="12.75">
      <c r="A834" s="685"/>
      <c r="B834" s="632"/>
      <c r="C834" s="638"/>
      <c r="D834" s="379" t="s">
        <v>691</v>
      </c>
      <c r="E834" s="341">
        <v>896</v>
      </c>
      <c r="F834" s="303">
        <v>901</v>
      </c>
      <c r="G834" s="304">
        <v>703</v>
      </c>
      <c r="H834" s="341">
        <v>78</v>
      </c>
    </row>
    <row r="835" spans="1:8" ht="12.75">
      <c r="A835" s="685"/>
      <c r="B835" s="632"/>
      <c r="C835" s="638"/>
      <c r="D835" s="318" t="s">
        <v>692</v>
      </c>
      <c r="E835" s="303">
        <v>11518</v>
      </c>
      <c r="F835" s="303">
        <v>11603</v>
      </c>
      <c r="G835" s="380">
        <v>5121</v>
      </c>
      <c r="H835" s="303">
        <v>44</v>
      </c>
    </row>
    <row r="836" spans="1:8" ht="12.75">
      <c r="A836" s="685"/>
      <c r="B836" s="632"/>
      <c r="C836" s="377" t="s">
        <v>300</v>
      </c>
      <c r="D836" s="378" t="s">
        <v>301</v>
      </c>
      <c r="E836" s="381">
        <f>SUM(E837:E841)</f>
        <v>5610</v>
      </c>
      <c r="F836" s="381">
        <f>SUM(F837:F841)</f>
        <v>5735</v>
      </c>
      <c r="G836" s="381">
        <f>SUM(G837:G841)</f>
        <v>1441</v>
      </c>
      <c r="H836" s="381"/>
    </row>
    <row r="837" spans="1:8" ht="12.75">
      <c r="A837" s="685"/>
      <c r="B837" s="632"/>
      <c r="C837" s="684"/>
      <c r="D837" s="318" t="s">
        <v>377</v>
      </c>
      <c r="E837" s="319">
        <v>2921</v>
      </c>
      <c r="F837" s="320">
        <v>3046</v>
      </c>
      <c r="G837" s="316">
        <v>500</v>
      </c>
      <c r="H837" s="319">
        <v>0</v>
      </c>
    </row>
    <row r="838" spans="1:8" ht="12.75">
      <c r="A838" s="685"/>
      <c r="B838" s="632"/>
      <c r="C838" s="684"/>
      <c r="D838" s="318" t="s">
        <v>384</v>
      </c>
      <c r="E838" s="319">
        <v>266</v>
      </c>
      <c r="F838" s="320">
        <v>266</v>
      </c>
      <c r="G838" s="316">
        <v>0</v>
      </c>
      <c r="H838" s="319">
        <v>0</v>
      </c>
    </row>
    <row r="839" spans="1:8" ht="12.75">
      <c r="A839" s="685"/>
      <c r="B839" s="632"/>
      <c r="C839" s="684"/>
      <c r="D839" s="318" t="s">
        <v>695</v>
      </c>
      <c r="E839" s="319">
        <v>697</v>
      </c>
      <c r="F839" s="320">
        <v>697</v>
      </c>
      <c r="G839" s="316">
        <v>0</v>
      </c>
      <c r="H839" s="319">
        <v>0</v>
      </c>
    </row>
    <row r="840" spans="1:8" ht="12.75">
      <c r="A840" s="685"/>
      <c r="B840" s="632"/>
      <c r="C840" s="684"/>
      <c r="D840" s="318" t="s">
        <v>373</v>
      </c>
      <c r="E840" s="319">
        <v>1195</v>
      </c>
      <c r="F840" s="320">
        <v>1195</v>
      </c>
      <c r="G840" s="316">
        <v>754</v>
      </c>
      <c r="H840" s="319">
        <v>63</v>
      </c>
    </row>
    <row r="841" spans="1:8" ht="12.75">
      <c r="A841" s="685"/>
      <c r="B841" s="632"/>
      <c r="C841" s="684"/>
      <c r="D841" s="318" t="s">
        <v>410</v>
      </c>
      <c r="E841" s="319">
        <v>531</v>
      </c>
      <c r="F841" s="320">
        <v>531</v>
      </c>
      <c r="G841" s="316">
        <v>187</v>
      </c>
      <c r="H841" s="319">
        <v>35</v>
      </c>
    </row>
    <row r="842" spans="1:8" ht="12.75">
      <c r="A842" s="685"/>
      <c r="B842" s="632"/>
      <c r="C842" s="310" t="s">
        <v>527</v>
      </c>
      <c r="D842" s="311" t="s">
        <v>528</v>
      </c>
      <c r="E842" s="312">
        <f>SUM(E843:E843)</f>
        <v>166</v>
      </c>
      <c r="F842" s="312">
        <f>SUM(F843:F843)</f>
        <v>166</v>
      </c>
      <c r="G842" s="312">
        <f>SUM(G843:G843)</f>
        <v>0</v>
      </c>
      <c r="H842" s="312">
        <f>SUM(H843:H843)</f>
        <v>0</v>
      </c>
    </row>
    <row r="843" spans="1:8" ht="12.75">
      <c r="A843" s="685"/>
      <c r="B843" s="632"/>
      <c r="C843" s="534"/>
      <c r="D843" s="318" t="s">
        <v>419</v>
      </c>
      <c r="E843" s="319">
        <v>166</v>
      </c>
      <c r="F843" s="320">
        <v>166</v>
      </c>
      <c r="G843" s="316">
        <v>0</v>
      </c>
      <c r="H843" s="319">
        <v>0</v>
      </c>
    </row>
    <row r="844" spans="1:8" ht="12.75">
      <c r="A844" s="685"/>
      <c r="B844" s="632"/>
      <c r="C844" s="525" t="s">
        <v>783</v>
      </c>
      <c r="D844" s="526"/>
      <c r="E844" s="527">
        <f>SUM(E845)</f>
        <v>56297</v>
      </c>
      <c r="F844" s="527">
        <f>SUM(F845)</f>
        <v>57353</v>
      </c>
      <c r="G844" s="527">
        <f>SUM(G845)</f>
        <v>21043</v>
      </c>
      <c r="H844" s="527">
        <v>37</v>
      </c>
    </row>
    <row r="845" spans="1:8" ht="12.75">
      <c r="A845" s="685"/>
      <c r="B845" s="632"/>
      <c r="C845" s="321" t="s">
        <v>299</v>
      </c>
      <c r="D845" s="322" t="s">
        <v>8</v>
      </c>
      <c r="E845" s="323">
        <f>SUM(E846+E849+E854+E860)</f>
        <v>56297</v>
      </c>
      <c r="F845" s="323">
        <f>SUM(F846+F849+F854+F860)</f>
        <v>57353</v>
      </c>
      <c r="G845" s="323">
        <f>SUM(G846+G849+G854+G860)</f>
        <v>21043</v>
      </c>
      <c r="H845" s="323">
        <v>37</v>
      </c>
    </row>
    <row r="846" spans="1:8" ht="12.75">
      <c r="A846" s="685"/>
      <c r="B846" s="632"/>
      <c r="C846" s="377" t="s">
        <v>358</v>
      </c>
      <c r="D846" s="378" t="s">
        <v>476</v>
      </c>
      <c r="E846" s="312">
        <f>SUM(E847:E848)</f>
        <v>40530</v>
      </c>
      <c r="F846" s="312">
        <f>SUM(F847:F848)</f>
        <v>40530</v>
      </c>
      <c r="G846" s="312">
        <f>SUM(G847:G848)</f>
        <v>15160</v>
      </c>
      <c r="H846" s="312">
        <v>37</v>
      </c>
    </row>
    <row r="847" spans="1:8" ht="12.75">
      <c r="A847" s="685"/>
      <c r="B847" s="632"/>
      <c r="C847" s="377"/>
      <c r="D847" s="379" t="s">
        <v>477</v>
      </c>
      <c r="E847" s="319">
        <v>38704</v>
      </c>
      <c r="F847" s="320">
        <v>38704</v>
      </c>
      <c r="G847" s="316">
        <v>15155</v>
      </c>
      <c r="H847" s="319">
        <v>39</v>
      </c>
    </row>
    <row r="848" spans="1:8" ht="12.75">
      <c r="A848" s="685"/>
      <c r="B848" s="632"/>
      <c r="C848" s="377"/>
      <c r="D848" s="426" t="s">
        <v>688</v>
      </c>
      <c r="E848" s="319">
        <v>1826</v>
      </c>
      <c r="F848" s="320">
        <v>1826</v>
      </c>
      <c r="G848" s="316">
        <v>5</v>
      </c>
      <c r="H848" s="319">
        <v>0</v>
      </c>
    </row>
    <row r="849" spans="1:8" ht="12.75">
      <c r="A849" s="685"/>
      <c r="B849" s="632"/>
      <c r="C849" s="377" t="s">
        <v>360</v>
      </c>
      <c r="D849" s="378" t="s">
        <v>482</v>
      </c>
      <c r="E849" s="381">
        <f>SUM(E850:E853)</f>
        <v>14306</v>
      </c>
      <c r="F849" s="381">
        <f>SUM(F850:F853)</f>
        <v>14306</v>
      </c>
      <c r="G849" s="381">
        <f>SUM(G850:G853)</f>
        <v>5337</v>
      </c>
      <c r="H849" s="381">
        <v>37</v>
      </c>
    </row>
    <row r="850" spans="1:8" ht="12.75">
      <c r="A850" s="685"/>
      <c r="B850" s="632"/>
      <c r="C850" s="638"/>
      <c r="D850" s="426" t="s">
        <v>689</v>
      </c>
      <c r="E850" s="341">
        <v>1792</v>
      </c>
      <c r="F850" s="303">
        <v>1792</v>
      </c>
      <c r="G850" s="304">
        <v>606</v>
      </c>
      <c r="H850" s="341">
        <v>34</v>
      </c>
    </row>
    <row r="851" spans="1:8" ht="12.75">
      <c r="A851" s="685"/>
      <c r="B851" s="632"/>
      <c r="C851" s="638"/>
      <c r="D851" s="426" t="s">
        <v>690</v>
      </c>
      <c r="E851" s="341">
        <v>1295</v>
      </c>
      <c r="F851" s="303">
        <v>1295</v>
      </c>
      <c r="G851" s="304">
        <v>293</v>
      </c>
      <c r="H851" s="341">
        <v>23</v>
      </c>
    </row>
    <row r="852" spans="1:8" ht="12.75">
      <c r="A852" s="685"/>
      <c r="B852" s="632"/>
      <c r="C852" s="638"/>
      <c r="D852" s="379" t="s">
        <v>691</v>
      </c>
      <c r="E852" s="341">
        <v>963</v>
      </c>
      <c r="F852" s="303">
        <v>963</v>
      </c>
      <c r="G852" s="304">
        <v>625</v>
      </c>
      <c r="H852" s="341">
        <v>65</v>
      </c>
    </row>
    <row r="853" spans="1:8" ht="12.75">
      <c r="A853" s="685"/>
      <c r="B853" s="632"/>
      <c r="C853" s="638"/>
      <c r="D853" s="318" t="s">
        <v>692</v>
      </c>
      <c r="E853" s="303">
        <v>10256</v>
      </c>
      <c r="F853" s="303">
        <v>10256</v>
      </c>
      <c r="G853" s="380">
        <v>3813</v>
      </c>
      <c r="H853" s="303">
        <v>37</v>
      </c>
    </row>
    <row r="854" spans="1:8" ht="12.75">
      <c r="A854" s="685"/>
      <c r="B854" s="632"/>
      <c r="C854" s="377" t="s">
        <v>300</v>
      </c>
      <c r="D854" s="378" t="s">
        <v>301</v>
      </c>
      <c r="E854" s="381">
        <f>SUM(E855:E859)</f>
        <v>1195</v>
      </c>
      <c r="F854" s="381">
        <f>SUM(F855:F859)</f>
        <v>2251</v>
      </c>
      <c r="G854" s="381">
        <f>SUM(G855:G859)</f>
        <v>546</v>
      </c>
      <c r="H854" s="381">
        <v>24</v>
      </c>
    </row>
    <row r="855" spans="1:8" ht="12.75">
      <c r="A855" s="685"/>
      <c r="B855" s="632"/>
      <c r="C855" s="684"/>
      <c r="D855" s="318" t="s">
        <v>377</v>
      </c>
      <c r="E855" s="319">
        <v>0</v>
      </c>
      <c r="F855" s="320">
        <v>556</v>
      </c>
      <c r="G855" s="316">
        <v>0</v>
      </c>
      <c r="H855" s="319">
        <v>0</v>
      </c>
    </row>
    <row r="856" spans="1:8" ht="12.75">
      <c r="A856" s="685"/>
      <c r="B856" s="632"/>
      <c r="C856" s="684"/>
      <c r="D856" s="318" t="s">
        <v>384</v>
      </c>
      <c r="E856" s="319">
        <v>133</v>
      </c>
      <c r="F856" s="320">
        <v>133</v>
      </c>
      <c r="G856" s="316">
        <v>0</v>
      </c>
      <c r="H856" s="319">
        <v>0</v>
      </c>
    </row>
    <row r="857" spans="1:8" ht="12.75">
      <c r="A857" s="685"/>
      <c r="B857" s="632"/>
      <c r="C857" s="684"/>
      <c r="D857" s="318" t="s">
        <v>695</v>
      </c>
      <c r="E857" s="319">
        <v>0</v>
      </c>
      <c r="F857" s="320">
        <v>500</v>
      </c>
      <c r="G857" s="316">
        <v>0</v>
      </c>
      <c r="H857" s="319">
        <v>0</v>
      </c>
    </row>
    <row r="858" spans="1:8" ht="12.75">
      <c r="A858" s="685"/>
      <c r="B858" s="632"/>
      <c r="C858" s="684"/>
      <c r="D858" s="318" t="s">
        <v>373</v>
      </c>
      <c r="E858" s="319">
        <v>664</v>
      </c>
      <c r="F858" s="320">
        <v>664</v>
      </c>
      <c r="G858" s="316">
        <v>369</v>
      </c>
      <c r="H858" s="319">
        <v>56</v>
      </c>
    </row>
    <row r="859" spans="1:8" ht="12.75">
      <c r="A859" s="685"/>
      <c r="B859" s="632"/>
      <c r="C859" s="684"/>
      <c r="D859" s="318" t="s">
        <v>410</v>
      </c>
      <c r="E859" s="319">
        <v>398</v>
      </c>
      <c r="F859" s="320">
        <v>398</v>
      </c>
      <c r="G859" s="316">
        <v>177</v>
      </c>
      <c r="H859" s="319">
        <v>44</v>
      </c>
    </row>
    <row r="860" spans="1:8" ht="12.75">
      <c r="A860" s="685"/>
      <c r="B860" s="632"/>
      <c r="C860" s="310" t="s">
        <v>527</v>
      </c>
      <c r="D860" s="311" t="s">
        <v>594</v>
      </c>
      <c r="E860" s="312">
        <f>SUM(E861:E861)</f>
        <v>266</v>
      </c>
      <c r="F860" s="312">
        <f>SUM(F861:F861)</f>
        <v>266</v>
      </c>
      <c r="G860" s="312">
        <f>SUM(G861:G861)</f>
        <v>0</v>
      </c>
      <c r="H860" s="312">
        <v>0</v>
      </c>
    </row>
    <row r="861" spans="1:8" ht="12.75">
      <c r="A861" s="685"/>
      <c r="B861" s="632"/>
      <c r="C861" s="534"/>
      <c r="D861" s="318" t="s">
        <v>419</v>
      </c>
      <c r="E861" s="319">
        <v>266</v>
      </c>
      <c r="F861" s="320">
        <v>266</v>
      </c>
      <c r="G861" s="316">
        <v>0</v>
      </c>
      <c r="H861" s="319">
        <v>0</v>
      </c>
    </row>
    <row r="862" spans="1:8" ht="12.75">
      <c r="A862" s="685"/>
      <c r="B862" s="632"/>
      <c r="C862" s="525" t="s">
        <v>784</v>
      </c>
      <c r="D862" s="526"/>
      <c r="E862" s="527">
        <f>SUM(E863)</f>
        <v>65492</v>
      </c>
      <c r="F862" s="527">
        <f>SUM(F863)</f>
        <v>65492</v>
      </c>
      <c r="G862" s="527">
        <f>SUM(G863)</f>
        <v>22288</v>
      </c>
      <c r="H862" s="527">
        <v>34</v>
      </c>
    </row>
    <row r="863" spans="1:8" ht="12.75">
      <c r="A863" s="685"/>
      <c r="B863" s="632"/>
      <c r="C863" s="321" t="s">
        <v>299</v>
      </c>
      <c r="D863" s="322" t="s">
        <v>8</v>
      </c>
      <c r="E863" s="323">
        <f>SUM(E864+E868+E872+E879)</f>
        <v>65492</v>
      </c>
      <c r="F863" s="323">
        <f>SUM(F864+F868+F872+F879)</f>
        <v>65492</v>
      </c>
      <c r="G863" s="323">
        <f>SUM(G864+G868+G872+G879)</f>
        <v>22288</v>
      </c>
      <c r="H863" s="323">
        <v>34</v>
      </c>
    </row>
    <row r="864" spans="1:8" ht="12.75">
      <c r="A864" s="685"/>
      <c r="B864" s="632"/>
      <c r="C864" s="377" t="s">
        <v>358</v>
      </c>
      <c r="D864" s="378" t="s">
        <v>476</v>
      </c>
      <c r="E864" s="312">
        <f>SUM(E865:E867)</f>
        <v>43053</v>
      </c>
      <c r="F864" s="312">
        <f>SUM(F865:F867)</f>
        <v>43053</v>
      </c>
      <c r="G864" s="312">
        <f>SUM(G865:G867)</f>
        <v>16230</v>
      </c>
      <c r="H864" s="312">
        <v>38</v>
      </c>
    </row>
    <row r="865" spans="1:8" ht="12.75">
      <c r="A865" s="685"/>
      <c r="B865" s="632"/>
      <c r="C865" s="638"/>
      <c r="D865" s="379" t="s">
        <v>477</v>
      </c>
      <c r="E865" s="319">
        <v>39302</v>
      </c>
      <c r="F865" s="320">
        <v>39302</v>
      </c>
      <c r="G865" s="316">
        <v>16136</v>
      </c>
      <c r="H865" s="319">
        <v>41</v>
      </c>
    </row>
    <row r="866" spans="1:8" ht="12.75">
      <c r="A866" s="685"/>
      <c r="B866" s="632"/>
      <c r="C866" s="638"/>
      <c r="D866" s="426" t="s">
        <v>688</v>
      </c>
      <c r="E866" s="319">
        <v>3319</v>
      </c>
      <c r="F866" s="320">
        <v>3319</v>
      </c>
      <c r="G866" s="316">
        <v>94</v>
      </c>
      <c r="H866" s="319">
        <v>3</v>
      </c>
    </row>
    <row r="867" spans="1:8" ht="12.75">
      <c r="A867" s="685"/>
      <c r="B867" s="632"/>
      <c r="C867" s="638"/>
      <c r="D867" s="426" t="s">
        <v>565</v>
      </c>
      <c r="E867" s="319">
        <v>432</v>
      </c>
      <c r="F867" s="320">
        <v>432</v>
      </c>
      <c r="G867" s="316">
        <v>0</v>
      </c>
      <c r="H867" s="319">
        <v>0</v>
      </c>
    </row>
    <row r="868" spans="1:8" ht="12.75">
      <c r="A868" s="685"/>
      <c r="B868" s="632"/>
      <c r="C868" s="377" t="s">
        <v>360</v>
      </c>
      <c r="D868" s="378" t="s">
        <v>482</v>
      </c>
      <c r="E868" s="381">
        <f>SUM(E869:E871)</f>
        <v>15136</v>
      </c>
      <c r="F868" s="381">
        <f>SUM(F869:F871)</f>
        <v>15136</v>
      </c>
      <c r="G868" s="381">
        <f>SUM(G869:G871)</f>
        <v>5285</v>
      </c>
      <c r="H868" s="381">
        <v>35</v>
      </c>
    </row>
    <row r="869" spans="1:8" ht="12.75">
      <c r="A869" s="685"/>
      <c r="B869" s="632"/>
      <c r="C869" s="638"/>
      <c r="D869" s="426" t="s">
        <v>689</v>
      </c>
      <c r="E869" s="341">
        <v>3485</v>
      </c>
      <c r="F869" s="303">
        <v>3485</v>
      </c>
      <c r="G869" s="304">
        <v>1328</v>
      </c>
      <c r="H869" s="341">
        <v>38</v>
      </c>
    </row>
    <row r="870" spans="1:8" ht="12.75">
      <c r="A870" s="685"/>
      <c r="B870" s="632"/>
      <c r="C870" s="638"/>
      <c r="D870" s="379" t="s">
        <v>691</v>
      </c>
      <c r="E870" s="341">
        <v>830</v>
      </c>
      <c r="F870" s="303">
        <v>830</v>
      </c>
      <c r="G870" s="304">
        <v>295</v>
      </c>
      <c r="H870" s="341">
        <v>36</v>
      </c>
    </row>
    <row r="871" spans="1:8" ht="12.75">
      <c r="A871" s="685"/>
      <c r="B871" s="632"/>
      <c r="C871" s="638"/>
      <c r="D871" s="318" t="s">
        <v>692</v>
      </c>
      <c r="E871" s="303">
        <v>10821</v>
      </c>
      <c r="F871" s="303">
        <v>10821</v>
      </c>
      <c r="G871" s="380">
        <v>3662</v>
      </c>
      <c r="H871" s="303">
        <v>34</v>
      </c>
    </row>
    <row r="872" spans="1:8" ht="12.75">
      <c r="A872" s="685"/>
      <c r="B872" s="632"/>
      <c r="C872" s="377" t="s">
        <v>300</v>
      </c>
      <c r="D872" s="378" t="s">
        <v>301</v>
      </c>
      <c r="E872" s="381">
        <f>SUM(E873:E878)</f>
        <v>3386</v>
      </c>
      <c r="F872" s="381">
        <f>SUM(F873:F878)</f>
        <v>3386</v>
      </c>
      <c r="G872" s="381">
        <f>SUM(G873:G878)</f>
        <v>590</v>
      </c>
      <c r="H872" s="381">
        <v>17</v>
      </c>
    </row>
    <row r="873" spans="1:8" ht="12.75">
      <c r="A873" s="685"/>
      <c r="B873" s="632"/>
      <c r="C873" s="684"/>
      <c r="D873" s="318" t="s">
        <v>377</v>
      </c>
      <c r="E873" s="319">
        <v>763</v>
      </c>
      <c r="F873" s="320">
        <v>763</v>
      </c>
      <c r="G873" s="316">
        <v>0</v>
      </c>
      <c r="H873" s="319">
        <v>0</v>
      </c>
    </row>
    <row r="874" spans="1:8" ht="12.75">
      <c r="A874" s="685"/>
      <c r="B874" s="632"/>
      <c r="C874" s="684"/>
      <c r="D874" s="318" t="s">
        <v>693</v>
      </c>
      <c r="E874" s="319">
        <v>232</v>
      </c>
      <c r="F874" s="320">
        <v>232</v>
      </c>
      <c r="G874" s="316">
        <v>0</v>
      </c>
      <c r="H874" s="319">
        <v>0</v>
      </c>
    </row>
    <row r="875" spans="1:8" ht="12.75">
      <c r="A875" s="685"/>
      <c r="B875" s="632"/>
      <c r="C875" s="684"/>
      <c r="D875" s="318" t="s">
        <v>384</v>
      </c>
      <c r="E875" s="319">
        <v>333</v>
      </c>
      <c r="F875" s="320">
        <v>333</v>
      </c>
      <c r="G875" s="316">
        <v>0</v>
      </c>
      <c r="H875" s="319">
        <v>0</v>
      </c>
    </row>
    <row r="876" spans="1:8" ht="12.75">
      <c r="A876" s="685"/>
      <c r="B876" s="632"/>
      <c r="C876" s="684"/>
      <c r="D876" s="318" t="s">
        <v>695</v>
      </c>
      <c r="E876" s="319">
        <v>1029</v>
      </c>
      <c r="F876" s="320">
        <v>1029</v>
      </c>
      <c r="G876" s="316">
        <v>0</v>
      </c>
      <c r="H876" s="319">
        <v>0</v>
      </c>
    </row>
    <row r="877" spans="1:8" ht="12.75">
      <c r="A877" s="685"/>
      <c r="B877" s="632"/>
      <c r="C877" s="684"/>
      <c r="D877" s="318" t="s">
        <v>373</v>
      </c>
      <c r="E877" s="319">
        <v>498</v>
      </c>
      <c r="F877" s="320">
        <v>498</v>
      </c>
      <c r="G877" s="316">
        <v>411</v>
      </c>
      <c r="H877" s="319">
        <v>82</v>
      </c>
    </row>
    <row r="878" spans="1:8" ht="12.75">
      <c r="A878" s="685"/>
      <c r="B878" s="632"/>
      <c r="C878" s="684"/>
      <c r="D878" s="318" t="s">
        <v>410</v>
      </c>
      <c r="E878" s="319">
        <v>531</v>
      </c>
      <c r="F878" s="320">
        <v>531</v>
      </c>
      <c r="G878" s="316">
        <v>179</v>
      </c>
      <c r="H878" s="319">
        <v>34</v>
      </c>
    </row>
    <row r="879" spans="1:8" ht="12.75">
      <c r="A879" s="685"/>
      <c r="B879" s="632"/>
      <c r="C879" s="310" t="s">
        <v>527</v>
      </c>
      <c r="D879" s="311" t="s">
        <v>528</v>
      </c>
      <c r="E879" s="312">
        <f>SUM(E880:E881)</f>
        <v>3917</v>
      </c>
      <c r="F879" s="312">
        <f>SUM(F880:F881)</f>
        <v>3917</v>
      </c>
      <c r="G879" s="312">
        <f>SUM(G880:G881)</f>
        <v>183</v>
      </c>
      <c r="H879" s="312">
        <v>5</v>
      </c>
    </row>
    <row r="880" spans="1:8" ht="12.75">
      <c r="A880" s="685"/>
      <c r="B880" s="632"/>
      <c r="C880" s="684"/>
      <c r="D880" s="318" t="s">
        <v>756</v>
      </c>
      <c r="E880" s="319">
        <v>3685</v>
      </c>
      <c r="F880" s="320">
        <v>3685</v>
      </c>
      <c r="G880" s="316">
        <v>0</v>
      </c>
      <c r="H880" s="319">
        <v>0</v>
      </c>
    </row>
    <row r="881" spans="1:8" ht="12.75">
      <c r="A881" s="685"/>
      <c r="B881" s="632"/>
      <c r="C881" s="684"/>
      <c r="D881" s="318" t="s">
        <v>419</v>
      </c>
      <c r="E881" s="319">
        <v>232</v>
      </c>
      <c r="F881" s="320">
        <v>232</v>
      </c>
      <c r="G881" s="316">
        <v>183</v>
      </c>
      <c r="H881" s="319">
        <v>79</v>
      </c>
    </row>
    <row r="882" spans="1:8" ht="12.75">
      <c r="A882" s="685"/>
      <c r="B882" s="632"/>
      <c r="C882" s="525" t="s">
        <v>785</v>
      </c>
      <c r="D882" s="526"/>
      <c r="E882" s="527">
        <f>SUM(E883)</f>
        <v>52977</v>
      </c>
      <c r="F882" s="527">
        <f>SUM(F883)</f>
        <v>52977</v>
      </c>
      <c r="G882" s="527">
        <f>SUM(G883)</f>
        <v>23644</v>
      </c>
      <c r="H882" s="527">
        <v>45</v>
      </c>
    </row>
    <row r="883" spans="1:8" ht="12.75">
      <c r="A883" s="685"/>
      <c r="B883" s="632"/>
      <c r="C883" s="321" t="s">
        <v>299</v>
      </c>
      <c r="D883" s="322" t="s">
        <v>8</v>
      </c>
      <c r="E883" s="323">
        <f>SUM(E884+E887+E892+E897)</f>
        <v>52977</v>
      </c>
      <c r="F883" s="323">
        <f>SUM(F884+F887+F892+F897)</f>
        <v>52977</v>
      </c>
      <c r="G883" s="323">
        <f>SUM(G884+G887+G892+G897)</f>
        <v>23644</v>
      </c>
      <c r="H883" s="323">
        <v>45</v>
      </c>
    </row>
    <row r="884" spans="1:8" ht="12.75">
      <c r="A884" s="685"/>
      <c r="B884" s="632"/>
      <c r="C884" s="377" t="s">
        <v>358</v>
      </c>
      <c r="D884" s="378" t="s">
        <v>476</v>
      </c>
      <c r="E884" s="312">
        <f>SUM(E885:E886)</f>
        <v>38206</v>
      </c>
      <c r="F884" s="312">
        <f>SUM(F885:F886)</f>
        <v>38206</v>
      </c>
      <c r="G884" s="312">
        <f>SUM(G885:G886)</f>
        <v>17655</v>
      </c>
      <c r="H884" s="312">
        <v>46</v>
      </c>
    </row>
    <row r="885" spans="1:8" ht="12.75">
      <c r="A885" s="685"/>
      <c r="B885" s="632"/>
      <c r="C885" s="638"/>
      <c r="D885" s="379" t="s">
        <v>477</v>
      </c>
      <c r="E885" s="319">
        <v>37144</v>
      </c>
      <c r="F885" s="320">
        <v>37144</v>
      </c>
      <c r="G885" s="316">
        <v>17655</v>
      </c>
      <c r="H885" s="319">
        <v>48</v>
      </c>
    </row>
    <row r="886" spans="1:8" ht="12.75">
      <c r="A886" s="685"/>
      <c r="B886" s="632"/>
      <c r="C886" s="638"/>
      <c r="D886" s="426" t="s">
        <v>688</v>
      </c>
      <c r="E886" s="319">
        <v>1062</v>
      </c>
      <c r="F886" s="320">
        <v>1062</v>
      </c>
      <c r="G886" s="316">
        <v>0</v>
      </c>
      <c r="H886" s="319">
        <v>0</v>
      </c>
    </row>
    <row r="887" spans="1:8" ht="12.75">
      <c r="A887" s="685"/>
      <c r="B887" s="632"/>
      <c r="C887" s="377" t="s">
        <v>360</v>
      </c>
      <c r="D887" s="378" t="s">
        <v>482</v>
      </c>
      <c r="E887" s="381">
        <f>SUM(E888:E891)</f>
        <v>13443</v>
      </c>
      <c r="F887" s="381">
        <f>SUM(F888:F891)</f>
        <v>13443</v>
      </c>
      <c r="G887" s="381">
        <f>SUM(G888:G891)</f>
        <v>5415</v>
      </c>
      <c r="H887" s="381">
        <v>40</v>
      </c>
    </row>
    <row r="888" spans="1:8" ht="12.75">
      <c r="A888" s="685"/>
      <c r="B888" s="632"/>
      <c r="C888" s="638"/>
      <c r="D888" s="426" t="s">
        <v>689</v>
      </c>
      <c r="E888" s="341">
        <v>2390</v>
      </c>
      <c r="F888" s="303">
        <v>2390</v>
      </c>
      <c r="G888" s="304">
        <v>1032</v>
      </c>
      <c r="H888" s="341">
        <v>43</v>
      </c>
    </row>
    <row r="889" spans="1:8" ht="12.75">
      <c r="A889" s="685"/>
      <c r="B889" s="632"/>
      <c r="C889" s="638"/>
      <c r="D889" s="426" t="s">
        <v>690</v>
      </c>
      <c r="E889" s="341">
        <v>33</v>
      </c>
      <c r="F889" s="303">
        <v>33</v>
      </c>
      <c r="G889" s="304">
        <v>0</v>
      </c>
      <c r="H889" s="341">
        <v>0</v>
      </c>
    </row>
    <row r="890" spans="1:8" ht="12.75">
      <c r="A890" s="685"/>
      <c r="B890" s="632"/>
      <c r="C890" s="638"/>
      <c r="D890" s="379" t="s">
        <v>691</v>
      </c>
      <c r="E890" s="341">
        <v>1394</v>
      </c>
      <c r="F890" s="303">
        <v>1394</v>
      </c>
      <c r="G890" s="304">
        <v>510</v>
      </c>
      <c r="H890" s="341">
        <v>37</v>
      </c>
    </row>
    <row r="891" spans="1:8" ht="12.75">
      <c r="A891" s="685"/>
      <c r="B891" s="632"/>
      <c r="C891" s="638"/>
      <c r="D891" s="318" t="s">
        <v>692</v>
      </c>
      <c r="E891" s="303">
        <v>9626</v>
      </c>
      <c r="F891" s="303">
        <v>9626</v>
      </c>
      <c r="G891" s="380">
        <v>3873</v>
      </c>
      <c r="H891" s="303">
        <v>40</v>
      </c>
    </row>
    <row r="892" spans="1:8" ht="12.75">
      <c r="A892" s="685"/>
      <c r="B892" s="632"/>
      <c r="C892" s="377" t="s">
        <v>300</v>
      </c>
      <c r="D892" s="378" t="s">
        <v>301</v>
      </c>
      <c r="E892" s="381">
        <f>SUM(E893:E896)</f>
        <v>1295</v>
      </c>
      <c r="F892" s="381">
        <f>SUM(F893:F896)</f>
        <v>1295</v>
      </c>
      <c r="G892" s="381">
        <f>SUM(G893:G896)</f>
        <v>574</v>
      </c>
      <c r="H892" s="381">
        <v>44</v>
      </c>
    </row>
    <row r="893" spans="1:8" ht="12.75">
      <c r="A893" s="685"/>
      <c r="B893" s="632"/>
      <c r="C893" s="684"/>
      <c r="D893" s="318" t="s">
        <v>695</v>
      </c>
      <c r="E893" s="319">
        <v>166</v>
      </c>
      <c r="F893" s="320">
        <v>166</v>
      </c>
      <c r="G893" s="316">
        <v>0</v>
      </c>
      <c r="H893" s="319">
        <v>0</v>
      </c>
    </row>
    <row r="894" spans="1:8" ht="12.75">
      <c r="A894" s="685"/>
      <c r="B894" s="632"/>
      <c r="C894" s="684"/>
      <c r="D894" s="318" t="s">
        <v>696</v>
      </c>
      <c r="E894" s="319">
        <v>166</v>
      </c>
      <c r="F894" s="320">
        <v>166</v>
      </c>
      <c r="G894" s="316">
        <v>0</v>
      </c>
      <c r="H894" s="319">
        <v>0</v>
      </c>
    </row>
    <row r="895" spans="1:8" ht="12.75">
      <c r="A895" s="685"/>
      <c r="B895" s="632"/>
      <c r="C895" s="684"/>
      <c r="D895" s="318" t="s">
        <v>373</v>
      </c>
      <c r="E895" s="319">
        <v>631</v>
      </c>
      <c r="F895" s="320">
        <v>631</v>
      </c>
      <c r="G895" s="316">
        <v>401</v>
      </c>
      <c r="H895" s="319">
        <v>64</v>
      </c>
    </row>
    <row r="896" spans="1:8" ht="12.75">
      <c r="A896" s="685"/>
      <c r="B896" s="632"/>
      <c r="C896" s="684"/>
      <c r="D896" s="318" t="s">
        <v>410</v>
      </c>
      <c r="E896" s="319">
        <v>332</v>
      </c>
      <c r="F896" s="320">
        <v>332</v>
      </c>
      <c r="G896" s="316">
        <v>173</v>
      </c>
      <c r="H896" s="319">
        <v>52</v>
      </c>
    </row>
    <row r="897" spans="1:8" ht="12.75">
      <c r="A897" s="685"/>
      <c r="B897" s="632"/>
      <c r="C897" s="310" t="s">
        <v>527</v>
      </c>
      <c r="D897" s="311" t="s">
        <v>528</v>
      </c>
      <c r="E897" s="312">
        <f>SUM(E898)</f>
        <v>33</v>
      </c>
      <c r="F897" s="312">
        <f>SUM(F898)</f>
        <v>33</v>
      </c>
      <c r="G897" s="312">
        <f>SUM(G898)</f>
        <v>0</v>
      </c>
      <c r="H897" s="312">
        <v>0</v>
      </c>
    </row>
    <row r="898" spans="1:8" ht="12.75">
      <c r="A898" s="685"/>
      <c r="B898" s="632"/>
      <c r="C898" s="534"/>
      <c r="D898" s="318" t="s">
        <v>419</v>
      </c>
      <c r="E898" s="319">
        <v>33</v>
      </c>
      <c r="F898" s="319">
        <v>33</v>
      </c>
      <c r="G898" s="316">
        <v>0</v>
      </c>
      <c r="H898" s="319">
        <v>0</v>
      </c>
    </row>
    <row r="899" spans="1:8" ht="12.75">
      <c r="A899" s="685"/>
      <c r="B899" s="632"/>
      <c r="C899" s="525" t="s">
        <v>786</v>
      </c>
      <c r="D899" s="526"/>
      <c r="E899" s="527">
        <f>SUM(E900)</f>
        <v>36513</v>
      </c>
      <c r="F899" s="527">
        <f>SUM(F900)</f>
        <v>36513</v>
      </c>
      <c r="G899" s="527">
        <f>SUM(G900)</f>
        <v>14631</v>
      </c>
      <c r="H899" s="527">
        <v>40.07</v>
      </c>
    </row>
    <row r="900" spans="1:8" ht="12.75">
      <c r="A900" s="685"/>
      <c r="B900" s="632"/>
      <c r="C900" s="321" t="s">
        <v>299</v>
      </c>
      <c r="D900" s="322" t="s">
        <v>8</v>
      </c>
      <c r="E900" s="323">
        <f>SUM(E901+E905+E909+E920)</f>
        <v>36513</v>
      </c>
      <c r="F900" s="323">
        <f>SUM(F901+F905+F909+F920)</f>
        <v>36513</v>
      </c>
      <c r="G900" s="323">
        <f>SUM(G901+G905+G909+G920)</f>
        <v>14631</v>
      </c>
      <c r="H900" s="323">
        <v>40.07</v>
      </c>
    </row>
    <row r="901" spans="1:8" ht="12.75">
      <c r="A901" s="685"/>
      <c r="B901" s="632"/>
      <c r="C901" s="377" t="s">
        <v>358</v>
      </c>
      <c r="D901" s="378" t="s">
        <v>476</v>
      </c>
      <c r="E901" s="312">
        <f>SUM(E902:E904)</f>
        <v>25161</v>
      </c>
      <c r="F901" s="312">
        <f>SUM(F902:F904)</f>
        <v>25161</v>
      </c>
      <c r="G901" s="312">
        <f>SUM(G902:G904)</f>
        <v>10212</v>
      </c>
      <c r="H901" s="312">
        <v>40.59</v>
      </c>
    </row>
    <row r="902" spans="1:8" ht="12.75">
      <c r="A902" s="685"/>
      <c r="B902" s="632"/>
      <c r="C902" s="638"/>
      <c r="D902" s="379" t="s">
        <v>477</v>
      </c>
      <c r="E902" s="319">
        <v>24829</v>
      </c>
      <c r="F902" s="320">
        <v>24829</v>
      </c>
      <c r="G902" s="316">
        <v>10109</v>
      </c>
      <c r="H902" s="319">
        <v>10.71</v>
      </c>
    </row>
    <row r="903" spans="1:8" ht="12.75">
      <c r="A903" s="685"/>
      <c r="B903" s="632"/>
      <c r="C903" s="638"/>
      <c r="D903" s="426" t="s">
        <v>688</v>
      </c>
      <c r="E903" s="319">
        <v>199</v>
      </c>
      <c r="F903" s="320">
        <v>199</v>
      </c>
      <c r="G903" s="316">
        <v>103</v>
      </c>
      <c r="H903" s="319">
        <v>52</v>
      </c>
    </row>
    <row r="904" spans="1:8" ht="12.75">
      <c r="A904" s="685"/>
      <c r="B904" s="632"/>
      <c r="C904" s="638"/>
      <c r="D904" s="426" t="s">
        <v>565</v>
      </c>
      <c r="E904" s="319">
        <v>133</v>
      </c>
      <c r="F904" s="320">
        <v>133</v>
      </c>
      <c r="G904" s="316">
        <v>0</v>
      </c>
      <c r="H904" s="319">
        <v>0</v>
      </c>
    </row>
    <row r="905" spans="1:8" ht="12.75">
      <c r="A905" s="685"/>
      <c r="B905" s="632"/>
      <c r="C905" s="377" t="s">
        <v>360</v>
      </c>
      <c r="D905" s="378" t="s">
        <v>482</v>
      </c>
      <c r="E905" s="381">
        <f>SUM(E906:E908)</f>
        <v>8862</v>
      </c>
      <c r="F905" s="381">
        <f>SUM(F906:F908)</f>
        <v>8862</v>
      </c>
      <c r="G905" s="381">
        <f>SUM(G906:G908)</f>
        <v>3571</v>
      </c>
      <c r="H905" s="381">
        <v>40.3</v>
      </c>
    </row>
    <row r="906" spans="1:8" ht="12.75">
      <c r="A906" s="685"/>
      <c r="B906" s="632"/>
      <c r="C906" s="638"/>
      <c r="D906" s="426" t="s">
        <v>689</v>
      </c>
      <c r="E906" s="341">
        <v>1261</v>
      </c>
      <c r="F906" s="303">
        <v>1261</v>
      </c>
      <c r="G906" s="304">
        <v>511</v>
      </c>
      <c r="H906" s="341">
        <v>40.55</v>
      </c>
    </row>
    <row r="907" spans="1:8" ht="12.75">
      <c r="A907" s="685"/>
      <c r="B907" s="632"/>
      <c r="C907" s="638"/>
      <c r="D907" s="379" t="s">
        <v>691</v>
      </c>
      <c r="E907" s="341">
        <v>1261</v>
      </c>
      <c r="F907" s="303">
        <v>1261</v>
      </c>
      <c r="G907" s="304">
        <v>507</v>
      </c>
      <c r="H907" s="341">
        <v>40.21</v>
      </c>
    </row>
    <row r="908" spans="1:8" ht="12.75">
      <c r="A908" s="685"/>
      <c r="B908" s="632"/>
      <c r="C908" s="638"/>
      <c r="D908" s="318" t="s">
        <v>692</v>
      </c>
      <c r="E908" s="303">
        <v>6340</v>
      </c>
      <c r="F908" s="303">
        <v>6340</v>
      </c>
      <c r="G908" s="380">
        <v>2553</v>
      </c>
      <c r="H908" s="303">
        <v>40.27</v>
      </c>
    </row>
    <row r="909" spans="1:8" ht="12.75">
      <c r="A909" s="685"/>
      <c r="B909" s="632"/>
      <c r="C909" s="377" t="s">
        <v>300</v>
      </c>
      <c r="D909" s="378" t="s">
        <v>301</v>
      </c>
      <c r="E909" s="381">
        <f>SUM(E910:E919)</f>
        <v>2424</v>
      </c>
      <c r="F909" s="381">
        <f>SUM(F910:F919)</f>
        <v>2424</v>
      </c>
      <c r="G909" s="381">
        <f>SUM(G910:G919)</f>
        <v>848</v>
      </c>
      <c r="H909" s="381">
        <v>34.96</v>
      </c>
    </row>
    <row r="910" spans="1:8" ht="12.75">
      <c r="A910" s="685"/>
      <c r="B910" s="632"/>
      <c r="C910" s="684"/>
      <c r="D910" s="318" t="s">
        <v>377</v>
      </c>
      <c r="E910" s="319">
        <v>665</v>
      </c>
      <c r="F910" s="320">
        <v>665</v>
      </c>
      <c r="G910" s="316">
        <v>0</v>
      </c>
      <c r="H910" s="319">
        <v>0</v>
      </c>
    </row>
    <row r="911" spans="1:8" ht="12.75">
      <c r="A911" s="685"/>
      <c r="B911" s="632"/>
      <c r="C911" s="684"/>
      <c r="D911" s="318" t="s">
        <v>693</v>
      </c>
      <c r="E911" s="319">
        <v>166</v>
      </c>
      <c r="F911" s="320">
        <v>166</v>
      </c>
      <c r="G911" s="316">
        <v>274</v>
      </c>
      <c r="H911" s="319">
        <v>164.98</v>
      </c>
    </row>
    <row r="912" spans="1:8" ht="12.75">
      <c r="A912" s="685"/>
      <c r="B912" s="632"/>
      <c r="C912" s="684"/>
      <c r="D912" s="318" t="s">
        <v>379</v>
      </c>
      <c r="E912" s="319">
        <v>232</v>
      </c>
      <c r="F912" s="320">
        <v>232</v>
      </c>
      <c r="G912" s="316">
        <v>25</v>
      </c>
      <c r="H912" s="319">
        <v>10.66</v>
      </c>
    </row>
    <row r="913" spans="1:8" ht="12.75">
      <c r="A913" s="685"/>
      <c r="B913" s="632"/>
      <c r="C913" s="684"/>
      <c r="D913" s="318" t="s">
        <v>384</v>
      </c>
      <c r="E913" s="319">
        <v>166</v>
      </c>
      <c r="F913" s="320">
        <v>166</v>
      </c>
      <c r="G913" s="316">
        <v>39</v>
      </c>
      <c r="H913" s="319">
        <v>23.46</v>
      </c>
    </row>
    <row r="914" spans="1:8" ht="12.75">
      <c r="A914" s="685"/>
      <c r="B914" s="632"/>
      <c r="C914" s="684"/>
      <c r="D914" s="318" t="s">
        <v>695</v>
      </c>
      <c r="E914" s="319">
        <v>66</v>
      </c>
      <c r="F914" s="320">
        <v>66</v>
      </c>
      <c r="G914" s="316">
        <v>5</v>
      </c>
      <c r="H914" s="319">
        <v>7.03</v>
      </c>
    </row>
    <row r="915" spans="1:8" ht="12.75">
      <c r="A915" s="685"/>
      <c r="B915" s="632"/>
      <c r="C915" s="684"/>
      <c r="D915" s="318" t="s">
        <v>698</v>
      </c>
      <c r="E915" s="319">
        <v>100</v>
      </c>
      <c r="F915" s="320">
        <v>100</v>
      </c>
      <c r="G915" s="316">
        <v>0</v>
      </c>
      <c r="H915" s="319">
        <v>0</v>
      </c>
    </row>
    <row r="916" spans="1:8" ht="12.75">
      <c r="A916" s="685"/>
      <c r="B916" s="632"/>
      <c r="C916" s="684"/>
      <c r="D916" s="318" t="s">
        <v>405</v>
      </c>
      <c r="E916" s="319">
        <v>100</v>
      </c>
      <c r="F916" s="320">
        <v>100</v>
      </c>
      <c r="G916" s="316">
        <v>0</v>
      </c>
      <c r="H916" s="319">
        <v>0</v>
      </c>
    </row>
    <row r="917" spans="1:8" ht="12.75">
      <c r="A917" s="685"/>
      <c r="B917" s="632"/>
      <c r="C917" s="684"/>
      <c r="D917" s="318" t="s">
        <v>406</v>
      </c>
      <c r="E917" s="319">
        <v>166</v>
      </c>
      <c r="F917" s="320">
        <v>166</v>
      </c>
      <c r="G917" s="316">
        <v>47</v>
      </c>
      <c r="H917" s="319">
        <v>28.55</v>
      </c>
    </row>
    <row r="918" spans="1:8" ht="12.75">
      <c r="A918" s="685"/>
      <c r="B918" s="632"/>
      <c r="C918" s="684"/>
      <c r="D918" s="318" t="s">
        <v>373</v>
      </c>
      <c r="E918" s="319">
        <v>564</v>
      </c>
      <c r="F918" s="320">
        <v>564</v>
      </c>
      <c r="G918" s="316">
        <v>341</v>
      </c>
      <c r="H918" s="319">
        <v>60.41</v>
      </c>
    </row>
    <row r="919" spans="1:8" ht="12.75">
      <c r="A919" s="685"/>
      <c r="B919" s="632"/>
      <c r="C919" s="684"/>
      <c r="D919" s="318" t="s">
        <v>410</v>
      </c>
      <c r="E919" s="319">
        <v>199</v>
      </c>
      <c r="F919" s="320">
        <v>199</v>
      </c>
      <c r="G919" s="316">
        <v>117</v>
      </c>
      <c r="H919" s="319">
        <v>58.82</v>
      </c>
    </row>
    <row r="920" spans="1:8" ht="12.75">
      <c r="A920" s="685"/>
      <c r="B920" s="632"/>
      <c r="C920" s="310" t="s">
        <v>527</v>
      </c>
      <c r="D920" s="311" t="s">
        <v>528</v>
      </c>
      <c r="E920" s="312">
        <f>SUM(E921:E921)</f>
        <v>66</v>
      </c>
      <c r="F920" s="312">
        <f>SUM(F921:F921)</f>
        <v>66</v>
      </c>
      <c r="G920" s="312">
        <f>SUM(G921:G921)</f>
        <v>0</v>
      </c>
      <c r="H920" s="312">
        <v>0</v>
      </c>
    </row>
    <row r="921" spans="1:8" ht="12.75">
      <c r="A921" s="685"/>
      <c r="B921" s="632"/>
      <c r="C921" s="534"/>
      <c r="D921" s="318" t="s">
        <v>419</v>
      </c>
      <c r="E921" s="319">
        <v>66</v>
      </c>
      <c r="F921" s="320">
        <v>66</v>
      </c>
      <c r="G921" s="316"/>
      <c r="H921" s="319">
        <v>0</v>
      </c>
    </row>
    <row r="922" spans="1:8" ht="12.75">
      <c r="A922" s="685"/>
      <c r="B922" s="632"/>
      <c r="C922" s="525" t="s">
        <v>787</v>
      </c>
      <c r="D922" s="526"/>
      <c r="E922" s="527">
        <f>SUM(E923)</f>
        <v>9460</v>
      </c>
      <c r="F922" s="527">
        <f>SUM(F923)</f>
        <v>9460</v>
      </c>
      <c r="G922" s="527">
        <f>SUM(G923)</f>
        <v>4764</v>
      </c>
      <c r="H922" s="527">
        <v>50</v>
      </c>
    </row>
    <row r="923" spans="1:8" ht="12.75">
      <c r="A923" s="685"/>
      <c r="B923" s="632"/>
      <c r="C923" s="321" t="s">
        <v>299</v>
      </c>
      <c r="D923" s="322" t="s">
        <v>8</v>
      </c>
      <c r="E923" s="323">
        <f>SUM(E924+E926+E929+E936)</f>
        <v>9460</v>
      </c>
      <c r="F923" s="323">
        <f>SUM(F924+F926+F929+F936)</f>
        <v>9460</v>
      </c>
      <c r="G923" s="323">
        <f>SUM(G924+G926+G929+G936)</f>
        <v>4764</v>
      </c>
      <c r="H923" s="323">
        <v>50</v>
      </c>
    </row>
    <row r="924" spans="1:8" ht="12.75">
      <c r="A924" s="685"/>
      <c r="B924" s="632"/>
      <c r="C924" s="377" t="s">
        <v>358</v>
      </c>
      <c r="D924" s="378" t="s">
        <v>476</v>
      </c>
      <c r="E924" s="312">
        <f>SUM(E925:E925)</f>
        <v>6705</v>
      </c>
      <c r="F924" s="312">
        <f>SUM(F925:F925)</f>
        <v>6705</v>
      </c>
      <c r="G924" s="312">
        <f>SUM(G925:G925)</f>
        <v>3306</v>
      </c>
      <c r="H924" s="312">
        <v>49</v>
      </c>
    </row>
    <row r="925" spans="1:8" ht="12.75">
      <c r="A925" s="685"/>
      <c r="B925" s="632"/>
      <c r="C925" s="377"/>
      <c r="D925" s="379" t="s">
        <v>477</v>
      </c>
      <c r="E925" s="319">
        <v>6705</v>
      </c>
      <c r="F925" s="320">
        <v>6705</v>
      </c>
      <c r="G925" s="316">
        <v>3306</v>
      </c>
      <c r="H925" s="319">
        <v>49</v>
      </c>
    </row>
    <row r="926" spans="1:8" ht="12.75">
      <c r="A926" s="685"/>
      <c r="B926" s="632"/>
      <c r="C926" s="377" t="s">
        <v>360</v>
      </c>
      <c r="D926" s="378" t="s">
        <v>482</v>
      </c>
      <c r="E926" s="381">
        <f>SUM(E927:E928)</f>
        <v>2357</v>
      </c>
      <c r="F926" s="381">
        <f>SUM(F927:F928)</f>
        <v>2357</v>
      </c>
      <c r="G926" s="381">
        <f>SUM(G927:G928)</f>
        <v>1159</v>
      </c>
      <c r="H926" s="381">
        <v>49</v>
      </c>
    </row>
    <row r="927" spans="1:8" ht="12.75">
      <c r="A927" s="685"/>
      <c r="B927" s="632"/>
      <c r="C927" s="638"/>
      <c r="D927" s="426" t="s">
        <v>689</v>
      </c>
      <c r="E927" s="341">
        <v>664</v>
      </c>
      <c r="F927" s="303">
        <v>664</v>
      </c>
      <c r="G927" s="304">
        <v>331</v>
      </c>
      <c r="H927" s="341">
        <v>50</v>
      </c>
    </row>
    <row r="928" spans="1:8" ht="12.75">
      <c r="A928" s="685"/>
      <c r="B928" s="632"/>
      <c r="C928" s="638"/>
      <c r="D928" s="318" t="s">
        <v>692</v>
      </c>
      <c r="E928" s="303">
        <v>1693</v>
      </c>
      <c r="F928" s="303">
        <v>1693</v>
      </c>
      <c r="G928" s="380">
        <v>828</v>
      </c>
      <c r="H928" s="303">
        <v>49</v>
      </c>
    </row>
    <row r="929" spans="1:8" ht="12.75">
      <c r="A929" s="685"/>
      <c r="B929" s="632"/>
      <c r="C929" s="377" t="s">
        <v>300</v>
      </c>
      <c r="D929" s="378" t="s">
        <v>301</v>
      </c>
      <c r="E929" s="381">
        <f>SUM(E930:E935)</f>
        <v>365</v>
      </c>
      <c r="F929" s="381">
        <f>SUM(F930:F935)</f>
        <v>365</v>
      </c>
      <c r="G929" s="381">
        <f>SUM(G930:G935)</f>
        <v>299</v>
      </c>
      <c r="H929" s="381">
        <v>82</v>
      </c>
    </row>
    <row r="930" spans="1:8" ht="12.75">
      <c r="A930" s="685"/>
      <c r="B930" s="632"/>
      <c r="C930" s="684"/>
      <c r="D930" s="318" t="s">
        <v>377</v>
      </c>
      <c r="E930" s="319">
        <v>133</v>
      </c>
      <c r="F930" s="320">
        <v>133</v>
      </c>
      <c r="G930" s="316">
        <v>112</v>
      </c>
      <c r="H930" s="319">
        <v>84</v>
      </c>
    </row>
    <row r="931" spans="1:8" ht="12.75">
      <c r="A931" s="685"/>
      <c r="B931" s="632"/>
      <c r="C931" s="684"/>
      <c r="D931" s="318" t="s">
        <v>693</v>
      </c>
      <c r="E931" s="319">
        <v>66</v>
      </c>
      <c r="F931" s="320">
        <v>66</v>
      </c>
      <c r="G931" s="316">
        <v>100</v>
      </c>
      <c r="H931" s="319">
        <v>152</v>
      </c>
    </row>
    <row r="932" spans="1:8" ht="12.75">
      <c r="A932" s="685"/>
      <c r="B932" s="632"/>
      <c r="C932" s="684"/>
      <c r="D932" s="318" t="s">
        <v>384</v>
      </c>
      <c r="E932" s="319">
        <v>67</v>
      </c>
      <c r="F932" s="320">
        <v>67</v>
      </c>
      <c r="G932" s="316">
        <v>0</v>
      </c>
      <c r="H932" s="319">
        <v>0</v>
      </c>
    </row>
    <row r="933" spans="1:8" ht="12.75">
      <c r="A933" s="685"/>
      <c r="B933" s="632"/>
      <c r="C933" s="684"/>
      <c r="D933" s="318" t="s">
        <v>406</v>
      </c>
      <c r="E933" s="319">
        <v>33</v>
      </c>
      <c r="F933" s="320">
        <v>33</v>
      </c>
      <c r="G933" s="316">
        <v>0</v>
      </c>
      <c r="H933" s="319">
        <v>0</v>
      </c>
    </row>
    <row r="934" spans="1:8" ht="12.75">
      <c r="A934" s="685"/>
      <c r="B934" s="632"/>
      <c r="C934" s="684"/>
      <c r="D934" s="318" t="s">
        <v>373</v>
      </c>
      <c r="E934" s="319">
        <v>33</v>
      </c>
      <c r="F934" s="320">
        <v>33</v>
      </c>
      <c r="G934" s="316">
        <v>50</v>
      </c>
      <c r="H934" s="319">
        <v>151</v>
      </c>
    </row>
    <row r="935" spans="1:8" ht="12.75">
      <c r="A935" s="685"/>
      <c r="B935" s="632"/>
      <c r="C935" s="684"/>
      <c r="D935" s="318" t="s">
        <v>410</v>
      </c>
      <c r="E935" s="319">
        <v>33</v>
      </c>
      <c r="F935" s="320">
        <v>33</v>
      </c>
      <c r="G935" s="316">
        <v>37</v>
      </c>
      <c r="H935" s="319">
        <v>112</v>
      </c>
    </row>
    <row r="936" spans="1:8" ht="12.75">
      <c r="A936" s="685"/>
      <c r="B936" s="632"/>
      <c r="C936" s="310" t="s">
        <v>527</v>
      </c>
      <c r="D936" s="311" t="s">
        <v>528</v>
      </c>
      <c r="E936" s="312">
        <f>SUM(E937:E937)</f>
        <v>33</v>
      </c>
      <c r="F936" s="312">
        <f>SUM(F937:F937)</f>
        <v>33</v>
      </c>
      <c r="G936" s="312">
        <f>SUM(G937:G937)</f>
        <v>0</v>
      </c>
      <c r="H936" s="312">
        <v>0</v>
      </c>
    </row>
    <row r="937" spans="1:8" ht="12.75">
      <c r="A937" s="685"/>
      <c r="B937" s="632"/>
      <c r="C937" s="534"/>
      <c r="D937" s="318" t="s">
        <v>419</v>
      </c>
      <c r="E937" s="319">
        <v>33</v>
      </c>
      <c r="F937" s="320">
        <v>33</v>
      </c>
      <c r="G937" s="316">
        <v>0</v>
      </c>
      <c r="H937" s="319">
        <v>0</v>
      </c>
    </row>
    <row r="938" spans="1:8" ht="12.75">
      <c r="A938" s="685"/>
      <c r="B938" s="632"/>
      <c r="C938" s="525" t="s">
        <v>788</v>
      </c>
      <c r="D938" s="526"/>
      <c r="E938" s="527">
        <f>SUM(E939)</f>
        <v>16730</v>
      </c>
      <c r="F938" s="527">
        <f>SUM(F939)</f>
        <v>16730</v>
      </c>
      <c r="G938" s="527">
        <f>SUM(G939)</f>
        <v>7314</v>
      </c>
      <c r="H938" s="527">
        <v>44</v>
      </c>
    </row>
    <row r="939" spans="1:8" ht="12.75">
      <c r="A939" s="685"/>
      <c r="B939" s="632"/>
      <c r="C939" s="321" t="s">
        <v>299</v>
      </c>
      <c r="D939" s="322" t="s">
        <v>8</v>
      </c>
      <c r="E939" s="323">
        <f>SUM(E940+E943+E946)</f>
        <v>16730</v>
      </c>
      <c r="F939" s="323">
        <f>SUM(F940+F943+F946)</f>
        <v>16730</v>
      </c>
      <c r="G939" s="323">
        <f>SUM(G940+G943+G946)</f>
        <v>7314</v>
      </c>
      <c r="H939" s="323">
        <v>44</v>
      </c>
    </row>
    <row r="940" spans="1:8" ht="12.75">
      <c r="A940" s="685"/>
      <c r="B940" s="632"/>
      <c r="C940" s="377" t="s">
        <v>358</v>
      </c>
      <c r="D940" s="378" t="s">
        <v>476</v>
      </c>
      <c r="E940" s="312">
        <f>SUM(E941:E942)</f>
        <v>12249</v>
      </c>
      <c r="F940" s="312">
        <f>SUM(F941:F942)</f>
        <v>12249</v>
      </c>
      <c r="G940" s="312">
        <f>SUM(G941:G942)</f>
        <v>5356</v>
      </c>
      <c r="H940" s="312">
        <v>44</v>
      </c>
    </row>
    <row r="941" spans="1:8" ht="12.75">
      <c r="A941" s="685"/>
      <c r="B941" s="632"/>
      <c r="C941" s="638"/>
      <c r="D941" s="379" t="s">
        <v>477</v>
      </c>
      <c r="E941" s="319">
        <v>12249</v>
      </c>
      <c r="F941" s="320">
        <v>12249</v>
      </c>
      <c r="G941" s="316">
        <v>5210</v>
      </c>
      <c r="H941" s="319">
        <v>42</v>
      </c>
    </row>
    <row r="942" spans="1:8" ht="12.75">
      <c r="A942" s="685"/>
      <c r="B942" s="632"/>
      <c r="C942" s="638"/>
      <c r="D942" s="379" t="s">
        <v>565</v>
      </c>
      <c r="E942" s="319">
        <v>0</v>
      </c>
      <c r="F942" s="320">
        <v>0</v>
      </c>
      <c r="G942" s="538">
        <v>146</v>
      </c>
      <c r="H942" s="319">
        <v>46</v>
      </c>
    </row>
    <row r="943" spans="1:8" ht="12.75">
      <c r="A943" s="685"/>
      <c r="B943" s="632"/>
      <c r="C943" s="377" t="s">
        <v>360</v>
      </c>
      <c r="D943" s="378" t="s">
        <v>482</v>
      </c>
      <c r="E943" s="381">
        <f>SUM(E944:E945)</f>
        <v>4315</v>
      </c>
      <c r="F943" s="381">
        <f>SUM(F944:F945)</f>
        <v>4315</v>
      </c>
      <c r="G943" s="381">
        <f>SUM(G944:G945)</f>
        <v>1882</v>
      </c>
      <c r="H943" s="381">
        <v>44</v>
      </c>
    </row>
    <row r="944" spans="1:8" ht="12.75">
      <c r="A944" s="685"/>
      <c r="B944" s="632"/>
      <c r="C944" s="688"/>
      <c r="D944" s="379" t="s">
        <v>691</v>
      </c>
      <c r="E944" s="341">
        <v>1228</v>
      </c>
      <c r="F944" s="303">
        <v>1228</v>
      </c>
      <c r="G944" s="304">
        <v>536</v>
      </c>
      <c r="H944" s="341">
        <v>43</v>
      </c>
    </row>
    <row r="945" spans="1:8" ht="12.75">
      <c r="A945" s="685"/>
      <c r="B945" s="632"/>
      <c r="C945" s="688"/>
      <c r="D945" s="318" t="s">
        <v>692</v>
      </c>
      <c r="E945" s="303">
        <v>3087</v>
      </c>
      <c r="F945" s="303">
        <v>3087</v>
      </c>
      <c r="G945" s="380">
        <v>1346</v>
      </c>
      <c r="H945" s="303">
        <v>43</v>
      </c>
    </row>
    <row r="946" spans="1:8" ht="12.75">
      <c r="A946" s="685"/>
      <c r="B946" s="632"/>
      <c r="C946" s="377" t="s">
        <v>300</v>
      </c>
      <c r="D946" s="378" t="s">
        <v>301</v>
      </c>
      <c r="E946" s="381">
        <f>SUM(E947:E947)</f>
        <v>166</v>
      </c>
      <c r="F946" s="381">
        <f>SUM(F947:F947)</f>
        <v>166</v>
      </c>
      <c r="G946" s="381">
        <f>SUM(G947:G947)</f>
        <v>76</v>
      </c>
      <c r="H946" s="381">
        <v>45</v>
      </c>
    </row>
    <row r="947" spans="1:8" ht="12.75">
      <c r="A947" s="685"/>
      <c r="B947" s="632"/>
      <c r="C947" s="534"/>
      <c r="D947" s="318" t="s">
        <v>410</v>
      </c>
      <c r="E947" s="319">
        <v>166</v>
      </c>
      <c r="F947" s="320">
        <v>166</v>
      </c>
      <c r="G947" s="316">
        <v>76</v>
      </c>
      <c r="H947" s="319">
        <v>45</v>
      </c>
    </row>
    <row r="948" spans="1:8" ht="12.75">
      <c r="A948" s="685"/>
      <c r="B948" s="632"/>
      <c r="C948" s="525" t="s">
        <v>789</v>
      </c>
      <c r="D948" s="526"/>
      <c r="E948" s="527">
        <f>SUM(E949)</f>
        <v>44546</v>
      </c>
      <c r="F948" s="527">
        <f>SUM(F949)</f>
        <v>44546</v>
      </c>
      <c r="G948" s="527">
        <f>SUM(G949)</f>
        <v>17226</v>
      </c>
      <c r="H948" s="527">
        <v>39</v>
      </c>
    </row>
    <row r="949" spans="1:8" ht="12.75">
      <c r="A949" s="685"/>
      <c r="B949" s="632"/>
      <c r="C949" s="321" t="s">
        <v>299</v>
      </c>
      <c r="D949" s="322" t="s">
        <v>8</v>
      </c>
      <c r="E949" s="323">
        <f>SUM(E950+E954+E959)</f>
        <v>44546</v>
      </c>
      <c r="F949" s="323">
        <f>SUM(F950+F954+F959)</f>
        <v>44546</v>
      </c>
      <c r="G949" s="323">
        <f>SUM(G950+G954+G959)</f>
        <v>17226</v>
      </c>
      <c r="H949" s="323">
        <v>39</v>
      </c>
    </row>
    <row r="950" spans="1:8" ht="12.75">
      <c r="A950" s="685"/>
      <c r="B950" s="632"/>
      <c r="C950" s="377" t="s">
        <v>358</v>
      </c>
      <c r="D950" s="378" t="s">
        <v>476</v>
      </c>
      <c r="E950" s="312">
        <f>SUM(E951:E952)</f>
        <v>30141</v>
      </c>
      <c r="F950" s="312">
        <f>SUM(F951:F952)</f>
        <v>30141</v>
      </c>
      <c r="G950" s="312">
        <f>SUM(G951:G953)</f>
        <v>12438</v>
      </c>
      <c r="H950" s="312">
        <v>41</v>
      </c>
    </row>
    <row r="951" spans="1:8" ht="12.75">
      <c r="A951" s="685"/>
      <c r="B951" s="632"/>
      <c r="C951" s="638"/>
      <c r="D951" s="379" t="s">
        <v>477</v>
      </c>
      <c r="E951" s="319">
        <v>29875</v>
      </c>
      <c r="F951" s="320">
        <v>29875</v>
      </c>
      <c r="G951" s="320">
        <v>12388</v>
      </c>
      <c r="H951" s="319">
        <v>41</v>
      </c>
    </row>
    <row r="952" spans="1:8" ht="12.75">
      <c r="A952" s="685"/>
      <c r="B952" s="632"/>
      <c r="C952" s="638"/>
      <c r="D952" s="426" t="s">
        <v>688</v>
      </c>
      <c r="E952" s="319">
        <v>266</v>
      </c>
      <c r="F952" s="320">
        <v>266</v>
      </c>
      <c r="G952" s="320">
        <v>0</v>
      </c>
      <c r="H952" s="319">
        <v>0</v>
      </c>
    </row>
    <row r="953" spans="1:8" ht="12.75">
      <c r="A953" s="685"/>
      <c r="B953" s="632"/>
      <c r="C953" s="638"/>
      <c r="D953" s="426" t="s">
        <v>565</v>
      </c>
      <c r="E953" s="319">
        <v>0</v>
      </c>
      <c r="F953" s="320">
        <v>0</v>
      </c>
      <c r="G953" s="320">
        <v>50</v>
      </c>
      <c r="H953" s="319">
        <v>0</v>
      </c>
    </row>
    <row r="954" spans="1:8" ht="12.75">
      <c r="A954" s="685"/>
      <c r="B954" s="632"/>
      <c r="C954" s="377" t="s">
        <v>360</v>
      </c>
      <c r="D954" s="378" t="s">
        <v>482</v>
      </c>
      <c r="E954" s="381">
        <f>SUM(E955:E958)</f>
        <v>10621</v>
      </c>
      <c r="F954" s="381">
        <f>SUM(F955:F958)</f>
        <v>10621</v>
      </c>
      <c r="G954" s="381">
        <f>SUM(G955:G958)</f>
        <v>4371</v>
      </c>
      <c r="H954" s="381">
        <v>41</v>
      </c>
    </row>
    <row r="955" spans="1:8" ht="12.75">
      <c r="A955" s="685"/>
      <c r="B955" s="632"/>
      <c r="C955" s="638"/>
      <c r="D955" s="426" t="s">
        <v>689</v>
      </c>
      <c r="E955" s="341">
        <v>929</v>
      </c>
      <c r="F955" s="303">
        <v>929</v>
      </c>
      <c r="G955" s="303">
        <v>344</v>
      </c>
      <c r="H955" s="341">
        <v>37</v>
      </c>
    </row>
    <row r="956" spans="1:8" ht="12.75">
      <c r="A956" s="685"/>
      <c r="B956" s="632"/>
      <c r="C956" s="638"/>
      <c r="D956" s="426" t="s">
        <v>690</v>
      </c>
      <c r="E956" s="341">
        <v>863</v>
      </c>
      <c r="F956" s="303">
        <v>863</v>
      </c>
      <c r="G956" s="303">
        <v>294</v>
      </c>
      <c r="H956" s="341">
        <v>34</v>
      </c>
    </row>
    <row r="957" spans="1:8" ht="12.75">
      <c r="A957" s="685"/>
      <c r="B957" s="632"/>
      <c r="C957" s="638"/>
      <c r="D957" s="379" t="s">
        <v>691</v>
      </c>
      <c r="E957" s="341">
        <v>1228</v>
      </c>
      <c r="F957" s="303">
        <v>1228</v>
      </c>
      <c r="G957" s="303">
        <v>606</v>
      </c>
      <c r="H957" s="341">
        <v>49</v>
      </c>
    </row>
    <row r="958" spans="1:8" ht="12.75">
      <c r="A958" s="685"/>
      <c r="B958" s="632"/>
      <c r="C958" s="638"/>
      <c r="D958" s="318" t="s">
        <v>692</v>
      </c>
      <c r="E958" s="303">
        <v>7601</v>
      </c>
      <c r="F958" s="303">
        <v>7601</v>
      </c>
      <c r="G958" s="303">
        <v>3127</v>
      </c>
      <c r="H958" s="303">
        <v>41</v>
      </c>
    </row>
    <row r="959" spans="1:8" ht="12.75">
      <c r="A959" s="685"/>
      <c r="B959" s="632"/>
      <c r="C959" s="377" t="s">
        <v>300</v>
      </c>
      <c r="D959" s="378" t="s">
        <v>301</v>
      </c>
      <c r="E959" s="381">
        <f>SUM(E960:E966)</f>
        <v>3784</v>
      </c>
      <c r="F959" s="381">
        <f>SUM(F960:F966)</f>
        <v>3784</v>
      </c>
      <c r="G959" s="381">
        <f>SUM(G960:G966)</f>
        <v>417</v>
      </c>
      <c r="H959" s="381">
        <v>11</v>
      </c>
    </row>
    <row r="960" spans="1:8" ht="12.75">
      <c r="A960" s="685"/>
      <c r="B960" s="632"/>
      <c r="C960" s="684"/>
      <c r="D960" s="318" t="s">
        <v>377</v>
      </c>
      <c r="E960" s="319">
        <v>664</v>
      </c>
      <c r="F960" s="320">
        <v>664</v>
      </c>
      <c r="G960" s="320">
        <v>0</v>
      </c>
      <c r="H960" s="319">
        <v>0</v>
      </c>
    </row>
    <row r="961" spans="1:8" ht="12.75">
      <c r="A961" s="685"/>
      <c r="B961" s="632"/>
      <c r="C961" s="684"/>
      <c r="D961" s="318" t="s">
        <v>693</v>
      </c>
      <c r="E961" s="319">
        <v>332</v>
      </c>
      <c r="F961" s="320">
        <v>332</v>
      </c>
      <c r="G961" s="320">
        <v>0</v>
      </c>
      <c r="H961" s="319">
        <v>0</v>
      </c>
    </row>
    <row r="962" spans="1:8" ht="12.75">
      <c r="A962" s="685"/>
      <c r="B962" s="632"/>
      <c r="C962" s="684"/>
      <c r="D962" s="318" t="s">
        <v>381</v>
      </c>
      <c r="E962" s="319">
        <v>996</v>
      </c>
      <c r="F962" s="320">
        <v>996</v>
      </c>
      <c r="G962" s="320">
        <v>0</v>
      </c>
      <c r="H962" s="319">
        <v>0</v>
      </c>
    </row>
    <row r="963" spans="1:8" ht="12.75">
      <c r="A963" s="685"/>
      <c r="B963" s="632"/>
      <c r="C963" s="684"/>
      <c r="D963" s="318" t="s">
        <v>384</v>
      </c>
      <c r="E963" s="319">
        <v>664</v>
      </c>
      <c r="F963" s="320">
        <v>664</v>
      </c>
      <c r="G963" s="320">
        <v>0</v>
      </c>
      <c r="H963" s="319">
        <v>0</v>
      </c>
    </row>
    <row r="964" spans="1:8" ht="12.75">
      <c r="A964" s="685"/>
      <c r="B964" s="632"/>
      <c r="C964" s="684"/>
      <c r="D964" s="318" t="s">
        <v>695</v>
      </c>
      <c r="E964" s="319">
        <v>498</v>
      </c>
      <c r="F964" s="320">
        <v>498</v>
      </c>
      <c r="G964" s="320">
        <v>0</v>
      </c>
      <c r="H964" s="319">
        <v>0</v>
      </c>
    </row>
    <row r="965" spans="1:8" ht="12.75">
      <c r="A965" s="685"/>
      <c r="B965" s="632"/>
      <c r="C965" s="684"/>
      <c r="D965" s="318" t="s">
        <v>373</v>
      </c>
      <c r="E965" s="319">
        <v>398</v>
      </c>
      <c r="F965" s="320">
        <v>398</v>
      </c>
      <c r="G965" s="320">
        <v>274</v>
      </c>
      <c r="H965" s="319">
        <v>69</v>
      </c>
    </row>
    <row r="966" spans="1:8" ht="12.75">
      <c r="A966" s="685"/>
      <c r="B966" s="632"/>
      <c r="C966" s="684"/>
      <c r="D966" s="318" t="s">
        <v>410</v>
      </c>
      <c r="E966" s="319">
        <v>232</v>
      </c>
      <c r="F966" s="320">
        <v>232</v>
      </c>
      <c r="G966" s="320">
        <v>143</v>
      </c>
      <c r="H966" s="319">
        <v>62</v>
      </c>
    </row>
    <row r="967" spans="1:8" ht="12.75">
      <c r="A967" s="685"/>
      <c r="B967" s="632"/>
      <c r="C967" s="525" t="s">
        <v>790</v>
      </c>
      <c r="D967" s="526"/>
      <c r="E967" s="527">
        <f>SUM(E968)</f>
        <v>69474</v>
      </c>
      <c r="F967" s="527">
        <f>SUM(F968)</f>
        <v>69704</v>
      </c>
      <c r="G967" s="527">
        <f>SUM(G968)</f>
        <v>26296</v>
      </c>
      <c r="H967" s="527">
        <v>38</v>
      </c>
    </row>
    <row r="968" spans="1:8" ht="12.75">
      <c r="A968" s="685"/>
      <c r="B968" s="632"/>
      <c r="C968" s="321" t="s">
        <v>299</v>
      </c>
      <c r="D968" s="322" t="s">
        <v>8</v>
      </c>
      <c r="E968" s="323">
        <f>SUM(E969+E973+E978)</f>
        <v>69474</v>
      </c>
      <c r="F968" s="323">
        <f>SUM(F969+F973+F978)</f>
        <v>69704</v>
      </c>
      <c r="G968" s="323">
        <f>SUM(G969+G973+G978)</f>
        <v>26296</v>
      </c>
      <c r="H968" s="323">
        <v>38</v>
      </c>
    </row>
    <row r="969" spans="1:8" ht="12.75">
      <c r="A969" s="685"/>
      <c r="B969" s="632"/>
      <c r="C969" s="377" t="s">
        <v>358</v>
      </c>
      <c r="D969" s="378" t="s">
        <v>476</v>
      </c>
      <c r="E969" s="312">
        <f>SUM(E970:E972)</f>
        <v>47700</v>
      </c>
      <c r="F969" s="312">
        <f>SUM(F970:F972)</f>
        <v>47870</v>
      </c>
      <c r="G969" s="312">
        <f>SUM(G970:G972)</f>
        <v>18818</v>
      </c>
      <c r="H969" s="312">
        <v>42</v>
      </c>
    </row>
    <row r="970" spans="1:8" ht="12.75">
      <c r="A970" s="685"/>
      <c r="B970" s="632"/>
      <c r="C970" s="638"/>
      <c r="D970" s="379" t="s">
        <v>477</v>
      </c>
      <c r="E970" s="319">
        <v>43086</v>
      </c>
      <c r="F970" s="320">
        <v>43086</v>
      </c>
      <c r="G970" s="316">
        <v>18033</v>
      </c>
      <c r="H970" s="319">
        <v>42</v>
      </c>
    </row>
    <row r="971" spans="1:8" ht="12.75">
      <c r="A971" s="685"/>
      <c r="B971" s="632"/>
      <c r="C971" s="638"/>
      <c r="D971" s="426" t="s">
        <v>688</v>
      </c>
      <c r="E971" s="319">
        <v>3950</v>
      </c>
      <c r="F971" s="320">
        <v>3950</v>
      </c>
      <c r="G971" s="316">
        <v>211</v>
      </c>
      <c r="H971" s="319">
        <v>5</v>
      </c>
    </row>
    <row r="972" spans="1:8" ht="12.75">
      <c r="A972" s="685"/>
      <c r="B972" s="632"/>
      <c r="C972" s="638"/>
      <c r="D972" s="426" t="s">
        <v>565</v>
      </c>
      <c r="E972" s="319">
        <v>664</v>
      </c>
      <c r="F972" s="320">
        <v>834</v>
      </c>
      <c r="G972" s="316">
        <v>574</v>
      </c>
      <c r="H972" s="319">
        <v>69</v>
      </c>
    </row>
    <row r="973" spans="1:8" ht="12.75">
      <c r="A973" s="685"/>
      <c r="B973" s="632"/>
      <c r="C973" s="377" t="s">
        <v>360</v>
      </c>
      <c r="D973" s="378" t="s">
        <v>482</v>
      </c>
      <c r="E973" s="381">
        <f>SUM(E974:E977)</f>
        <v>16795</v>
      </c>
      <c r="F973" s="381">
        <f>SUM(F974:F977)</f>
        <v>16855</v>
      </c>
      <c r="G973" s="381">
        <f>SUM(G974:G977)</f>
        <v>6614</v>
      </c>
      <c r="H973" s="381">
        <v>39</v>
      </c>
    </row>
    <row r="974" spans="1:8" ht="12.75">
      <c r="A974" s="685"/>
      <c r="B974" s="632"/>
      <c r="C974" s="638"/>
      <c r="D974" s="426" t="s">
        <v>689</v>
      </c>
      <c r="E974" s="341">
        <v>1992</v>
      </c>
      <c r="F974" s="303">
        <v>2009</v>
      </c>
      <c r="G974" s="304">
        <v>618</v>
      </c>
      <c r="H974" s="341">
        <v>31</v>
      </c>
    </row>
    <row r="975" spans="1:8" ht="12.75">
      <c r="A975" s="685"/>
      <c r="B975" s="632"/>
      <c r="C975" s="638"/>
      <c r="D975" s="426" t="s">
        <v>690</v>
      </c>
      <c r="E975" s="341">
        <v>1327</v>
      </c>
      <c r="F975" s="303">
        <v>1327</v>
      </c>
      <c r="G975" s="304">
        <v>305</v>
      </c>
      <c r="H975" s="341">
        <v>23</v>
      </c>
    </row>
    <row r="976" spans="1:8" ht="12.75">
      <c r="A976" s="685"/>
      <c r="B976" s="632"/>
      <c r="C976" s="638"/>
      <c r="D976" s="379" t="s">
        <v>691</v>
      </c>
      <c r="E976" s="341">
        <v>1460</v>
      </c>
      <c r="F976" s="303">
        <v>1460</v>
      </c>
      <c r="G976" s="304">
        <v>959</v>
      </c>
      <c r="H976" s="341">
        <v>66</v>
      </c>
    </row>
    <row r="977" spans="1:8" ht="12.75">
      <c r="A977" s="685"/>
      <c r="B977" s="632"/>
      <c r="C977" s="638"/>
      <c r="D977" s="318" t="s">
        <v>692</v>
      </c>
      <c r="E977" s="303">
        <v>12016</v>
      </c>
      <c r="F977" s="303">
        <v>12059</v>
      </c>
      <c r="G977" s="380">
        <v>4732</v>
      </c>
      <c r="H977" s="303">
        <v>39</v>
      </c>
    </row>
    <row r="978" spans="1:8" ht="12.75">
      <c r="A978" s="685"/>
      <c r="B978" s="632"/>
      <c r="C978" s="377" t="s">
        <v>300</v>
      </c>
      <c r="D978" s="378" t="s">
        <v>301</v>
      </c>
      <c r="E978" s="381">
        <f>SUM(E979:E982)</f>
        <v>4979</v>
      </c>
      <c r="F978" s="381">
        <f>SUM(F979:F982)</f>
        <v>4979</v>
      </c>
      <c r="G978" s="381">
        <f>SUM(G979:G982)</f>
        <v>864</v>
      </c>
      <c r="H978" s="381">
        <v>17</v>
      </c>
    </row>
    <row r="979" spans="1:8" ht="12.75">
      <c r="A979" s="685"/>
      <c r="B979" s="632"/>
      <c r="C979" s="638"/>
      <c r="D979" s="318" t="s">
        <v>384</v>
      </c>
      <c r="E979" s="319">
        <v>1660</v>
      </c>
      <c r="F979" s="320">
        <v>1660</v>
      </c>
      <c r="G979" s="316">
        <v>0</v>
      </c>
      <c r="H979" s="319">
        <v>0</v>
      </c>
    </row>
    <row r="980" spans="1:8" ht="12.75">
      <c r="A980" s="685"/>
      <c r="B980" s="632"/>
      <c r="C980" s="638"/>
      <c r="D980" s="318" t="s">
        <v>700</v>
      </c>
      <c r="E980" s="319">
        <v>3319</v>
      </c>
      <c r="F980" s="320">
        <v>3319</v>
      </c>
      <c r="G980" s="316">
        <v>0</v>
      </c>
      <c r="H980" s="319">
        <v>0</v>
      </c>
    </row>
    <row r="981" spans="1:8" ht="12.75">
      <c r="A981" s="685"/>
      <c r="B981" s="632"/>
      <c r="C981" s="638"/>
      <c r="D981" s="318" t="s">
        <v>373</v>
      </c>
      <c r="E981" s="319">
        <v>0</v>
      </c>
      <c r="F981" s="320">
        <v>0</v>
      </c>
      <c r="G981" s="538">
        <v>309</v>
      </c>
      <c r="H981" s="319">
        <v>0</v>
      </c>
    </row>
    <row r="982" spans="1:8" ht="12.75">
      <c r="A982" s="685"/>
      <c r="B982" s="632"/>
      <c r="C982" s="638"/>
      <c r="D982" s="318" t="s">
        <v>410</v>
      </c>
      <c r="E982" s="319">
        <v>0</v>
      </c>
      <c r="F982" s="320">
        <v>0</v>
      </c>
      <c r="G982" s="538">
        <v>555</v>
      </c>
      <c r="H982" s="319">
        <v>0</v>
      </c>
    </row>
    <row r="983" spans="1:8" ht="12.75">
      <c r="A983" s="685"/>
      <c r="B983" s="632"/>
      <c r="C983" s="525" t="s">
        <v>791</v>
      </c>
      <c r="D983" s="526"/>
      <c r="E983" s="539">
        <f aca="true" t="shared" si="5" ref="E983:H984">SUM(E984)</f>
        <v>23700</v>
      </c>
      <c r="F983" s="539">
        <f t="shared" si="5"/>
        <v>23700</v>
      </c>
      <c r="G983" s="539">
        <f t="shared" si="5"/>
        <v>11844</v>
      </c>
      <c r="H983" s="539">
        <f t="shared" si="5"/>
        <v>49.9746835443038</v>
      </c>
    </row>
    <row r="984" spans="1:8" ht="12.75">
      <c r="A984" s="685"/>
      <c r="B984" s="632"/>
      <c r="C984" s="389" t="s">
        <v>527</v>
      </c>
      <c r="D984" s="390" t="s">
        <v>528</v>
      </c>
      <c r="E984" s="428">
        <f t="shared" si="5"/>
        <v>23700</v>
      </c>
      <c r="F984" s="428">
        <f t="shared" si="5"/>
        <v>23700</v>
      </c>
      <c r="G984" s="428">
        <f t="shared" si="5"/>
        <v>11844</v>
      </c>
      <c r="H984" s="428">
        <f t="shared" si="5"/>
        <v>49.9746835443038</v>
      </c>
    </row>
    <row r="985" spans="1:8" ht="12.75">
      <c r="A985" s="685"/>
      <c r="B985" s="632"/>
      <c r="C985" s="534"/>
      <c r="D985" s="318" t="s">
        <v>792</v>
      </c>
      <c r="E985" s="319">
        <v>23700</v>
      </c>
      <c r="F985" s="320">
        <v>23700</v>
      </c>
      <c r="G985" s="316">
        <v>11844</v>
      </c>
      <c r="H985" s="319">
        <f>SUM(G985*100/F985)</f>
        <v>49.9746835443038</v>
      </c>
    </row>
    <row r="986" spans="1:8" ht="12.75">
      <c r="A986" s="685"/>
      <c r="B986" s="540" t="s">
        <v>793</v>
      </c>
      <c r="C986" s="523" t="s">
        <v>794</v>
      </c>
      <c r="D986" s="524"/>
      <c r="E986" s="375">
        <f>SUM(E987+E1025)</f>
        <v>602668</v>
      </c>
      <c r="F986" s="375">
        <f>SUM(F987+F1025)</f>
        <v>602700</v>
      </c>
      <c r="G986" s="375">
        <f>SUM(G987+G1025)</f>
        <v>242657</v>
      </c>
      <c r="H986" s="375">
        <v>40</v>
      </c>
    </row>
    <row r="987" spans="1:8" ht="12.75">
      <c r="A987" s="685"/>
      <c r="B987" s="632"/>
      <c r="C987" s="525" t="s">
        <v>795</v>
      </c>
      <c r="D987" s="526"/>
      <c r="E987" s="527">
        <f>SUM(E988)</f>
        <v>504613</v>
      </c>
      <c r="F987" s="527">
        <f>SUM(F988)</f>
        <v>504645</v>
      </c>
      <c r="G987" s="541">
        <f>SUM(G988)</f>
        <v>193631</v>
      </c>
      <c r="H987" s="541">
        <v>38</v>
      </c>
    </row>
    <row r="988" spans="1:8" ht="12.75">
      <c r="A988" s="685"/>
      <c r="B988" s="632"/>
      <c r="C988" s="542" t="s">
        <v>299</v>
      </c>
      <c r="D988" s="322" t="s">
        <v>8</v>
      </c>
      <c r="E988" s="323">
        <f>SUM(E989+E993+E998+E1022)</f>
        <v>504613</v>
      </c>
      <c r="F988" s="323">
        <f>SUM(F989+F993+F998+F1022)</f>
        <v>504645</v>
      </c>
      <c r="G988" s="324">
        <f>SUM(G989+G993+G998+G1022)</f>
        <v>193631</v>
      </c>
      <c r="H988" s="324">
        <v>38</v>
      </c>
    </row>
    <row r="989" spans="1:8" ht="12.75">
      <c r="A989" s="685"/>
      <c r="B989" s="632"/>
      <c r="C989" s="543" t="s">
        <v>358</v>
      </c>
      <c r="D989" s="378" t="s">
        <v>476</v>
      </c>
      <c r="E989" s="312">
        <f>SUM(E990:E992)</f>
        <v>336387</v>
      </c>
      <c r="F989" s="312">
        <f>SUM(F990:F992)</f>
        <v>336411</v>
      </c>
      <c r="G989" s="307">
        <f>SUM(G990:G992)</f>
        <v>126918</v>
      </c>
      <c r="H989" s="307">
        <v>38</v>
      </c>
    </row>
    <row r="990" spans="1:8" ht="12.75">
      <c r="A990" s="685"/>
      <c r="B990" s="632"/>
      <c r="C990" s="686"/>
      <c r="D990" s="379" t="s">
        <v>477</v>
      </c>
      <c r="E990" s="319">
        <v>307177</v>
      </c>
      <c r="F990" s="319">
        <v>307177</v>
      </c>
      <c r="G990" s="304">
        <v>119254</v>
      </c>
      <c r="H990" s="303">
        <v>39</v>
      </c>
    </row>
    <row r="991" spans="1:8" ht="12.75">
      <c r="A991" s="685"/>
      <c r="B991" s="632"/>
      <c r="C991" s="686"/>
      <c r="D991" s="426" t="s">
        <v>688</v>
      </c>
      <c r="E991" s="319">
        <v>25891</v>
      </c>
      <c r="F991" s="319">
        <v>25891</v>
      </c>
      <c r="G991" s="304">
        <v>7208</v>
      </c>
      <c r="H991" s="303">
        <v>28</v>
      </c>
    </row>
    <row r="992" spans="1:8" ht="12.75">
      <c r="A992" s="685"/>
      <c r="B992" s="632"/>
      <c r="C992" s="686"/>
      <c r="D992" s="426" t="s">
        <v>565</v>
      </c>
      <c r="E992" s="319">
        <v>3319</v>
      </c>
      <c r="F992" s="319">
        <v>3343</v>
      </c>
      <c r="G992" s="304">
        <v>456</v>
      </c>
      <c r="H992" s="303">
        <v>14</v>
      </c>
    </row>
    <row r="993" spans="1:8" ht="12.75">
      <c r="A993" s="685"/>
      <c r="B993" s="632"/>
      <c r="C993" s="543" t="s">
        <v>360</v>
      </c>
      <c r="D993" s="378" t="s">
        <v>482</v>
      </c>
      <c r="E993" s="381">
        <f>SUM(E994:E997)</f>
        <v>118403</v>
      </c>
      <c r="F993" s="381">
        <f>SUM(F994:F997)</f>
        <v>118411</v>
      </c>
      <c r="G993" s="307">
        <f>SUM(G994:G997)</f>
        <v>44036</v>
      </c>
      <c r="H993" s="307">
        <v>37</v>
      </c>
    </row>
    <row r="994" spans="1:8" ht="12.75">
      <c r="A994" s="685"/>
      <c r="B994" s="632"/>
      <c r="C994" s="686"/>
      <c r="D994" s="426" t="s">
        <v>689</v>
      </c>
      <c r="E994" s="341">
        <v>19850</v>
      </c>
      <c r="F994" s="341">
        <v>19851</v>
      </c>
      <c r="G994" s="304">
        <v>7205</v>
      </c>
      <c r="H994" s="303">
        <v>36</v>
      </c>
    </row>
    <row r="995" spans="1:8" ht="12.75">
      <c r="A995" s="685"/>
      <c r="B995" s="632"/>
      <c r="C995" s="686"/>
      <c r="D995" s="426" t="s">
        <v>690</v>
      </c>
      <c r="E995" s="341">
        <v>2158</v>
      </c>
      <c r="F995" s="341">
        <v>2158</v>
      </c>
      <c r="G995" s="304">
        <v>887</v>
      </c>
      <c r="H995" s="303">
        <v>41</v>
      </c>
    </row>
    <row r="996" spans="1:8" ht="12.75">
      <c r="A996" s="685"/>
      <c r="B996" s="632"/>
      <c r="C996" s="686"/>
      <c r="D996" s="379" t="s">
        <v>691</v>
      </c>
      <c r="E996" s="341">
        <v>11618</v>
      </c>
      <c r="F996" s="341">
        <v>11619</v>
      </c>
      <c r="G996" s="304">
        <v>4439</v>
      </c>
      <c r="H996" s="303">
        <v>38</v>
      </c>
    </row>
    <row r="997" spans="1:8" ht="12.75">
      <c r="A997" s="685"/>
      <c r="B997" s="632"/>
      <c r="C997" s="686"/>
      <c r="D997" s="318" t="s">
        <v>692</v>
      </c>
      <c r="E997" s="303">
        <v>84777</v>
      </c>
      <c r="F997" s="303">
        <v>84783</v>
      </c>
      <c r="G997" s="304">
        <v>31505</v>
      </c>
      <c r="H997" s="303">
        <v>37</v>
      </c>
    </row>
    <row r="998" spans="1:8" ht="12.75">
      <c r="A998" s="685"/>
      <c r="B998" s="632"/>
      <c r="C998" s="543" t="s">
        <v>300</v>
      </c>
      <c r="D998" s="378" t="s">
        <v>301</v>
      </c>
      <c r="E998" s="381">
        <f>SUM(E999:E1020)</f>
        <v>44845</v>
      </c>
      <c r="F998" s="381">
        <f>SUM(F999:F1021)</f>
        <v>44845</v>
      </c>
      <c r="G998" s="307">
        <f>SUM(G999:G1021)</f>
        <v>21886</v>
      </c>
      <c r="H998" s="307">
        <v>49</v>
      </c>
    </row>
    <row r="999" spans="1:8" ht="12.75">
      <c r="A999" s="685"/>
      <c r="B999" s="632"/>
      <c r="C999" s="687"/>
      <c r="D999" s="532" t="s">
        <v>796</v>
      </c>
      <c r="E999" s="319">
        <v>166</v>
      </c>
      <c r="F999" s="319">
        <v>166</v>
      </c>
      <c r="G999" s="303">
        <v>95</v>
      </c>
      <c r="H999" s="303">
        <v>57</v>
      </c>
    </row>
    <row r="1000" spans="1:8" ht="12.75">
      <c r="A1000" s="685"/>
      <c r="B1000" s="632"/>
      <c r="C1000" s="687"/>
      <c r="D1000" s="318" t="s">
        <v>377</v>
      </c>
      <c r="E1000" s="319">
        <v>24895</v>
      </c>
      <c r="F1000" s="316">
        <v>24895</v>
      </c>
      <c r="G1000" s="304">
        <v>12710</v>
      </c>
      <c r="H1000" s="303">
        <v>51</v>
      </c>
    </row>
    <row r="1001" spans="1:8" ht="12.75">
      <c r="A1001" s="685"/>
      <c r="B1001" s="632"/>
      <c r="C1001" s="687"/>
      <c r="D1001" s="318" t="s">
        <v>693</v>
      </c>
      <c r="E1001" s="319">
        <v>996</v>
      </c>
      <c r="F1001" s="316">
        <v>996</v>
      </c>
      <c r="G1001" s="304">
        <v>267</v>
      </c>
      <c r="H1001" s="303">
        <v>27</v>
      </c>
    </row>
    <row r="1002" spans="1:8" ht="12.75">
      <c r="A1002" s="685"/>
      <c r="B1002" s="632"/>
      <c r="C1002" s="687"/>
      <c r="D1002" s="318" t="s">
        <v>379</v>
      </c>
      <c r="E1002" s="319">
        <v>1660</v>
      </c>
      <c r="F1002" s="316">
        <v>1660</v>
      </c>
      <c r="G1002" s="304">
        <v>703</v>
      </c>
      <c r="H1002" s="303">
        <v>42</v>
      </c>
    </row>
    <row r="1003" spans="1:8" ht="12.75">
      <c r="A1003" s="685"/>
      <c r="B1003" s="632"/>
      <c r="C1003" s="687"/>
      <c r="D1003" s="318" t="s">
        <v>381</v>
      </c>
      <c r="E1003" s="319">
        <v>0</v>
      </c>
      <c r="F1003" s="316">
        <v>0</v>
      </c>
      <c r="G1003" s="156">
        <v>98</v>
      </c>
      <c r="H1003" s="156">
        <v>0</v>
      </c>
    </row>
    <row r="1004" spans="1:8" ht="12.75">
      <c r="A1004" s="685"/>
      <c r="B1004" s="632"/>
      <c r="C1004" s="687"/>
      <c r="D1004" s="318" t="s">
        <v>382</v>
      </c>
      <c r="E1004" s="319">
        <v>1328</v>
      </c>
      <c r="F1004" s="316">
        <v>1328</v>
      </c>
      <c r="G1004" s="304">
        <v>763</v>
      </c>
      <c r="H1004" s="303">
        <v>57</v>
      </c>
    </row>
    <row r="1005" spans="1:8" ht="12.75">
      <c r="A1005" s="685"/>
      <c r="B1005" s="632"/>
      <c r="C1005" s="687"/>
      <c r="D1005" s="318" t="s">
        <v>384</v>
      </c>
      <c r="E1005" s="319">
        <v>1328</v>
      </c>
      <c r="F1005" s="316">
        <v>1328</v>
      </c>
      <c r="G1005" s="156">
        <v>257</v>
      </c>
      <c r="H1005" s="156">
        <v>19</v>
      </c>
    </row>
    <row r="1006" spans="1:8" ht="12.75">
      <c r="A1006" s="685"/>
      <c r="B1006" s="632"/>
      <c r="C1006" s="687"/>
      <c r="D1006" s="318" t="s">
        <v>695</v>
      </c>
      <c r="E1006" s="319">
        <v>830</v>
      </c>
      <c r="F1006" s="316">
        <v>830</v>
      </c>
      <c r="G1006" s="304">
        <v>625</v>
      </c>
      <c r="H1006" s="303">
        <v>75</v>
      </c>
    </row>
    <row r="1007" spans="1:8" ht="12.75">
      <c r="A1007" s="685"/>
      <c r="B1007" s="632"/>
      <c r="C1007" s="687"/>
      <c r="D1007" s="318" t="s">
        <v>696</v>
      </c>
      <c r="E1007" s="319">
        <v>100</v>
      </c>
      <c r="F1007" s="319">
        <v>100</v>
      </c>
      <c r="G1007" s="156">
        <v>112</v>
      </c>
      <c r="H1007" s="156">
        <v>112</v>
      </c>
    </row>
    <row r="1008" spans="1:8" ht="12.75">
      <c r="A1008" s="685"/>
      <c r="B1008" s="632"/>
      <c r="C1008" s="687"/>
      <c r="D1008" s="318" t="s">
        <v>713</v>
      </c>
      <c r="E1008" s="319">
        <v>332</v>
      </c>
      <c r="F1008" s="319">
        <v>332</v>
      </c>
      <c r="G1008" s="304">
        <v>289</v>
      </c>
      <c r="H1008" s="303">
        <v>87</v>
      </c>
    </row>
    <row r="1009" spans="1:8" ht="12.75">
      <c r="A1009" s="685"/>
      <c r="B1009" s="632"/>
      <c r="C1009" s="687"/>
      <c r="D1009" s="318" t="s">
        <v>698</v>
      </c>
      <c r="E1009" s="319">
        <v>332</v>
      </c>
      <c r="F1009" s="319">
        <v>332</v>
      </c>
      <c r="G1009" s="156">
        <v>606</v>
      </c>
      <c r="H1009" s="156">
        <v>183</v>
      </c>
    </row>
    <row r="1010" spans="1:8" ht="12.75">
      <c r="A1010" s="685"/>
      <c r="B1010" s="632"/>
      <c r="C1010" s="687"/>
      <c r="D1010" s="318" t="s">
        <v>743</v>
      </c>
      <c r="E1010" s="319">
        <v>0</v>
      </c>
      <c r="F1010" s="319">
        <v>0</v>
      </c>
      <c r="G1010" s="156">
        <v>58</v>
      </c>
      <c r="H1010" s="156">
        <v>0</v>
      </c>
    </row>
    <row r="1011" spans="1:8" ht="12.75">
      <c r="A1011" s="685"/>
      <c r="B1011" s="632"/>
      <c r="C1011" s="687"/>
      <c r="D1011" s="318" t="s">
        <v>700</v>
      </c>
      <c r="E1011" s="319">
        <v>0</v>
      </c>
      <c r="F1011" s="319">
        <v>0</v>
      </c>
      <c r="G1011" s="156">
        <v>399</v>
      </c>
      <c r="H1011" s="156">
        <v>0</v>
      </c>
    </row>
    <row r="1012" spans="1:8" ht="12.75">
      <c r="A1012" s="685"/>
      <c r="B1012" s="632"/>
      <c r="C1012" s="687"/>
      <c r="D1012" s="318" t="s">
        <v>716</v>
      </c>
      <c r="E1012" s="319">
        <v>664</v>
      </c>
      <c r="F1012" s="319">
        <v>664</v>
      </c>
      <c r="G1012" s="304">
        <v>0</v>
      </c>
      <c r="H1012" s="303">
        <v>0</v>
      </c>
    </row>
    <row r="1013" spans="1:8" ht="12.75">
      <c r="A1013" s="685"/>
      <c r="B1013" s="632"/>
      <c r="C1013" s="687"/>
      <c r="D1013" s="318" t="s">
        <v>701</v>
      </c>
      <c r="E1013" s="319">
        <v>332</v>
      </c>
      <c r="F1013" s="319">
        <v>332</v>
      </c>
      <c r="G1013" s="156">
        <v>93</v>
      </c>
      <c r="H1013" s="156">
        <v>28</v>
      </c>
    </row>
    <row r="1014" spans="1:8" ht="12.75">
      <c r="A1014" s="685"/>
      <c r="B1014" s="632"/>
      <c r="C1014" s="687"/>
      <c r="D1014" s="318" t="s">
        <v>405</v>
      </c>
      <c r="E1014" s="319">
        <v>133</v>
      </c>
      <c r="F1014" s="319">
        <v>133</v>
      </c>
      <c r="G1014" s="156">
        <v>20</v>
      </c>
      <c r="H1014" s="156">
        <v>15</v>
      </c>
    </row>
    <row r="1015" spans="1:8" ht="12.75">
      <c r="A1015" s="685"/>
      <c r="B1015" s="632"/>
      <c r="C1015" s="687"/>
      <c r="D1015" s="318" t="s">
        <v>406</v>
      </c>
      <c r="E1015" s="319">
        <v>1328</v>
      </c>
      <c r="F1015" s="319">
        <v>1328</v>
      </c>
      <c r="G1015" s="156">
        <v>512</v>
      </c>
      <c r="H1015" s="156">
        <v>39</v>
      </c>
    </row>
    <row r="1016" spans="1:8" ht="12.75">
      <c r="A1016" s="685"/>
      <c r="B1016" s="632"/>
      <c r="C1016" s="687"/>
      <c r="D1016" s="318" t="s">
        <v>702</v>
      </c>
      <c r="E1016" s="319">
        <v>33</v>
      </c>
      <c r="F1016" s="319">
        <v>33</v>
      </c>
      <c r="G1016" s="156">
        <v>0</v>
      </c>
      <c r="H1016" s="156">
        <v>0</v>
      </c>
    </row>
    <row r="1017" spans="1:8" ht="12.75">
      <c r="A1017" s="685"/>
      <c r="B1017" s="632"/>
      <c r="C1017" s="687"/>
      <c r="D1017" s="318" t="s">
        <v>373</v>
      </c>
      <c r="E1017" s="319">
        <v>4979</v>
      </c>
      <c r="F1017" s="319">
        <v>4979</v>
      </c>
      <c r="G1017" s="304">
        <v>2141</v>
      </c>
      <c r="H1017" s="303">
        <v>43</v>
      </c>
    </row>
    <row r="1018" spans="1:8" ht="12.75">
      <c r="A1018" s="685"/>
      <c r="B1018" s="632"/>
      <c r="C1018" s="687"/>
      <c r="D1018" s="318" t="s">
        <v>409</v>
      </c>
      <c r="E1018" s="319">
        <v>928</v>
      </c>
      <c r="F1018" s="319">
        <v>928</v>
      </c>
      <c r="G1018" s="156">
        <v>513</v>
      </c>
      <c r="H1018" s="156">
        <v>55</v>
      </c>
    </row>
    <row r="1019" spans="1:8" ht="12.75">
      <c r="A1019" s="685"/>
      <c r="B1019" s="632"/>
      <c r="C1019" s="687"/>
      <c r="D1019" s="318" t="s">
        <v>410</v>
      </c>
      <c r="E1019" s="319">
        <v>4315</v>
      </c>
      <c r="F1019" s="319">
        <v>4315</v>
      </c>
      <c r="G1019" s="156">
        <v>1479</v>
      </c>
      <c r="H1019" s="156">
        <v>34</v>
      </c>
    </row>
    <row r="1020" spans="1:8" ht="12.75">
      <c r="A1020" s="685"/>
      <c r="B1020" s="632"/>
      <c r="C1020" s="687"/>
      <c r="D1020" s="318" t="s">
        <v>717</v>
      </c>
      <c r="E1020" s="319">
        <v>166</v>
      </c>
      <c r="F1020" s="319">
        <v>166</v>
      </c>
      <c r="G1020" s="156">
        <v>95</v>
      </c>
      <c r="H1020" s="156">
        <v>57</v>
      </c>
    </row>
    <row r="1021" spans="1:8" ht="12.75">
      <c r="A1021" s="685"/>
      <c r="B1021" s="632"/>
      <c r="C1021" s="687"/>
      <c r="D1021" s="318" t="s">
        <v>718</v>
      </c>
      <c r="E1021" s="319">
        <v>0</v>
      </c>
      <c r="F1021" s="319">
        <v>0</v>
      </c>
      <c r="G1021" s="156">
        <v>51</v>
      </c>
      <c r="H1021" s="156">
        <v>0</v>
      </c>
    </row>
    <row r="1022" spans="1:8" ht="12.75">
      <c r="A1022" s="685"/>
      <c r="B1022" s="632"/>
      <c r="C1022" s="435" t="s">
        <v>527</v>
      </c>
      <c r="D1022" s="311" t="s">
        <v>528</v>
      </c>
      <c r="E1022" s="312">
        <f>SUM(E1023:E1024)</f>
        <v>4978</v>
      </c>
      <c r="F1022" s="312">
        <f>SUM(F1023:F1024)</f>
        <v>4978</v>
      </c>
      <c r="G1022" s="307">
        <f>SUM(G1023:G1024)</f>
        <v>791</v>
      </c>
      <c r="H1022" s="151">
        <v>16</v>
      </c>
    </row>
    <row r="1023" spans="1:8" ht="12.75">
      <c r="A1023" s="685"/>
      <c r="B1023" s="632"/>
      <c r="C1023" s="687"/>
      <c r="D1023" s="318" t="s">
        <v>756</v>
      </c>
      <c r="E1023" s="319">
        <v>3319</v>
      </c>
      <c r="F1023" s="320">
        <v>3319</v>
      </c>
      <c r="G1023" s="156">
        <v>0</v>
      </c>
      <c r="H1023" s="156">
        <v>0</v>
      </c>
    </row>
    <row r="1024" spans="1:8" ht="12.75">
      <c r="A1024" s="685"/>
      <c r="B1024" s="632"/>
      <c r="C1024" s="687"/>
      <c r="D1024" s="318" t="s">
        <v>419</v>
      </c>
      <c r="E1024" s="319">
        <v>1659</v>
      </c>
      <c r="F1024" s="320">
        <v>1659</v>
      </c>
      <c r="G1024" s="156">
        <v>791</v>
      </c>
      <c r="H1024" s="156">
        <v>48</v>
      </c>
    </row>
    <row r="1025" spans="1:8" ht="12.75">
      <c r="A1025" s="685"/>
      <c r="B1025" s="632"/>
      <c r="C1025" s="525" t="s">
        <v>797</v>
      </c>
      <c r="D1025" s="526"/>
      <c r="E1025" s="527">
        <f aca="true" t="shared" si="6" ref="E1025:H1026">SUM(E1026)</f>
        <v>98055</v>
      </c>
      <c r="F1025" s="527">
        <f t="shared" si="6"/>
        <v>98055</v>
      </c>
      <c r="G1025" s="527">
        <f t="shared" si="6"/>
        <v>49026</v>
      </c>
      <c r="H1025" s="527">
        <f t="shared" si="6"/>
        <v>50</v>
      </c>
    </row>
    <row r="1026" spans="1:8" ht="12.75">
      <c r="A1026" s="685"/>
      <c r="B1026" s="632"/>
      <c r="C1026" s="545" t="s">
        <v>527</v>
      </c>
      <c r="D1026" s="390" t="s">
        <v>528</v>
      </c>
      <c r="E1026" s="428">
        <f t="shared" si="6"/>
        <v>98055</v>
      </c>
      <c r="F1026" s="428">
        <f t="shared" si="6"/>
        <v>98055</v>
      </c>
      <c r="G1026" s="428">
        <f t="shared" si="6"/>
        <v>49026</v>
      </c>
      <c r="H1026" s="428">
        <f t="shared" si="6"/>
        <v>50</v>
      </c>
    </row>
    <row r="1027" spans="1:8" ht="12.75">
      <c r="A1027" s="685"/>
      <c r="B1027" s="632"/>
      <c r="C1027" s="544"/>
      <c r="D1027" s="318" t="s">
        <v>798</v>
      </c>
      <c r="E1027" s="319">
        <v>98055</v>
      </c>
      <c r="F1027" s="320">
        <v>98055</v>
      </c>
      <c r="G1027" s="316">
        <v>49026</v>
      </c>
      <c r="H1027" s="319">
        <v>50</v>
      </c>
    </row>
    <row r="1028" spans="1:8" ht="12.75">
      <c r="A1028" s="685"/>
      <c r="B1028" s="540" t="s">
        <v>799</v>
      </c>
      <c r="C1028" s="523" t="s">
        <v>800</v>
      </c>
      <c r="D1028" s="524"/>
      <c r="E1028" s="375">
        <f>SUM(E1029+E1071)</f>
        <v>296954</v>
      </c>
      <c r="F1028" s="375">
        <f>SUM(F1029+F1071)</f>
        <v>301415</v>
      </c>
      <c r="G1028" s="375">
        <f>SUM(G1029+G1071)</f>
        <v>173188.31</v>
      </c>
      <c r="H1028" s="375">
        <v>57</v>
      </c>
    </row>
    <row r="1029" spans="1:8" ht="12.75">
      <c r="A1029" s="685"/>
      <c r="B1029" s="632"/>
      <c r="C1029" s="525" t="s">
        <v>801</v>
      </c>
      <c r="D1029" s="526"/>
      <c r="E1029" s="527">
        <f>SUM(E1030)</f>
        <v>277867</v>
      </c>
      <c r="F1029" s="527">
        <f>SUM(F1030)</f>
        <v>282328</v>
      </c>
      <c r="G1029" s="527">
        <f>SUM(G1030)</f>
        <v>163654.31</v>
      </c>
      <c r="H1029" s="546">
        <f aca="true" t="shared" si="7" ref="H1029:H1061">G1029/F1029*100</f>
        <v>57.96602179025814</v>
      </c>
    </row>
    <row r="1030" spans="1:8" ht="12.75">
      <c r="A1030" s="685"/>
      <c r="B1030" s="632"/>
      <c r="C1030" s="542" t="s">
        <v>299</v>
      </c>
      <c r="D1030" s="322" t="s">
        <v>8</v>
      </c>
      <c r="E1030" s="323">
        <f>SUM(E1031+E1035+E1040+E1069)</f>
        <v>277867</v>
      </c>
      <c r="F1030" s="323">
        <f>SUM(F1031+F1035+F1040+F1069)</f>
        <v>282328</v>
      </c>
      <c r="G1030" s="323">
        <f>SUM(G1031+G1035+G1040+G1069)</f>
        <v>163654.31</v>
      </c>
      <c r="H1030" s="547">
        <f t="shared" si="7"/>
        <v>57.96602179025814</v>
      </c>
    </row>
    <row r="1031" spans="1:8" ht="12.75">
      <c r="A1031" s="685"/>
      <c r="B1031" s="632"/>
      <c r="C1031" s="543" t="s">
        <v>358</v>
      </c>
      <c r="D1031" s="378" t="s">
        <v>476</v>
      </c>
      <c r="E1031" s="312">
        <f>SUM(E1032:E1034)</f>
        <v>111100</v>
      </c>
      <c r="F1031" s="312">
        <f>SUM(F1032:F1034)</f>
        <v>111100</v>
      </c>
      <c r="G1031" s="312">
        <f>SUM(G1032:G1034)</f>
        <v>44822.89</v>
      </c>
      <c r="H1031" s="548">
        <f t="shared" si="7"/>
        <v>40.34463546354635</v>
      </c>
    </row>
    <row r="1032" spans="1:8" ht="12.75">
      <c r="A1032" s="685"/>
      <c r="B1032" s="632"/>
      <c r="C1032" s="686"/>
      <c r="D1032" s="379" t="s">
        <v>477</v>
      </c>
      <c r="E1032" s="319">
        <v>105457</v>
      </c>
      <c r="F1032" s="320">
        <v>105457</v>
      </c>
      <c r="G1032" s="316">
        <v>42007.89</v>
      </c>
      <c r="H1032" s="548">
        <f t="shared" si="7"/>
        <v>39.834140929478366</v>
      </c>
    </row>
    <row r="1033" spans="1:8" ht="12.75">
      <c r="A1033" s="685"/>
      <c r="B1033" s="632"/>
      <c r="C1033" s="686"/>
      <c r="D1033" s="426" t="s">
        <v>688</v>
      </c>
      <c r="E1033" s="319">
        <v>4149</v>
      </c>
      <c r="F1033" s="320">
        <v>4149</v>
      </c>
      <c r="G1033" s="316">
        <v>2815</v>
      </c>
      <c r="H1033" s="319">
        <f t="shared" si="7"/>
        <v>67.84767413834659</v>
      </c>
    </row>
    <row r="1034" spans="1:8" ht="12.75">
      <c r="A1034" s="685"/>
      <c r="B1034" s="632"/>
      <c r="C1034" s="686"/>
      <c r="D1034" s="426" t="s">
        <v>565</v>
      </c>
      <c r="E1034" s="319">
        <v>1494</v>
      </c>
      <c r="F1034" s="320">
        <v>1494</v>
      </c>
      <c r="G1034" s="316">
        <v>0</v>
      </c>
      <c r="H1034" s="319">
        <f t="shared" si="7"/>
        <v>0</v>
      </c>
    </row>
    <row r="1035" spans="1:8" ht="12.75">
      <c r="A1035" s="685"/>
      <c r="B1035" s="632"/>
      <c r="C1035" s="543" t="s">
        <v>360</v>
      </c>
      <c r="D1035" s="378" t="s">
        <v>482</v>
      </c>
      <c r="E1035" s="381">
        <f>SUM(E1036:E1039)</f>
        <v>39103</v>
      </c>
      <c r="F1035" s="381">
        <f>SUM(F1036:F1039)</f>
        <v>39103</v>
      </c>
      <c r="G1035" s="381">
        <f>SUM(G1036:G1039)</f>
        <v>15555.75</v>
      </c>
      <c r="H1035" s="312">
        <f t="shared" si="7"/>
        <v>39.781474567168765</v>
      </c>
    </row>
    <row r="1036" spans="1:8" ht="12.75">
      <c r="A1036" s="685"/>
      <c r="B1036" s="632"/>
      <c r="C1036" s="686"/>
      <c r="D1036" s="426" t="s">
        <v>689</v>
      </c>
      <c r="E1036" s="341">
        <v>4648</v>
      </c>
      <c r="F1036" s="303">
        <v>4648</v>
      </c>
      <c r="G1036" s="304">
        <v>1923.46</v>
      </c>
      <c r="H1036" s="319">
        <f t="shared" si="7"/>
        <v>41.38253012048193</v>
      </c>
    </row>
    <row r="1037" spans="1:8" ht="12.75">
      <c r="A1037" s="685"/>
      <c r="B1037" s="632"/>
      <c r="C1037" s="686"/>
      <c r="D1037" s="426" t="s">
        <v>690</v>
      </c>
      <c r="E1037" s="341">
        <v>3319</v>
      </c>
      <c r="F1037" s="303">
        <v>3319</v>
      </c>
      <c r="G1037" s="304">
        <v>1426.29</v>
      </c>
      <c r="H1037" s="319">
        <f t="shared" si="7"/>
        <v>42.97348598975595</v>
      </c>
    </row>
    <row r="1038" spans="1:8" ht="12.75">
      <c r="A1038" s="685"/>
      <c r="B1038" s="632"/>
      <c r="C1038" s="686"/>
      <c r="D1038" s="379" t="s">
        <v>691</v>
      </c>
      <c r="E1038" s="341">
        <v>3153</v>
      </c>
      <c r="F1038" s="303">
        <v>3153</v>
      </c>
      <c r="G1038" s="304">
        <v>939</v>
      </c>
      <c r="H1038" s="319">
        <f t="shared" si="7"/>
        <v>29.78116079923882</v>
      </c>
    </row>
    <row r="1039" spans="1:8" ht="12.75">
      <c r="A1039" s="685"/>
      <c r="B1039" s="632"/>
      <c r="C1039" s="686"/>
      <c r="D1039" s="318" t="s">
        <v>692</v>
      </c>
      <c r="E1039" s="303">
        <v>27983</v>
      </c>
      <c r="F1039" s="303">
        <v>27983</v>
      </c>
      <c r="G1039" s="380">
        <v>11267</v>
      </c>
      <c r="H1039" s="319">
        <f t="shared" si="7"/>
        <v>40.263731551299</v>
      </c>
    </row>
    <row r="1040" spans="1:8" ht="12.75">
      <c r="A1040" s="685"/>
      <c r="B1040" s="632"/>
      <c r="C1040" s="543" t="s">
        <v>300</v>
      </c>
      <c r="D1040" s="378" t="s">
        <v>301</v>
      </c>
      <c r="E1040" s="381">
        <f>SUM(E1041:E1068)</f>
        <v>127299</v>
      </c>
      <c r="F1040" s="381">
        <f>SUM(F1041:F1068)</f>
        <v>131760</v>
      </c>
      <c r="G1040" s="381">
        <f>SUM(G1041:G1068)</f>
        <v>103086.66999999998</v>
      </c>
      <c r="H1040" s="312">
        <f t="shared" si="7"/>
        <v>78.23821341833636</v>
      </c>
    </row>
    <row r="1041" spans="1:8" ht="12.75">
      <c r="A1041" s="685"/>
      <c r="B1041" s="632"/>
      <c r="C1041" s="687"/>
      <c r="D1041" s="532" t="s">
        <v>802</v>
      </c>
      <c r="E1041" s="319">
        <v>631</v>
      </c>
      <c r="F1041" s="319">
        <v>631</v>
      </c>
      <c r="G1041" s="319">
        <v>41.75</v>
      </c>
      <c r="H1041" s="312">
        <f t="shared" si="7"/>
        <v>6.616481774960381</v>
      </c>
    </row>
    <row r="1042" spans="1:8" ht="12.75">
      <c r="A1042" s="685"/>
      <c r="B1042" s="632"/>
      <c r="C1042" s="687"/>
      <c r="D1042" s="318" t="s">
        <v>377</v>
      </c>
      <c r="E1042" s="319">
        <v>29543</v>
      </c>
      <c r="F1042" s="320">
        <v>29543</v>
      </c>
      <c r="G1042" s="316">
        <v>21848.45</v>
      </c>
      <c r="H1042" s="319">
        <f t="shared" si="7"/>
        <v>73.95474393257287</v>
      </c>
    </row>
    <row r="1043" spans="1:8" ht="12.75">
      <c r="A1043" s="685"/>
      <c r="B1043" s="632"/>
      <c r="C1043" s="687"/>
      <c r="D1043" s="318" t="s">
        <v>693</v>
      </c>
      <c r="E1043" s="319">
        <v>2655</v>
      </c>
      <c r="F1043" s="320">
        <v>2655</v>
      </c>
      <c r="G1043" s="316">
        <v>504.68</v>
      </c>
      <c r="H1043" s="319">
        <f t="shared" si="7"/>
        <v>19.008662900188327</v>
      </c>
    </row>
    <row r="1044" spans="1:8" ht="12.75">
      <c r="A1044" s="685"/>
      <c r="B1044" s="632"/>
      <c r="C1044" s="687"/>
      <c r="D1044" s="318" t="s">
        <v>379</v>
      </c>
      <c r="E1044" s="319">
        <v>2124</v>
      </c>
      <c r="F1044" s="320">
        <v>2124</v>
      </c>
      <c r="G1044" s="316">
        <v>970.73</v>
      </c>
      <c r="H1044" s="319">
        <f t="shared" si="7"/>
        <v>45.70291902071563</v>
      </c>
    </row>
    <row r="1045" spans="1:8" ht="12.75">
      <c r="A1045" s="685"/>
      <c r="B1045" s="632"/>
      <c r="C1045" s="687"/>
      <c r="D1045" s="318" t="s">
        <v>381</v>
      </c>
      <c r="E1045" s="319">
        <v>664</v>
      </c>
      <c r="F1045" s="320">
        <v>664</v>
      </c>
      <c r="G1045" s="316">
        <v>0</v>
      </c>
      <c r="H1045" s="319">
        <f t="shared" si="7"/>
        <v>0</v>
      </c>
    </row>
    <row r="1046" spans="1:8" ht="12.75">
      <c r="A1046" s="685"/>
      <c r="B1046" s="632"/>
      <c r="C1046" s="687"/>
      <c r="D1046" s="318" t="s">
        <v>382</v>
      </c>
      <c r="E1046" s="319">
        <v>597</v>
      </c>
      <c r="F1046" s="320">
        <v>597</v>
      </c>
      <c r="G1046" s="316">
        <v>804.21</v>
      </c>
      <c r="H1046" s="319">
        <f t="shared" si="7"/>
        <v>134.70854271356785</v>
      </c>
    </row>
    <row r="1047" spans="1:8" ht="12.75">
      <c r="A1047" s="685"/>
      <c r="B1047" s="632"/>
      <c r="C1047" s="687"/>
      <c r="D1047" s="318" t="s">
        <v>712</v>
      </c>
      <c r="E1047" s="319">
        <v>332</v>
      </c>
      <c r="F1047" s="320">
        <v>332</v>
      </c>
      <c r="G1047" s="316">
        <v>0</v>
      </c>
      <c r="H1047" s="319">
        <f t="shared" si="7"/>
        <v>0</v>
      </c>
    </row>
    <row r="1048" spans="1:8" ht="12.75">
      <c r="A1048" s="685"/>
      <c r="B1048" s="632"/>
      <c r="C1048" s="687"/>
      <c r="D1048" s="318" t="s">
        <v>694</v>
      </c>
      <c r="E1048" s="319">
        <v>332</v>
      </c>
      <c r="F1048" s="320">
        <v>332</v>
      </c>
      <c r="G1048" s="316">
        <v>0</v>
      </c>
      <c r="H1048" s="319">
        <f t="shared" si="7"/>
        <v>0</v>
      </c>
    </row>
    <row r="1049" spans="1:8" ht="12.75">
      <c r="A1049" s="685"/>
      <c r="B1049" s="632"/>
      <c r="C1049" s="687"/>
      <c r="D1049" s="318" t="s">
        <v>384</v>
      </c>
      <c r="E1049" s="319">
        <v>8498</v>
      </c>
      <c r="F1049" s="320">
        <v>8498</v>
      </c>
      <c r="G1049" s="316">
        <v>4627.53</v>
      </c>
      <c r="H1049" s="319">
        <f t="shared" si="7"/>
        <v>54.45434219816428</v>
      </c>
    </row>
    <row r="1050" spans="1:8" ht="12.75">
      <c r="A1050" s="685"/>
      <c r="B1050" s="632"/>
      <c r="C1050" s="687"/>
      <c r="D1050" s="318" t="s">
        <v>695</v>
      </c>
      <c r="E1050" s="319">
        <v>929</v>
      </c>
      <c r="F1050" s="320">
        <v>929</v>
      </c>
      <c r="G1050" s="316">
        <v>685.19</v>
      </c>
      <c r="H1050" s="319">
        <f t="shared" si="7"/>
        <v>73.7556512378902</v>
      </c>
    </row>
    <row r="1051" spans="1:8" ht="12.75">
      <c r="A1051" s="685"/>
      <c r="B1051" s="632"/>
      <c r="C1051" s="687"/>
      <c r="D1051" s="318" t="s">
        <v>696</v>
      </c>
      <c r="E1051" s="319">
        <v>299</v>
      </c>
      <c r="F1051" s="320">
        <v>299</v>
      </c>
      <c r="G1051" s="316">
        <v>16.9</v>
      </c>
      <c r="H1051" s="319">
        <f t="shared" si="7"/>
        <v>5.652173913043478</v>
      </c>
    </row>
    <row r="1052" spans="1:8" ht="12.75">
      <c r="A1052" s="685"/>
      <c r="B1052" s="632"/>
      <c r="C1052" s="687"/>
      <c r="D1052" s="318" t="s">
        <v>713</v>
      </c>
      <c r="E1052" s="319">
        <v>332</v>
      </c>
      <c r="F1052" s="320">
        <v>332</v>
      </c>
      <c r="G1052" s="316">
        <v>0</v>
      </c>
      <c r="H1052" s="319">
        <f t="shared" si="7"/>
        <v>0</v>
      </c>
    </row>
    <row r="1053" spans="1:8" ht="12.75">
      <c r="A1053" s="685"/>
      <c r="B1053" s="632"/>
      <c r="C1053" s="687"/>
      <c r="D1053" s="318" t="s">
        <v>698</v>
      </c>
      <c r="E1053" s="319">
        <v>266</v>
      </c>
      <c r="F1053" s="320">
        <v>266</v>
      </c>
      <c r="G1053" s="316">
        <v>23.8</v>
      </c>
      <c r="H1053" s="319">
        <f t="shared" si="7"/>
        <v>8.947368421052632</v>
      </c>
    </row>
    <row r="1054" spans="1:8" ht="12.75">
      <c r="A1054" s="685"/>
      <c r="B1054" s="632"/>
      <c r="C1054" s="687"/>
      <c r="D1054" s="318" t="s">
        <v>699</v>
      </c>
      <c r="E1054" s="319">
        <v>166</v>
      </c>
      <c r="F1054" s="320">
        <v>166</v>
      </c>
      <c r="G1054" s="316">
        <v>0</v>
      </c>
      <c r="H1054" s="319">
        <f t="shared" si="7"/>
        <v>0</v>
      </c>
    </row>
    <row r="1055" spans="1:8" ht="12.75">
      <c r="A1055" s="685"/>
      <c r="B1055" s="632"/>
      <c r="C1055" s="687"/>
      <c r="D1055" s="318" t="s">
        <v>700</v>
      </c>
      <c r="E1055" s="319">
        <v>24763</v>
      </c>
      <c r="F1055" s="320">
        <v>24763</v>
      </c>
      <c r="G1055" s="316">
        <v>0</v>
      </c>
      <c r="H1055" s="319">
        <f t="shared" si="7"/>
        <v>0</v>
      </c>
    </row>
    <row r="1056" spans="1:8" ht="12.75">
      <c r="A1056" s="685"/>
      <c r="B1056" s="632"/>
      <c r="C1056" s="687"/>
      <c r="D1056" s="318" t="s">
        <v>716</v>
      </c>
      <c r="E1056" s="319">
        <v>332</v>
      </c>
      <c r="F1056" s="320">
        <v>332</v>
      </c>
      <c r="G1056" s="316">
        <v>0</v>
      </c>
      <c r="H1056" s="319">
        <f t="shared" si="7"/>
        <v>0</v>
      </c>
    </row>
    <row r="1057" spans="1:8" ht="12.75">
      <c r="A1057" s="685"/>
      <c r="B1057" s="632"/>
      <c r="C1057" s="687"/>
      <c r="D1057" s="318" t="s">
        <v>803</v>
      </c>
      <c r="E1057" s="319">
        <v>664</v>
      </c>
      <c r="F1057" s="320">
        <v>664</v>
      </c>
      <c r="G1057" s="316">
        <v>657.38</v>
      </c>
      <c r="H1057" s="319">
        <f t="shared" si="7"/>
        <v>99.00301204819277</v>
      </c>
    </row>
    <row r="1058" spans="1:8" ht="12.75">
      <c r="A1058" s="685"/>
      <c r="B1058" s="632"/>
      <c r="C1058" s="687"/>
      <c r="D1058" s="318" t="s">
        <v>804</v>
      </c>
      <c r="E1058" s="319">
        <v>498</v>
      </c>
      <c r="F1058" s="320">
        <v>498</v>
      </c>
      <c r="G1058" s="316">
        <v>398</v>
      </c>
      <c r="H1058" s="319">
        <f t="shared" si="7"/>
        <v>79.91967871485943</v>
      </c>
    </row>
    <row r="1059" spans="1:8" ht="12.75">
      <c r="A1059" s="685"/>
      <c r="B1059" s="632"/>
      <c r="C1059" s="687"/>
      <c r="D1059" s="318" t="s">
        <v>701</v>
      </c>
      <c r="E1059" s="319">
        <v>1826</v>
      </c>
      <c r="F1059" s="320">
        <v>1826</v>
      </c>
      <c r="G1059" s="316">
        <v>3580</v>
      </c>
      <c r="H1059" s="319">
        <f t="shared" si="7"/>
        <v>196.05695509309967</v>
      </c>
    </row>
    <row r="1060" spans="1:8" ht="12.75">
      <c r="A1060" s="685"/>
      <c r="B1060" s="632"/>
      <c r="C1060" s="687"/>
      <c r="D1060" s="318" t="s">
        <v>405</v>
      </c>
      <c r="E1060" s="319">
        <v>697</v>
      </c>
      <c r="F1060" s="320">
        <v>697</v>
      </c>
      <c r="G1060" s="316">
        <v>111.4</v>
      </c>
      <c r="H1060" s="319">
        <f t="shared" si="7"/>
        <v>15.982783357245339</v>
      </c>
    </row>
    <row r="1061" spans="1:8" ht="12.75">
      <c r="A1061" s="685"/>
      <c r="B1061" s="632"/>
      <c r="C1061" s="687"/>
      <c r="D1061" s="318" t="s">
        <v>406</v>
      </c>
      <c r="E1061" s="319">
        <v>1129</v>
      </c>
      <c r="F1061" s="320">
        <v>1129</v>
      </c>
      <c r="G1061" s="316">
        <v>1767</v>
      </c>
      <c r="H1061" s="319">
        <f t="shared" si="7"/>
        <v>156.51018600531444</v>
      </c>
    </row>
    <row r="1062" spans="1:8" ht="12.75">
      <c r="A1062" s="685"/>
      <c r="B1062" s="632"/>
      <c r="C1062" s="687"/>
      <c r="D1062" s="318" t="s">
        <v>755</v>
      </c>
      <c r="E1062" s="319">
        <v>0</v>
      </c>
      <c r="F1062" s="320">
        <v>0</v>
      </c>
      <c r="G1062" s="316">
        <v>454</v>
      </c>
      <c r="H1062" s="319">
        <v>0</v>
      </c>
    </row>
    <row r="1063" spans="1:8" ht="12.75">
      <c r="A1063" s="685"/>
      <c r="B1063" s="632"/>
      <c r="C1063" s="687"/>
      <c r="D1063" s="318" t="s">
        <v>805</v>
      </c>
      <c r="E1063" s="319">
        <v>16763</v>
      </c>
      <c r="F1063" s="320">
        <v>16763</v>
      </c>
      <c r="G1063" s="316">
        <v>39191</v>
      </c>
      <c r="H1063" s="319">
        <f aca="true" t="shared" si="8" ref="H1063:H1070">G1063/F1063*100</f>
        <v>233.79466682574716</v>
      </c>
    </row>
    <row r="1064" spans="1:8" ht="12.75">
      <c r="A1064" s="685"/>
      <c r="B1064" s="632"/>
      <c r="C1064" s="687"/>
      <c r="D1064" s="318" t="s">
        <v>702</v>
      </c>
      <c r="E1064" s="319">
        <v>232</v>
      </c>
      <c r="F1064" s="320">
        <v>232</v>
      </c>
      <c r="G1064" s="316">
        <v>175.76</v>
      </c>
      <c r="H1064" s="319">
        <f t="shared" si="8"/>
        <v>75.75862068965516</v>
      </c>
    </row>
    <row r="1065" spans="1:8" ht="12.75">
      <c r="A1065" s="685"/>
      <c r="B1065" s="632"/>
      <c r="C1065" s="687"/>
      <c r="D1065" s="318" t="s">
        <v>373</v>
      </c>
      <c r="E1065" s="319">
        <v>4315</v>
      </c>
      <c r="F1065" s="320">
        <v>4315</v>
      </c>
      <c r="G1065" s="316">
        <v>6038.6</v>
      </c>
      <c r="H1065" s="319">
        <f t="shared" si="8"/>
        <v>139.94438006952493</v>
      </c>
    </row>
    <row r="1066" spans="1:8" ht="12.75">
      <c r="A1066" s="685"/>
      <c r="B1066" s="632"/>
      <c r="C1066" s="687"/>
      <c r="D1066" s="318" t="s">
        <v>409</v>
      </c>
      <c r="E1066" s="319">
        <v>1062</v>
      </c>
      <c r="F1066" s="320">
        <v>1062</v>
      </c>
      <c r="G1066" s="316">
        <v>0</v>
      </c>
      <c r="H1066" s="319">
        <f t="shared" si="8"/>
        <v>0</v>
      </c>
    </row>
    <row r="1067" spans="1:8" ht="12.75">
      <c r="A1067" s="685"/>
      <c r="B1067" s="632"/>
      <c r="C1067" s="687"/>
      <c r="D1067" s="318" t="s">
        <v>410</v>
      </c>
      <c r="E1067" s="319">
        <v>1095</v>
      </c>
      <c r="F1067" s="320">
        <v>1095</v>
      </c>
      <c r="G1067" s="316">
        <v>503.29</v>
      </c>
      <c r="H1067" s="319">
        <f t="shared" si="8"/>
        <v>45.96255707762557</v>
      </c>
    </row>
    <row r="1068" spans="1:8" ht="12.75">
      <c r="A1068" s="685"/>
      <c r="B1068" s="632"/>
      <c r="C1068" s="687"/>
      <c r="D1068" s="318" t="s">
        <v>717</v>
      </c>
      <c r="E1068" s="319">
        <v>26555</v>
      </c>
      <c r="F1068" s="320">
        <v>31016</v>
      </c>
      <c r="G1068" s="316">
        <v>20687</v>
      </c>
      <c r="H1068" s="319">
        <f t="shared" si="8"/>
        <v>66.6978333763219</v>
      </c>
    </row>
    <row r="1069" spans="1:8" ht="12.75">
      <c r="A1069" s="685"/>
      <c r="B1069" s="632"/>
      <c r="C1069" s="435" t="s">
        <v>527</v>
      </c>
      <c r="D1069" s="311" t="s">
        <v>528</v>
      </c>
      <c r="E1069" s="312">
        <f>SUM(E1070)</f>
        <v>365</v>
      </c>
      <c r="F1069" s="312">
        <f>SUM(F1070)</f>
        <v>365</v>
      </c>
      <c r="G1069" s="312">
        <f>SUM(G1070)</f>
        <v>189</v>
      </c>
      <c r="H1069" s="312">
        <f t="shared" si="8"/>
        <v>51.78082191780822</v>
      </c>
    </row>
    <row r="1070" spans="1:8" ht="12.75">
      <c r="A1070" s="685"/>
      <c r="B1070" s="632"/>
      <c r="C1070" s="544"/>
      <c r="D1070" s="318" t="s">
        <v>419</v>
      </c>
      <c r="E1070" s="319">
        <v>365</v>
      </c>
      <c r="F1070" s="320">
        <v>365</v>
      </c>
      <c r="G1070" s="316">
        <v>189</v>
      </c>
      <c r="H1070" s="319">
        <f t="shared" si="8"/>
        <v>51.78082191780822</v>
      </c>
    </row>
    <row r="1071" spans="1:8" ht="12.75">
      <c r="A1071" s="685"/>
      <c r="B1071" s="632"/>
      <c r="C1071" s="525" t="s">
        <v>806</v>
      </c>
      <c r="D1071" s="526"/>
      <c r="E1071" s="527">
        <f aca="true" t="shared" si="9" ref="E1071:G1072">SUM(E1072)</f>
        <v>19087</v>
      </c>
      <c r="F1071" s="527">
        <f t="shared" si="9"/>
        <v>19087</v>
      </c>
      <c r="G1071" s="527">
        <f t="shared" si="9"/>
        <v>9534</v>
      </c>
      <c r="H1071" s="527">
        <v>50</v>
      </c>
    </row>
    <row r="1072" spans="1:8" ht="12.75">
      <c r="A1072" s="685"/>
      <c r="B1072" s="632"/>
      <c r="C1072" s="545" t="s">
        <v>527</v>
      </c>
      <c r="D1072" s="390" t="s">
        <v>528</v>
      </c>
      <c r="E1072" s="428">
        <f t="shared" si="9"/>
        <v>19087</v>
      </c>
      <c r="F1072" s="428">
        <f t="shared" si="9"/>
        <v>19087</v>
      </c>
      <c r="G1072" s="428">
        <f t="shared" si="9"/>
        <v>9534</v>
      </c>
      <c r="H1072" s="428">
        <v>50</v>
      </c>
    </row>
    <row r="1073" spans="1:8" ht="12.75">
      <c r="A1073" s="685"/>
      <c r="B1073" s="632"/>
      <c r="C1073" s="544"/>
      <c r="D1073" s="318" t="s">
        <v>807</v>
      </c>
      <c r="E1073" s="319">
        <v>19087</v>
      </c>
      <c r="F1073" s="320">
        <v>19087</v>
      </c>
      <c r="G1073" s="316">
        <v>9534</v>
      </c>
      <c r="H1073" s="319">
        <v>50</v>
      </c>
    </row>
    <row r="1074" spans="1:8" ht="12.75">
      <c r="A1074" s="685"/>
      <c r="B1074" s="549" t="s">
        <v>664</v>
      </c>
      <c r="C1074" s="523" t="s">
        <v>808</v>
      </c>
      <c r="D1074" s="524"/>
      <c r="E1074" s="374">
        <f>SUM(E1075+E1095)</f>
        <v>411603</v>
      </c>
      <c r="F1074" s="374">
        <f>SUM(F1075+F1095)</f>
        <v>411603</v>
      </c>
      <c r="G1074" s="374">
        <f>SUM(G1075+G1095)</f>
        <v>4566</v>
      </c>
      <c r="H1074" s="374">
        <v>11</v>
      </c>
    </row>
    <row r="1075" spans="1:8" ht="12.75">
      <c r="A1075" s="685"/>
      <c r="B1075" s="632"/>
      <c r="C1075" s="321" t="s">
        <v>299</v>
      </c>
      <c r="D1075" s="322" t="s">
        <v>8</v>
      </c>
      <c r="E1075" s="323">
        <f>SUM(E1076+E1079+E1082+E1093)</f>
        <v>13276</v>
      </c>
      <c r="F1075" s="323">
        <f>SUM(F1076+F1079+F1082+F1093)</f>
        <v>13276</v>
      </c>
      <c r="G1075" s="323">
        <f>SUM(G1076+G1079+G1082+G1093)</f>
        <v>4566</v>
      </c>
      <c r="H1075" s="323">
        <v>34</v>
      </c>
    </row>
    <row r="1076" spans="1:8" ht="12.75">
      <c r="A1076" s="685"/>
      <c r="B1076" s="632"/>
      <c r="C1076" s="377" t="s">
        <v>358</v>
      </c>
      <c r="D1076" s="378" t="s">
        <v>476</v>
      </c>
      <c r="E1076" s="312">
        <f>SUM(E1077:E1078)</f>
        <v>4614</v>
      </c>
      <c r="F1076" s="312">
        <f>SUM(F1077:F1078)</f>
        <v>4614</v>
      </c>
      <c r="G1076" s="312">
        <f>SUM(G1077:G1078)</f>
        <v>1817</v>
      </c>
      <c r="H1076" s="312">
        <v>39</v>
      </c>
    </row>
    <row r="1077" spans="1:8" ht="12.75">
      <c r="A1077" s="685"/>
      <c r="B1077" s="632"/>
      <c r="C1077" s="638"/>
      <c r="D1077" s="379" t="s">
        <v>477</v>
      </c>
      <c r="E1077" s="319">
        <v>4348</v>
      </c>
      <c r="F1077" s="320">
        <v>4348</v>
      </c>
      <c r="G1077" s="316">
        <v>1817</v>
      </c>
      <c r="H1077" s="319">
        <v>42</v>
      </c>
    </row>
    <row r="1078" spans="1:8" ht="12.75">
      <c r="A1078" s="685"/>
      <c r="B1078" s="632"/>
      <c r="C1078" s="638"/>
      <c r="D1078" s="426" t="s">
        <v>688</v>
      </c>
      <c r="E1078" s="319">
        <v>266</v>
      </c>
      <c r="F1078" s="320">
        <v>266</v>
      </c>
      <c r="G1078" s="316">
        <v>0</v>
      </c>
      <c r="H1078" s="319">
        <v>0</v>
      </c>
    </row>
    <row r="1079" spans="1:8" ht="12.75">
      <c r="A1079" s="685"/>
      <c r="B1079" s="632"/>
      <c r="C1079" s="377" t="s">
        <v>360</v>
      </c>
      <c r="D1079" s="378" t="s">
        <v>482</v>
      </c>
      <c r="E1079" s="381">
        <f>SUM(E1080:E1081)</f>
        <v>1394</v>
      </c>
      <c r="F1079" s="381">
        <f>SUM(F1080:F1081)</f>
        <v>1394</v>
      </c>
      <c r="G1079" s="381">
        <f>SUM(G1080:G1081)</f>
        <v>548</v>
      </c>
      <c r="H1079" s="381">
        <v>39</v>
      </c>
    </row>
    <row r="1080" spans="1:8" ht="12.75">
      <c r="A1080" s="685"/>
      <c r="B1080" s="632"/>
      <c r="C1080" s="638"/>
      <c r="D1080" s="426" t="s">
        <v>689</v>
      </c>
      <c r="E1080" s="341">
        <v>232</v>
      </c>
      <c r="F1080" s="303">
        <v>232</v>
      </c>
      <c r="G1080" s="304">
        <v>91</v>
      </c>
      <c r="H1080" s="341">
        <v>39</v>
      </c>
    </row>
    <row r="1081" spans="1:8" ht="12.75">
      <c r="A1081" s="685"/>
      <c r="B1081" s="632"/>
      <c r="C1081" s="638"/>
      <c r="D1081" s="318" t="s">
        <v>692</v>
      </c>
      <c r="E1081" s="303">
        <v>1162</v>
      </c>
      <c r="F1081" s="303">
        <v>1162</v>
      </c>
      <c r="G1081" s="380">
        <v>457</v>
      </c>
      <c r="H1081" s="303">
        <v>39</v>
      </c>
    </row>
    <row r="1082" spans="1:8" ht="12.75">
      <c r="A1082" s="685"/>
      <c r="B1082" s="632"/>
      <c r="C1082" s="377" t="s">
        <v>300</v>
      </c>
      <c r="D1082" s="378" t="s">
        <v>301</v>
      </c>
      <c r="E1082" s="381">
        <f>SUM(E1083:E1092)</f>
        <v>7235</v>
      </c>
      <c r="F1082" s="381">
        <f>SUM(F1083:F1092)</f>
        <v>7235</v>
      </c>
      <c r="G1082" s="381">
        <f>SUM(G1083:G1092)</f>
        <v>2201</v>
      </c>
      <c r="H1082" s="381">
        <v>30</v>
      </c>
    </row>
    <row r="1083" spans="1:8" ht="12.75">
      <c r="A1083" s="685"/>
      <c r="B1083" s="632"/>
      <c r="C1083" s="684"/>
      <c r="D1083" s="318" t="s">
        <v>377</v>
      </c>
      <c r="E1083" s="319">
        <v>2588</v>
      </c>
      <c r="F1083" s="320">
        <v>2588</v>
      </c>
      <c r="G1083" s="316">
        <v>1305</v>
      </c>
      <c r="H1083" s="319">
        <v>50</v>
      </c>
    </row>
    <row r="1084" spans="1:8" ht="12.75">
      <c r="A1084" s="685"/>
      <c r="B1084" s="632"/>
      <c r="C1084" s="684"/>
      <c r="D1084" s="318" t="s">
        <v>693</v>
      </c>
      <c r="E1084" s="319">
        <v>996</v>
      </c>
      <c r="F1084" s="320">
        <v>996</v>
      </c>
      <c r="G1084" s="316">
        <v>625</v>
      </c>
      <c r="H1084" s="319">
        <v>63</v>
      </c>
    </row>
    <row r="1085" spans="1:8" ht="12.75">
      <c r="A1085" s="685"/>
      <c r="B1085" s="632"/>
      <c r="C1085" s="684"/>
      <c r="D1085" s="318" t="s">
        <v>694</v>
      </c>
      <c r="E1085" s="319">
        <v>332</v>
      </c>
      <c r="F1085" s="320">
        <v>332</v>
      </c>
      <c r="G1085" s="316">
        <v>0</v>
      </c>
      <c r="H1085" s="319">
        <v>0</v>
      </c>
    </row>
    <row r="1086" spans="1:8" ht="12.75">
      <c r="A1086" s="685"/>
      <c r="B1086" s="632"/>
      <c r="C1086" s="684"/>
      <c r="D1086" s="318" t="s">
        <v>384</v>
      </c>
      <c r="E1086" s="319">
        <v>332</v>
      </c>
      <c r="F1086" s="320">
        <v>332</v>
      </c>
      <c r="G1086" s="316">
        <v>72</v>
      </c>
      <c r="H1086" s="319">
        <v>22</v>
      </c>
    </row>
    <row r="1087" spans="1:8" ht="12.75">
      <c r="A1087" s="685"/>
      <c r="B1087" s="632"/>
      <c r="C1087" s="684"/>
      <c r="D1087" s="318" t="s">
        <v>696</v>
      </c>
      <c r="E1087" s="319">
        <v>66</v>
      </c>
      <c r="F1087" s="320">
        <v>66</v>
      </c>
      <c r="G1087" s="316">
        <v>0</v>
      </c>
      <c r="H1087" s="319">
        <v>0</v>
      </c>
    </row>
    <row r="1088" spans="1:8" ht="12.75">
      <c r="A1088" s="685"/>
      <c r="B1088" s="632"/>
      <c r="C1088" s="684"/>
      <c r="D1088" s="318" t="s">
        <v>714</v>
      </c>
      <c r="E1088" s="319">
        <v>332</v>
      </c>
      <c r="F1088" s="320">
        <v>332</v>
      </c>
      <c r="G1088" s="316">
        <v>112</v>
      </c>
      <c r="H1088" s="319">
        <v>34</v>
      </c>
    </row>
    <row r="1089" spans="1:8" ht="12.75">
      <c r="A1089" s="685"/>
      <c r="B1089" s="632"/>
      <c r="C1089" s="684"/>
      <c r="D1089" s="318" t="s">
        <v>699</v>
      </c>
      <c r="E1089" s="319">
        <v>664</v>
      </c>
      <c r="F1089" s="320">
        <v>664</v>
      </c>
      <c r="G1089" s="316">
        <v>0</v>
      </c>
      <c r="H1089" s="319">
        <v>0</v>
      </c>
    </row>
    <row r="1090" spans="1:8" ht="12.75">
      <c r="A1090" s="685"/>
      <c r="B1090" s="632"/>
      <c r="C1090" s="684"/>
      <c r="D1090" s="318" t="s">
        <v>700</v>
      </c>
      <c r="E1090" s="319">
        <v>1660</v>
      </c>
      <c r="F1090" s="320">
        <v>1660</v>
      </c>
      <c r="G1090" s="316">
        <v>0</v>
      </c>
      <c r="H1090" s="319">
        <v>0</v>
      </c>
    </row>
    <row r="1091" spans="1:8" ht="12.75">
      <c r="A1091" s="685"/>
      <c r="B1091" s="632"/>
      <c r="C1091" s="684"/>
      <c r="D1091" s="318" t="s">
        <v>373</v>
      </c>
      <c r="E1091" s="319">
        <v>232</v>
      </c>
      <c r="F1091" s="320">
        <v>232</v>
      </c>
      <c r="G1091" s="316">
        <v>68</v>
      </c>
      <c r="H1091" s="319">
        <v>29</v>
      </c>
    </row>
    <row r="1092" spans="1:8" ht="12.75">
      <c r="A1092" s="685"/>
      <c r="B1092" s="632"/>
      <c r="C1092" s="684"/>
      <c r="D1092" s="318" t="s">
        <v>410</v>
      </c>
      <c r="E1092" s="319">
        <v>33</v>
      </c>
      <c r="F1092" s="320">
        <v>33</v>
      </c>
      <c r="G1092" s="316">
        <v>19</v>
      </c>
      <c r="H1092" s="319">
        <v>57</v>
      </c>
    </row>
    <row r="1093" spans="1:8" ht="12.75">
      <c r="A1093" s="685"/>
      <c r="B1093" s="632"/>
      <c r="C1093" s="310" t="s">
        <v>809</v>
      </c>
      <c r="D1093" s="311" t="s">
        <v>594</v>
      </c>
      <c r="E1093" s="312">
        <f>SUM(E1094:E1094)</f>
        <v>33</v>
      </c>
      <c r="F1093" s="312">
        <f>SUM(F1094:F1094)</f>
        <v>33</v>
      </c>
      <c r="G1093" s="312">
        <f>SUM(G1094:G1094)</f>
        <v>0</v>
      </c>
      <c r="H1093" s="312">
        <v>0</v>
      </c>
    </row>
    <row r="1094" spans="1:8" ht="12.75">
      <c r="A1094" s="685"/>
      <c r="B1094" s="632"/>
      <c r="C1094" s="534"/>
      <c r="D1094" s="318" t="s">
        <v>419</v>
      </c>
      <c r="E1094" s="319">
        <v>33</v>
      </c>
      <c r="F1094" s="320">
        <v>33</v>
      </c>
      <c r="G1094" s="316">
        <v>0</v>
      </c>
      <c r="H1094" s="319">
        <v>0</v>
      </c>
    </row>
    <row r="1095" spans="1:8" ht="12.75">
      <c r="A1095" s="685"/>
      <c r="B1095" s="632"/>
      <c r="C1095" s="389" t="s">
        <v>342</v>
      </c>
      <c r="D1095" s="390" t="s">
        <v>20</v>
      </c>
      <c r="E1095" s="391">
        <f>SUM(E1096:E1096)</f>
        <v>398327</v>
      </c>
      <c r="F1095" s="391">
        <f>SUM(F1096:F1096)</f>
        <v>398327</v>
      </c>
      <c r="G1095" s="391">
        <f>SUM(G1096:G1096)</f>
        <v>0</v>
      </c>
      <c r="H1095" s="391">
        <f>SUM(H1096:H1096)</f>
        <v>0</v>
      </c>
    </row>
    <row r="1096" spans="1:8" ht="12.75">
      <c r="A1096" s="685"/>
      <c r="B1096" s="632"/>
      <c r="C1096" s="534"/>
      <c r="D1096" s="318" t="s">
        <v>810</v>
      </c>
      <c r="E1096" s="319">
        <v>398327</v>
      </c>
      <c r="F1096" s="320">
        <v>398327</v>
      </c>
      <c r="G1096" s="316">
        <v>0</v>
      </c>
      <c r="H1096" s="319">
        <v>0</v>
      </c>
    </row>
    <row r="1097" spans="1:8" ht="12.75">
      <c r="A1097" s="371" t="s">
        <v>276</v>
      </c>
      <c r="B1097" s="523" t="s">
        <v>811</v>
      </c>
      <c r="C1097" s="536"/>
      <c r="D1097" s="524"/>
      <c r="E1097" s="374">
        <f aca="true" t="shared" si="10" ref="E1097:G1098">SUM(E1098)</f>
        <v>73027</v>
      </c>
      <c r="F1097" s="374">
        <f t="shared" si="10"/>
        <v>49457</v>
      </c>
      <c r="G1097" s="374">
        <f t="shared" si="10"/>
        <v>24178</v>
      </c>
      <c r="H1097" s="374">
        <v>49</v>
      </c>
    </row>
    <row r="1098" spans="1:8" ht="12.75">
      <c r="A1098" s="635"/>
      <c r="B1098" s="522" t="s">
        <v>578</v>
      </c>
      <c r="C1098" s="523" t="s">
        <v>812</v>
      </c>
      <c r="D1098" s="524"/>
      <c r="E1098" s="374">
        <f t="shared" si="10"/>
        <v>73027</v>
      </c>
      <c r="F1098" s="374">
        <f t="shared" si="10"/>
        <v>49457</v>
      </c>
      <c r="G1098" s="374">
        <f t="shared" si="10"/>
        <v>24178</v>
      </c>
      <c r="H1098" s="374">
        <v>49</v>
      </c>
    </row>
    <row r="1099" spans="1:8" ht="12.75">
      <c r="A1099" s="635"/>
      <c r="B1099" s="682"/>
      <c r="C1099" s="321" t="s">
        <v>299</v>
      </c>
      <c r="D1099" s="322" t="s">
        <v>8</v>
      </c>
      <c r="E1099" s="323">
        <f>SUM(E1100:E1101)</f>
        <v>73027</v>
      </c>
      <c r="F1099" s="323">
        <f>SUM(F1100:F1101)</f>
        <v>49457</v>
      </c>
      <c r="G1099" s="323">
        <f>SUM(G1100:G1101)</f>
        <v>24178</v>
      </c>
      <c r="H1099" s="323">
        <v>49</v>
      </c>
    </row>
    <row r="1100" spans="1:8" ht="12.75">
      <c r="A1100" s="635"/>
      <c r="B1100" s="682"/>
      <c r="C1100" s="683"/>
      <c r="D1100" s="550" t="s">
        <v>813</v>
      </c>
      <c r="E1100" s="482">
        <v>12944</v>
      </c>
      <c r="F1100" s="482">
        <v>12944</v>
      </c>
      <c r="G1100" s="482">
        <v>5428</v>
      </c>
      <c r="H1100" s="482">
        <v>42</v>
      </c>
    </row>
    <row r="1101" spans="1:8" ht="12.75">
      <c r="A1101" s="635"/>
      <c r="B1101" s="682"/>
      <c r="C1101" s="683"/>
      <c r="D1101" s="426" t="s">
        <v>814</v>
      </c>
      <c r="E1101" s="319">
        <v>60083</v>
      </c>
      <c r="F1101" s="320">
        <v>36513</v>
      </c>
      <c r="G1101" s="316">
        <v>18750</v>
      </c>
      <c r="H1101" s="319">
        <v>51</v>
      </c>
    </row>
    <row r="1102" spans="1:8" ht="12.75">
      <c r="A1102" s="551" t="s">
        <v>815</v>
      </c>
      <c r="B1102" s="552"/>
      <c r="C1102" s="553"/>
      <c r="D1102" s="405" t="s">
        <v>8</v>
      </c>
      <c r="E1102" s="406">
        <v>8031434</v>
      </c>
      <c r="F1102" s="406">
        <v>8273022</v>
      </c>
      <c r="G1102" s="406">
        <v>3557963</v>
      </c>
      <c r="H1102" s="406">
        <v>43</v>
      </c>
    </row>
    <row r="1103" spans="1:8" ht="12.75">
      <c r="A1103" s="554"/>
      <c r="B1103" s="555"/>
      <c r="C1103" s="556"/>
      <c r="D1103" s="405" t="s">
        <v>20</v>
      </c>
      <c r="E1103" s="406">
        <v>406626</v>
      </c>
      <c r="F1103" s="406">
        <v>406625</v>
      </c>
      <c r="G1103" s="406">
        <v>0</v>
      </c>
      <c r="H1103" s="406">
        <v>0</v>
      </c>
    </row>
  </sheetData>
  <mergeCells count="145">
    <mergeCell ref="A3:B3"/>
    <mergeCell ref="E5:F5"/>
    <mergeCell ref="E6:E7"/>
    <mergeCell ref="F6:F7"/>
    <mergeCell ref="G6:G7"/>
    <mergeCell ref="H6:H7"/>
    <mergeCell ref="A10:A141"/>
    <mergeCell ref="B10:B141"/>
    <mergeCell ref="C13:C15"/>
    <mergeCell ref="C17:C20"/>
    <mergeCell ref="C22:C40"/>
    <mergeCell ref="C42:C45"/>
    <mergeCell ref="C48:C50"/>
    <mergeCell ref="C54:C56"/>
    <mergeCell ref="C58:C61"/>
    <mergeCell ref="C63:C90"/>
    <mergeCell ref="C92:C93"/>
    <mergeCell ref="C97:C98"/>
    <mergeCell ref="C100:C103"/>
    <mergeCell ref="C105:C114"/>
    <mergeCell ref="C120:C122"/>
    <mergeCell ref="C124:C125"/>
    <mergeCell ref="C127:C139"/>
    <mergeCell ref="A143:A515"/>
    <mergeCell ref="B143:B515"/>
    <mergeCell ref="C146:C148"/>
    <mergeCell ref="C150:C153"/>
    <mergeCell ref="C155:C181"/>
    <mergeCell ref="C183:C186"/>
    <mergeCell ref="C190:C192"/>
    <mergeCell ref="C194:C197"/>
    <mergeCell ref="C199:C226"/>
    <mergeCell ref="C228:C229"/>
    <mergeCell ref="C233:C235"/>
    <mergeCell ref="C237:C240"/>
    <mergeCell ref="C242:C266"/>
    <mergeCell ref="C268:C269"/>
    <mergeCell ref="C273:C275"/>
    <mergeCell ref="C277:C280"/>
    <mergeCell ref="C282:C303"/>
    <mergeCell ref="C305:C306"/>
    <mergeCell ref="C310:C312"/>
    <mergeCell ref="C314:C317"/>
    <mergeCell ref="C319:C339"/>
    <mergeCell ref="C341:C342"/>
    <mergeCell ref="C346:C348"/>
    <mergeCell ref="C350:C353"/>
    <mergeCell ref="C355:C384"/>
    <mergeCell ref="C386:C388"/>
    <mergeCell ref="C392:C394"/>
    <mergeCell ref="C396:C397"/>
    <mergeCell ref="C399:C423"/>
    <mergeCell ref="C429:C431"/>
    <mergeCell ref="C433:C436"/>
    <mergeCell ref="C438:C465"/>
    <mergeCell ref="C467:C470"/>
    <mergeCell ref="C474:C476"/>
    <mergeCell ref="C478:C481"/>
    <mergeCell ref="C483:C509"/>
    <mergeCell ref="C511:C515"/>
    <mergeCell ref="A517:A801"/>
    <mergeCell ref="B517:B801"/>
    <mergeCell ref="C520:C522"/>
    <mergeCell ref="C524:C527"/>
    <mergeCell ref="C529:C550"/>
    <mergeCell ref="C552:C554"/>
    <mergeCell ref="C561:C562"/>
    <mergeCell ref="C564:C566"/>
    <mergeCell ref="C568:C583"/>
    <mergeCell ref="C585:C586"/>
    <mergeCell ref="C592:C594"/>
    <mergeCell ref="C596:C599"/>
    <mergeCell ref="C601:C618"/>
    <mergeCell ref="C620:C621"/>
    <mergeCell ref="C625:C627"/>
    <mergeCell ref="C629:C632"/>
    <mergeCell ref="C634:C645"/>
    <mergeCell ref="C647:C648"/>
    <mergeCell ref="C652:C654"/>
    <mergeCell ref="C656:C658"/>
    <mergeCell ref="C660:C672"/>
    <mergeCell ref="C678:C679"/>
    <mergeCell ref="C681:C683"/>
    <mergeCell ref="C685:C697"/>
    <mergeCell ref="C703:C705"/>
    <mergeCell ref="C707:C709"/>
    <mergeCell ref="C711:C720"/>
    <mergeCell ref="C726:C727"/>
    <mergeCell ref="C729:C732"/>
    <mergeCell ref="C734:C744"/>
    <mergeCell ref="C750:C751"/>
    <mergeCell ref="C753:C755"/>
    <mergeCell ref="C757:C773"/>
    <mergeCell ref="C779:C781"/>
    <mergeCell ref="A803:A822"/>
    <mergeCell ref="B803:B822"/>
    <mergeCell ref="C806:C807"/>
    <mergeCell ref="C809:C812"/>
    <mergeCell ref="C814:C819"/>
    <mergeCell ref="C821:C822"/>
    <mergeCell ref="C865:C867"/>
    <mergeCell ref="C869:C871"/>
    <mergeCell ref="C873:C878"/>
    <mergeCell ref="C783:C786"/>
    <mergeCell ref="C788:C799"/>
    <mergeCell ref="C880:C881"/>
    <mergeCell ref="C885:C886"/>
    <mergeCell ref="C888:C891"/>
    <mergeCell ref="C893:C896"/>
    <mergeCell ref="C902:C904"/>
    <mergeCell ref="C906:C908"/>
    <mergeCell ref="C910:C919"/>
    <mergeCell ref="C927:C928"/>
    <mergeCell ref="C930:C935"/>
    <mergeCell ref="C941:C942"/>
    <mergeCell ref="C944:C945"/>
    <mergeCell ref="C951:C953"/>
    <mergeCell ref="C955:C958"/>
    <mergeCell ref="C960:C966"/>
    <mergeCell ref="C970:C972"/>
    <mergeCell ref="C974:C977"/>
    <mergeCell ref="C979:C982"/>
    <mergeCell ref="B987:B1027"/>
    <mergeCell ref="C990:C992"/>
    <mergeCell ref="C994:C997"/>
    <mergeCell ref="C999:C1021"/>
    <mergeCell ref="C1023:C1024"/>
    <mergeCell ref="B825:B985"/>
    <mergeCell ref="C828:C830"/>
    <mergeCell ref="C832:C835"/>
    <mergeCell ref="C837:C841"/>
    <mergeCell ref="B1029:B1073"/>
    <mergeCell ref="C1032:C1034"/>
    <mergeCell ref="C1036:C1039"/>
    <mergeCell ref="C1041:C1068"/>
    <mergeCell ref="A1098:A1101"/>
    <mergeCell ref="B1099:B1101"/>
    <mergeCell ref="C1100:C1101"/>
    <mergeCell ref="B1075:B1096"/>
    <mergeCell ref="C1077:C1078"/>
    <mergeCell ref="C1080:C1081"/>
    <mergeCell ref="C1083:C1092"/>
    <mergeCell ref="A824:A1096"/>
    <mergeCell ref="C850:C853"/>
    <mergeCell ref="C855:C859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1"/>
  <sheetViews>
    <sheetView workbookViewId="0" topLeftCell="A31">
      <selection activeCell="F13" sqref="F13"/>
    </sheetView>
  </sheetViews>
  <sheetFormatPr defaultColWidth="9.140625" defaultRowHeight="12.75"/>
  <cols>
    <col min="1" max="1" width="2.28125" style="0" customWidth="1"/>
    <col min="2" max="2" width="36.421875" style="0" customWidth="1"/>
    <col min="3" max="3" width="12.8515625" style="0" customWidth="1"/>
    <col min="4" max="4" width="12.57421875" style="0" customWidth="1"/>
    <col min="5" max="5" width="14.00390625" style="0" customWidth="1"/>
    <col min="6" max="16384" width="11.57421875" style="0" customWidth="1"/>
  </cols>
  <sheetData>
    <row r="3" ht="12.75">
      <c r="E3" t="s">
        <v>0</v>
      </c>
    </row>
    <row r="4" spans="2:5" ht="15">
      <c r="B4" s="597" t="s">
        <v>32</v>
      </c>
      <c r="C4" s="598" t="s">
        <v>33</v>
      </c>
      <c r="D4" s="598"/>
      <c r="E4" s="17" t="s">
        <v>34</v>
      </c>
    </row>
    <row r="5" spans="2:5" ht="14.25">
      <c r="B5" s="597"/>
      <c r="C5" s="18" t="s">
        <v>4</v>
      </c>
      <c r="D5" s="18" t="s">
        <v>5</v>
      </c>
      <c r="E5" s="19" t="s">
        <v>35</v>
      </c>
    </row>
    <row r="6" spans="2:5" ht="15">
      <c r="B6" s="596" t="s">
        <v>36</v>
      </c>
      <c r="C6" s="596"/>
      <c r="D6" s="596"/>
      <c r="E6" s="596"/>
    </row>
    <row r="7" spans="2:5" ht="15">
      <c r="B7" s="21" t="s">
        <v>37</v>
      </c>
      <c r="C7" s="6">
        <v>15466651</v>
      </c>
      <c r="D7" s="6">
        <v>15477626</v>
      </c>
      <c r="E7" s="6">
        <v>8749267</v>
      </c>
    </row>
    <row r="8" spans="2:5" ht="15">
      <c r="B8" s="22" t="s">
        <v>38</v>
      </c>
      <c r="C8" s="8">
        <v>14235555</v>
      </c>
      <c r="D8" s="8">
        <v>14573981</v>
      </c>
      <c r="E8" s="8">
        <v>6401968</v>
      </c>
    </row>
    <row r="9" spans="2:5" ht="15">
      <c r="B9" s="20" t="s">
        <v>39</v>
      </c>
      <c r="C9" s="23">
        <f>C7-C8</f>
        <v>1231096</v>
      </c>
      <c r="D9" s="23">
        <f>D7-D8</f>
        <v>903645</v>
      </c>
      <c r="E9" s="23">
        <v>2347299</v>
      </c>
    </row>
    <row r="10" spans="2:5" ht="15">
      <c r="B10" s="596" t="s">
        <v>40</v>
      </c>
      <c r="C10" s="596"/>
      <c r="D10" s="596"/>
      <c r="E10" s="596"/>
    </row>
    <row r="11" spans="2:5" ht="15">
      <c r="B11" s="21" t="s">
        <v>41</v>
      </c>
      <c r="C11" s="6">
        <f>C13+C14+C15+C16</f>
        <v>4666268</v>
      </c>
      <c r="D11" s="6">
        <f>D13+D14+D15+D16</f>
        <v>4671021</v>
      </c>
      <c r="E11" s="6">
        <f>E13+E14+E15+E16</f>
        <v>57897</v>
      </c>
    </row>
    <row r="12" spans="2:5" ht="14.25">
      <c r="B12" s="24" t="s">
        <v>21</v>
      </c>
      <c r="C12" s="25"/>
      <c r="D12" s="26"/>
      <c r="E12" s="26"/>
    </row>
    <row r="13" spans="2:5" ht="14.25">
      <c r="B13" s="24" t="s">
        <v>42</v>
      </c>
      <c r="C13" s="25">
        <v>33194</v>
      </c>
      <c r="D13" s="26">
        <v>37948</v>
      </c>
      <c r="E13" s="26">
        <v>42760</v>
      </c>
    </row>
    <row r="14" spans="2:5" ht="14.25">
      <c r="B14" s="24" t="s">
        <v>43</v>
      </c>
      <c r="C14" s="25">
        <v>0</v>
      </c>
      <c r="D14" s="27">
        <v>0</v>
      </c>
      <c r="E14" s="27">
        <v>0</v>
      </c>
    </row>
    <row r="15" spans="2:5" ht="14.25">
      <c r="B15" s="24" t="s">
        <v>44</v>
      </c>
      <c r="C15" s="25">
        <v>0</v>
      </c>
      <c r="D15" s="27">
        <v>0</v>
      </c>
      <c r="E15" s="27">
        <v>0</v>
      </c>
    </row>
    <row r="16" spans="2:5" ht="14.25">
      <c r="B16" s="28" t="s">
        <v>45</v>
      </c>
      <c r="C16" s="29">
        <v>4633074</v>
      </c>
      <c r="D16" s="13">
        <v>4633073</v>
      </c>
      <c r="E16" s="10">
        <v>15137</v>
      </c>
    </row>
    <row r="17" spans="2:5" ht="15">
      <c r="B17" s="22" t="s">
        <v>46</v>
      </c>
      <c r="C17" s="8">
        <f>C19+C20+C21+C22+C23+C24+C25</f>
        <v>7643298</v>
      </c>
      <c r="D17" s="8">
        <f>D19+D20+D21+D22+D23+D24+D25</f>
        <v>7208371</v>
      </c>
      <c r="E17" s="8">
        <f>E19+E20+E21+E22+E23+E24+E25</f>
        <v>465090</v>
      </c>
    </row>
    <row r="18" spans="2:5" ht="14.25">
      <c r="B18" s="24" t="s">
        <v>21</v>
      </c>
      <c r="C18" s="25"/>
      <c r="D18" s="26"/>
      <c r="E18" s="26"/>
    </row>
    <row r="19" spans="2:5" ht="14.25">
      <c r="B19" s="24" t="s">
        <v>47</v>
      </c>
      <c r="C19" s="25">
        <v>989179</v>
      </c>
      <c r="D19" s="26">
        <v>1124544</v>
      </c>
      <c r="E19" s="26">
        <v>441888</v>
      </c>
    </row>
    <row r="20" spans="2:5" ht="14.25">
      <c r="B20" s="24" t="s">
        <v>48</v>
      </c>
      <c r="C20" s="25">
        <v>212441</v>
      </c>
      <c r="D20" s="26">
        <v>0</v>
      </c>
      <c r="E20" s="27">
        <v>0</v>
      </c>
    </row>
    <row r="21" spans="2:5" ht="14.25">
      <c r="B21" s="24" t="s">
        <v>49</v>
      </c>
      <c r="C21" s="25">
        <v>829848</v>
      </c>
      <c r="D21" s="26">
        <v>873014</v>
      </c>
      <c r="E21" s="26">
        <v>2802</v>
      </c>
    </row>
    <row r="22" spans="2:5" ht="14.25">
      <c r="B22" s="24" t="s">
        <v>50</v>
      </c>
      <c r="C22" s="25">
        <v>33194</v>
      </c>
      <c r="D22" s="26">
        <v>33194</v>
      </c>
      <c r="E22" s="27">
        <v>107</v>
      </c>
    </row>
    <row r="23" spans="2:5" ht="14.25">
      <c r="B23" s="24" t="s">
        <v>51</v>
      </c>
      <c r="C23" s="25">
        <v>31169</v>
      </c>
      <c r="D23" s="26">
        <v>69342</v>
      </c>
      <c r="E23" s="26">
        <v>2404</v>
      </c>
    </row>
    <row r="24" spans="2:5" ht="14.25">
      <c r="B24" s="24" t="s">
        <v>52</v>
      </c>
      <c r="C24" s="25">
        <v>406625</v>
      </c>
      <c r="D24" s="26">
        <v>406625</v>
      </c>
      <c r="E24" s="27">
        <v>0</v>
      </c>
    </row>
    <row r="25" spans="2:5" ht="14.25">
      <c r="B25" s="24" t="s">
        <v>53</v>
      </c>
      <c r="C25" s="25">
        <v>5140842</v>
      </c>
      <c r="D25" s="26">
        <v>4701652</v>
      </c>
      <c r="E25" s="27">
        <v>17889</v>
      </c>
    </row>
    <row r="26" spans="2:5" ht="15">
      <c r="B26" s="20" t="s">
        <v>39</v>
      </c>
      <c r="C26" s="23">
        <f>C11-C17</f>
        <v>-2977030</v>
      </c>
      <c r="D26" s="23">
        <f>D11-D17</f>
        <v>-2537350</v>
      </c>
      <c r="E26" s="23">
        <f>E11-E17</f>
        <v>-407193</v>
      </c>
    </row>
    <row r="27" spans="2:5" ht="15">
      <c r="B27" s="596" t="s">
        <v>54</v>
      </c>
      <c r="C27" s="596"/>
      <c r="D27" s="596"/>
      <c r="E27" s="596"/>
    </row>
    <row r="28" spans="2:5" ht="15">
      <c r="B28" s="21" t="s">
        <v>55</v>
      </c>
      <c r="C28" s="6">
        <f>C30+C31+C32+C33</f>
        <v>1951736</v>
      </c>
      <c r="D28" s="6">
        <f>D30+D31+D32+D33</f>
        <v>1839507</v>
      </c>
      <c r="E28" s="6">
        <f>E30+E31+E32+E33</f>
        <v>1783170</v>
      </c>
    </row>
    <row r="29" spans="2:5" ht="14.25">
      <c r="B29" s="24" t="s">
        <v>21</v>
      </c>
      <c r="C29" s="25"/>
      <c r="D29" s="26"/>
      <c r="E29" s="26"/>
    </row>
    <row r="30" spans="2:5" ht="14.25">
      <c r="B30" s="24" t="s">
        <v>56</v>
      </c>
      <c r="C30" s="25">
        <v>1417380</v>
      </c>
      <c r="D30" s="26">
        <v>1346610</v>
      </c>
      <c r="E30" s="27">
        <v>1346610</v>
      </c>
    </row>
    <row r="31" spans="2:5" ht="14.25">
      <c r="B31" s="24" t="s">
        <v>57</v>
      </c>
      <c r="C31" s="25">
        <v>0</v>
      </c>
      <c r="D31" s="26">
        <v>11319</v>
      </c>
      <c r="E31" s="27">
        <v>11324</v>
      </c>
    </row>
    <row r="32" spans="2:5" ht="14.25">
      <c r="B32" s="24" t="s">
        <v>58</v>
      </c>
      <c r="C32" s="25">
        <v>346213</v>
      </c>
      <c r="D32" s="26">
        <v>481578</v>
      </c>
      <c r="E32" s="27">
        <v>425236</v>
      </c>
    </row>
    <row r="33" spans="2:5" ht="14.25">
      <c r="B33" s="24" t="s">
        <v>59</v>
      </c>
      <c r="C33" s="25">
        <v>188143</v>
      </c>
      <c r="D33" s="27">
        <v>0</v>
      </c>
      <c r="E33" s="27">
        <v>0</v>
      </c>
    </row>
    <row r="34" spans="2:5" ht="15">
      <c r="B34" s="22" t="s">
        <v>60</v>
      </c>
      <c r="C34" s="8">
        <f>C36+C37</f>
        <v>205802</v>
      </c>
      <c r="D34" s="8">
        <f>D36+D37</f>
        <v>205802</v>
      </c>
      <c r="E34" s="8">
        <f>E36+E37</f>
        <v>108863</v>
      </c>
    </row>
    <row r="35" spans="2:5" ht="14.25">
      <c r="B35" s="24" t="s">
        <v>21</v>
      </c>
      <c r="C35" s="25"/>
      <c r="D35" s="26"/>
      <c r="E35" s="26"/>
    </row>
    <row r="36" spans="2:5" ht="14.25">
      <c r="B36" s="24" t="s">
        <v>61</v>
      </c>
      <c r="C36" s="25">
        <v>86304</v>
      </c>
      <c r="D36" s="26">
        <v>86304</v>
      </c>
      <c r="E36" s="26">
        <v>49114</v>
      </c>
    </row>
    <row r="37" spans="2:5" ht="14.25">
      <c r="B37" s="24" t="s">
        <v>62</v>
      </c>
      <c r="C37" s="25">
        <v>119498</v>
      </c>
      <c r="D37" s="26">
        <v>119498</v>
      </c>
      <c r="E37" s="26">
        <v>59749</v>
      </c>
    </row>
    <row r="38" spans="2:5" ht="15">
      <c r="B38" s="20" t="s">
        <v>39</v>
      </c>
      <c r="C38" s="23">
        <f>C28-C34</f>
        <v>1745934</v>
      </c>
      <c r="D38" s="23">
        <f>D28-D34</f>
        <v>1633705</v>
      </c>
      <c r="E38" s="23">
        <f>E28-E34</f>
        <v>1674307</v>
      </c>
    </row>
    <row r="39" spans="2:5" ht="15">
      <c r="B39" s="20" t="s">
        <v>63</v>
      </c>
      <c r="C39" s="25">
        <f>C9+C26+C38</f>
        <v>0</v>
      </c>
      <c r="D39" s="23">
        <f>D9+D26+D38</f>
        <v>0</v>
      </c>
      <c r="E39" s="23">
        <f>E9+E26+E38</f>
        <v>3614413</v>
      </c>
    </row>
    <row r="40" spans="2:5" ht="14.25">
      <c r="B40" s="24" t="s">
        <v>64</v>
      </c>
      <c r="C40" s="25">
        <f>C9+C26</f>
        <v>-1745934</v>
      </c>
      <c r="D40" s="26">
        <f>D9+D26</f>
        <v>-1633705</v>
      </c>
      <c r="E40" s="26">
        <f>E9+E26</f>
        <v>1940106</v>
      </c>
    </row>
    <row r="41" spans="2:5" ht="15">
      <c r="B41" s="16" t="s">
        <v>65</v>
      </c>
      <c r="C41" s="30">
        <f>C7+C11+C28</f>
        <v>22084655</v>
      </c>
      <c r="D41" s="15">
        <f>D7+D11+D28</f>
        <v>21988154</v>
      </c>
      <c r="E41" s="15">
        <v>0</v>
      </c>
    </row>
  </sheetData>
  <mergeCells count="5">
    <mergeCell ref="B27:E27"/>
    <mergeCell ref="B4:B5"/>
    <mergeCell ref="C4:D4"/>
    <mergeCell ref="B6:E6"/>
    <mergeCell ref="B10:E10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1"/>
  <sheetViews>
    <sheetView workbookViewId="0" topLeftCell="A31">
      <selection activeCell="L17" sqref="L17"/>
    </sheetView>
  </sheetViews>
  <sheetFormatPr defaultColWidth="9.140625" defaultRowHeight="12.75"/>
  <cols>
    <col min="1" max="1" width="1.421875" style="0" customWidth="1"/>
    <col min="2" max="2" width="42.7109375" style="0" customWidth="1"/>
    <col min="3" max="5" width="11.57421875" style="0" customWidth="1"/>
    <col min="6" max="6" width="6.00390625" style="0" customWidth="1"/>
    <col min="7" max="16384" width="11.57421875" style="0" customWidth="1"/>
  </cols>
  <sheetData>
    <row r="2" ht="12.75">
      <c r="E2" t="s">
        <v>0</v>
      </c>
    </row>
    <row r="3" spans="2:6" ht="12.75">
      <c r="B3" s="594" t="s">
        <v>32</v>
      </c>
      <c r="C3" s="595" t="s">
        <v>33</v>
      </c>
      <c r="D3" s="595"/>
      <c r="E3" s="31" t="s">
        <v>66</v>
      </c>
      <c r="F3" s="32" t="s">
        <v>67</v>
      </c>
    </row>
    <row r="4" spans="2:6" ht="12.75">
      <c r="B4" s="594"/>
      <c r="C4" s="33" t="s">
        <v>4</v>
      </c>
      <c r="D4" s="33" t="s">
        <v>5</v>
      </c>
      <c r="E4" s="34" t="s">
        <v>68</v>
      </c>
      <c r="F4" s="35" t="s">
        <v>69</v>
      </c>
    </row>
    <row r="5" spans="2:6" ht="15">
      <c r="B5" s="21" t="s">
        <v>70</v>
      </c>
      <c r="C5" s="6">
        <f>C6+C7+C8</f>
        <v>10131790</v>
      </c>
      <c r="D5" s="6">
        <f>D6+D7+D8</f>
        <v>10131790</v>
      </c>
      <c r="E5" s="6">
        <f>E6+E7+E8</f>
        <v>5452302</v>
      </c>
      <c r="F5" s="6">
        <v>54</v>
      </c>
    </row>
    <row r="6" spans="2:6" ht="12.75">
      <c r="B6" s="36" t="s">
        <v>71</v>
      </c>
      <c r="C6" s="37">
        <v>8630430</v>
      </c>
      <c r="D6" s="23">
        <v>8630430</v>
      </c>
      <c r="E6" s="37">
        <v>4619148</v>
      </c>
      <c r="F6" s="37">
        <v>54</v>
      </c>
    </row>
    <row r="7" spans="2:6" ht="12.75">
      <c r="B7" s="36" t="s">
        <v>72</v>
      </c>
      <c r="C7" s="37">
        <v>863042</v>
      </c>
      <c r="D7" s="23">
        <v>863042</v>
      </c>
      <c r="E7" s="37">
        <v>444541</v>
      </c>
      <c r="F7" s="37">
        <v>52</v>
      </c>
    </row>
    <row r="8" spans="2:6" ht="12.75">
      <c r="B8" s="36" t="s">
        <v>73</v>
      </c>
      <c r="C8" s="37">
        <f>C9+C10</f>
        <v>638318</v>
      </c>
      <c r="D8" s="23">
        <f>D9+D10</f>
        <v>638318</v>
      </c>
      <c r="E8" s="37">
        <f>E9+E10</f>
        <v>388613</v>
      </c>
      <c r="F8" s="37">
        <v>61</v>
      </c>
    </row>
    <row r="9" spans="2:6" ht="12.75">
      <c r="B9" s="38" t="s">
        <v>74</v>
      </c>
      <c r="C9" s="25">
        <v>74021</v>
      </c>
      <c r="D9" s="25">
        <v>74021</v>
      </c>
      <c r="E9" s="25">
        <v>30647</v>
      </c>
      <c r="F9" s="25">
        <v>41</v>
      </c>
    </row>
    <row r="10" spans="2:6" ht="12.75">
      <c r="B10" s="39" t="s">
        <v>75</v>
      </c>
      <c r="C10" s="25">
        <v>564297</v>
      </c>
      <c r="D10" s="23">
        <v>564297</v>
      </c>
      <c r="E10" s="25">
        <v>357966</v>
      </c>
      <c r="F10" s="25">
        <v>63</v>
      </c>
    </row>
    <row r="11" spans="2:6" ht="15">
      <c r="B11" s="21" t="s">
        <v>76</v>
      </c>
      <c r="C11" s="6">
        <f>C12+C14+C18+C25+C28+C29</f>
        <v>1222733</v>
      </c>
      <c r="D11" s="6">
        <f>D12+D14+D18+D25+D28+D29</f>
        <v>904735</v>
      </c>
      <c r="E11" s="6">
        <f>E12+E14+E18+E25+E28+E29</f>
        <v>822795</v>
      </c>
      <c r="F11" s="6">
        <v>91</v>
      </c>
    </row>
    <row r="12" spans="2:6" ht="12.75">
      <c r="B12" s="36" t="s">
        <v>77</v>
      </c>
      <c r="C12" s="40">
        <v>5577</v>
      </c>
      <c r="D12" s="23">
        <v>5577</v>
      </c>
      <c r="E12" s="25">
        <v>0</v>
      </c>
      <c r="F12" s="27">
        <v>0</v>
      </c>
    </row>
    <row r="13" spans="2:6" ht="12.75">
      <c r="B13" s="38" t="s">
        <v>78</v>
      </c>
      <c r="C13" s="27">
        <v>5577</v>
      </c>
      <c r="D13" s="25">
        <v>5577</v>
      </c>
      <c r="E13" s="25">
        <v>0</v>
      </c>
      <c r="F13" s="27">
        <v>0</v>
      </c>
    </row>
    <row r="14" spans="2:6" ht="12.75">
      <c r="B14" s="36" t="s">
        <v>79</v>
      </c>
      <c r="C14" s="37">
        <f>C15+C16+C17</f>
        <v>529841</v>
      </c>
      <c r="D14" s="23">
        <f>D15+D16+D17</f>
        <v>140476</v>
      </c>
      <c r="E14" s="37">
        <f>E15+E16+E17</f>
        <v>140388</v>
      </c>
      <c r="F14" s="37">
        <v>100</v>
      </c>
    </row>
    <row r="15" spans="2:6" ht="12.75">
      <c r="B15" s="39" t="s">
        <v>80</v>
      </c>
      <c r="C15" s="25">
        <v>59749</v>
      </c>
      <c r="D15" s="25">
        <v>59749</v>
      </c>
      <c r="E15" s="25">
        <v>32630</v>
      </c>
      <c r="F15" s="25">
        <v>55</v>
      </c>
    </row>
    <row r="16" spans="2:6" ht="12.75">
      <c r="B16" s="39" t="s">
        <v>81</v>
      </c>
      <c r="C16" s="25">
        <v>176924</v>
      </c>
      <c r="D16" s="25">
        <v>0</v>
      </c>
      <c r="E16" s="25">
        <v>107758</v>
      </c>
      <c r="F16" s="25">
        <v>0</v>
      </c>
    </row>
    <row r="17" spans="2:6" ht="12.75">
      <c r="B17" s="39" t="s">
        <v>82</v>
      </c>
      <c r="C17" s="25">
        <v>293168</v>
      </c>
      <c r="D17" s="25">
        <v>80727</v>
      </c>
      <c r="E17" s="25">
        <v>0</v>
      </c>
      <c r="F17" s="41">
        <v>0</v>
      </c>
    </row>
    <row r="18" spans="2:6" ht="12.75">
      <c r="B18" s="36" t="s">
        <v>83</v>
      </c>
      <c r="C18" s="37">
        <f>C19+C20+C21</f>
        <v>587733</v>
      </c>
      <c r="D18" s="23">
        <f>D19+D20+D21</f>
        <v>587733</v>
      </c>
      <c r="E18" s="37">
        <f>E19+E20+E21</f>
        <v>521601</v>
      </c>
      <c r="F18" s="37">
        <v>89</v>
      </c>
    </row>
    <row r="19" spans="2:6" ht="12.75">
      <c r="B19" s="38" t="s">
        <v>84</v>
      </c>
      <c r="C19" s="25">
        <v>265551</v>
      </c>
      <c r="D19" s="25">
        <v>265551</v>
      </c>
      <c r="E19" s="25">
        <v>298282</v>
      </c>
      <c r="F19" s="26">
        <v>112</v>
      </c>
    </row>
    <row r="20" spans="2:6" ht="12.75">
      <c r="B20" s="39" t="s">
        <v>85</v>
      </c>
      <c r="C20" s="27">
        <v>9958</v>
      </c>
      <c r="D20" s="25">
        <v>9958</v>
      </c>
      <c r="E20" s="25">
        <v>7222</v>
      </c>
      <c r="F20" s="25">
        <v>73</v>
      </c>
    </row>
    <row r="21" spans="2:6" ht="12.75">
      <c r="B21" s="39" t="s">
        <v>86</v>
      </c>
      <c r="C21" s="25">
        <v>312224</v>
      </c>
      <c r="D21" s="25">
        <f>D22+D23+D24</f>
        <v>312224</v>
      </c>
      <c r="E21" s="25">
        <v>216097</v>
      </c>
      <c r="F21" s="25">
        <v>69</v>
      </c>
    </row>
    <row r="22" spans="2:6" ht="12.75">
      <c r="B22" s="39" t="s">
        <v>87</v>
      </c>
      <c r="C22" s="25">
        <v>288988</v>
      </c>
      <c r="D22" s="25">
        <v>288988</v>
      </c>
      <c r="E22" s="25">
        <v>191338</v>
      </c>
      <c r="F22" s="25">
        <v>66</v>
      </c>
    </row>
    <row r="23" spans="2:6" ht="12.75">
      <c r="B23" s="39" t="s">
        <v>88</v>
      </c>
      <c r="C23" s="25">
        <v>23236</v>
      </c>
      <c r="D23" s="25">
        <v>23236</v>
      </c>
      <c r="E23" s="25">
        <v>13088</v>
      </c>
      <c r="F23" s="25">
        <v>56</v>
      </c>
    </row>
    <row r="24" spans="2:6" ht="12.75">
      <c r="B24" s="39" t="s">
        <v>89</v>
      </c>
      <c r="C24" s="27">
        <v>0</v>
      </c>
      <c r="D24" s="25">
        <v>0</v>
      </c>
      <c r="E24" s="27">
        <v>11671</v>
      </c>
      <c r="F24" s="27">
        <v>0</v>
      </c>
    </row>
    <row r="25" spans="2:6" ht="12.75">
      <c r="B25" s="36" t="s">
        <v>90</v>
      </c>
      <c r="C25" s="37">
        <f>C26+C27</f>
        <v>33194</v>
      </c>
      <c r="D25" s="23">
        <f>D26+D27</f>
        <v>37948</v>
      </c>
      <c r="E25" s="37">
        <f>E26+E27</f>
        <v>42760</v>
      </c>
      <c r="F25" s="37">
        <v>113</v>
      </c>
    </row>
    <row r="26" spans="2:6" ht="12.75">
      <c r="B26" s="38" t="s">
        <v>91</v>
      </c>
      <c r="C26" s="25">
        <v>33194</v>
      </c>
      <c r="D26" s="25">
        <v>37948</v>
      </c>
      <c r="E26" s="25">
        <v>42760</v>
      </c>
      <c r="F26" s="25">
        <v>113</v>
      </c>
    </row>
    <row r="27" spans="2:6" ht="12.75">
      <c r="B27" s="39" t="s">
        <v>92</v>
      </c>
      <c r="D27" s="25">
        <v>0</v>
      </c>
      <c r="E27">
        <v>0</v>
      </c>
      <c r="F27" s="41">
        <v>0</v>
      </c>
    </row>
    <row r="28" spans="2:6" ht="12.75">
      <c r="B28" s="36" t="s">
        <v>93</v>
      </c>
      <c r="C28" s="37">
        <v>33194</v>
      </c>
      <c r="D28" s="23">
        <v>33194</v>
      </c>
      <c r="E28" s="37">
        <v>13003</v>
      </c>
      <c r="F28" s="37">
        <v>39</v>
      </c>
    </row>
    <row r="29" spans="2:6" ht="12.75">
      <c r="B29" s="36" t="s">
        <v>94</v>
      </c>
      <c r="C29" s="37">
        <v>33194</v>
      </c>
      <c r="D29" s="23">
        <f>D30+D31</f>
        <v>99807</v>
      </c>
      <c r="E29" s="37">
        <f>E30+E31</f>
        <v>105043</v>
      </c>
      <c r="F29" s="37">
        <v>105</v>
      </c>
    </row>
    <row r="30" spans="2:6" ht="12.75">
      <c r="B30" s="38" t="s">
        <v>95</v>
      </c>
      <c r="C30" s="25">
        <v>0</v>
      </c>
      <c r="D30" s="25">
        <v>66613</v>
      </c>
      <c r="E30" s="25">
        <v>66805</v>
      </c>
      <c r="F30" s="25">
        <v>100</v>
      </c>
    </row>
    <row r="31" spans="2:6" ht="12.75">
      <c r="B31" s="39" t="s">
        <v>96</v>
      </c>
      <c r="C31" s="25">
        <v>33194</v>
      </c>
      <c r="D31" s="25">
        <v>33194</v>
      </c>
      <c r="E31" s="25">
        <v>38238</v>
      </c>
      <c r="F31" s="25">
        <v>100</v>
      </c>
    </row>
    <row r="32" spans="2:6" ht="15">
      <c r="B32" s="21" t="s">
        <v>97</v>
      </c>
      <c r="C32" s="42">
        <f>C33+C34+C37+C38</f>
        <v>1951736</v>
      </c>
      <c r="D32" s="6">
        <f>D33+D34+D35+D37+D38</f>
        <v>1839507</v>
      </c>
      <c r="E32" s="6">
        <f>E33+E34+E37+E38</f>
        <v>1783170</v>
      </c>
      <c r="F32" s="6">
        <v>97</v>
      </c>
    </row>
    <row r="33" spans="2:6" ht="12.75">
      <c r="B33" s="38" t="s">
        <v>98</v>
      </c>
      <c r="C33" s="25">
        <v>0</v>
      </c>
      <c r="D33" s="25">
        <v>11319</v>
      </c>
      <c r="E33" s="25">
        <v>11324</v>
      </c>
      <c r="F33" s="25">
        <v>100</v>
      </c>
    </row>
    <row r="34" spans="2:6" ht="12.75">
      <c r="B34" s="39" t="s">
        <v>99</v>
      </c>
      <c r="C34" s="27">
        <v>1417380</v>
      </c>
      <c r="D34" s="25">
        <v>1346610</v>
      </c>
      <c r="E34" s="25">
        <v>1346610</v>
      </c>
      <c r="F34" s="27">
        <v>100</v>
      </c>
    </row>
    <row r="35" spans="2:6" ht="12.75">
      <c r="B35" s="39" t="s">
        <v>100</v>
      </c>
      <c r="C35" s="27">
        <v>1417380</v>
      </c>
      <c r="D35" s="25">
        <v>0</v>
      </c>
      <c r="E35" s="25">
        <v>0</v>
      </c>
      <c r="F35" s="27">
        <v>0</v>
      </c>
    </row>
    <row r="36" spans="2:6" ht="12.75">
      <c r="B36" s="39" t="s">
        <v>101</v>
      </c>
      <c r="C36" s="27"/>
      <c r="D36" s="25">
        <v>1346610</v>
      </c>
      <c r="E36" s="25">
        <v>1346610</v>
      </c>
      <c r="F36" s="27">
        <v>100</v>
      </c>
    </row>
    <row r="37" spans="2:6" ht="12.75">
      <c r="B37" s="39" t="s">
        <v>102</v>
      </c>
      <c r="C37" s="27">
        <v>346213</v>
      </c>
      <c r="D37" s="25">
        <v>481578</v>
      </c>
      <c r="E37" s="41">
        <v>425236</v>
      </c>
      <c r="F37" s="27">
        <v>88</v>
      </c>
    </row>
    <row r="38" spans="2:6" ht="12.75">
      <c r="B38" s="39" t="s">
        <v>103</v>
      </c>
      <c r="C38" s="27">
        <v>188143</v>
      </c>
      <c r="D38" s="25">
        <v>0</v>
      </c>
      <c r="E38" s="25">
        <v>0</v>
      </c>
      <c r="F38" s="25">
        <v>0</v>
      </c>
    </row>
    <row r="39" spans="2:6" ht="15">
      <c r="B39" s="21" t="s">
        <v>104</v>
      </c>
      <c r="C39" s="6">
        <f>C40+C41+C42+C43+C44+C45</f>
        <v>8778396</v>
      </c>
      <c r="D39" s="6">
        <f>D40+D41+D42+D43+D44+D45</f>
        <v>9112122</v>
      </c>
      <c r="E39" s="6">
        <f>E40+E41+E42+E43+E44+E45</f>
        <v>2532067</v>
      </c>
      <c r="F39" s="6">
        <v>28</v>
      </c>
    </row>
    <row r="40" spans="2:6" ht="12.75">
      <c r="B40" s="39" t="s">
        <v>105</v>
      </c>
      <c r="C40" s="25">
        <v>0</v>
      </c>
      <c r="D40" s="25">
        <v>0</v>
      </c>
      <c r="E40" s="25">
        <v>5380</v>
      </c>
      <c r="F40" s="27">
        <v>0</v>
      </c>
    </row>
    <row r="41" spans="2:6" ht="12.75">
      <c r="B41" s="39" t="s">
        <v>106</v>
      </c>
      <c r="C41" s="25">
        <v>73027</v>
      </c>
      <c r="D41" s="25">
        <v>49457</v>
      </c>
      <c r="E41" s="25">
        <v>35046</v>
      </c>
      <c r="F41" s="25">
        <v>71</v>
      </c>
    </row>
    <row r="42" spans="2:6" ht="12.75">
      <c r="B42" s="39" t="s">
        <v>107</v>
      </c>
      <c r="C42" s="25">
        <v>3928168</v>
      </c>
      <c r="D42" s="25">
        <v>4190669</v>
      </c>
      <c r="E42" s="25">
        <v>2352759</v>
      </c>
      <c r="F42" s="25">
        <v>56</v>
      </c>
    </row>
    <row r="43" spans="2:6" ht="12.75">
      <c r="B43" s="39" t="s">
        <v>108</v>
      </c>
      <c r="C43" s="25">
        <v>120162</v>
      </c>
      <c r="D43" s="25">
        <v>114705</v>
      </c>
      <c r="E43" s="25">
        <v>57432</v>
      </c>
      <c r="F43" s="25">
        <v>50</v>
      </c>
    </row>
    <row r="44" spans="2:6" ht="12.75">
      <c r="B44" s="39" t="s">
        <v>109</v>
      </c>
      <c r="C44" s="25">
        <v>12614</v>
      </c>
      <c r="D44" s="25">
        <v>12866</v>
      </c>
      <c r="E44" s="25">
        <v>6434</v>
      </c>
      <c r="F44" s="25">
        <v>50</v>
      </c>
    </row>
    <row r="45" spans="2:6" ht="12.75">
      <c r="B45" s="39" t="s">
        <v>110</v>
      </c>
      <c r="C45" s="25">
        <v>4644425</v>
      </c>
      <c r="D45" s="25">
        <f>D46+D47+D48+D49+D50</f>
        <v>4744425</v>
      </c>
      <c r="E45" s="25">
        <v>75016</v>
      </c>
      <c r="F45" s="25">
        <v>2</v>
      </c>
    </row>
    <row r="46" spans="2:6" ht="12.75">
      <c r="B46" s="38" t="s">
        <v>111</v>
      </c>
      <c r="C46" s="25">
        <v>0</v>
      </c>
      <c r="D46" s="25">
        <v>0</v>
      </c>
      <c r="E46" s="25">
        <v>1175</v>
      </c>
      <c r="F46" s="25">
        <v>0</v>
      </c>
    </row>
    <row r="47" spans="2:6" ht="12.75">
      <c r="B47" s="39" t="s">
        <v>112</v>
      </c>
      <c r="C47" s="25">
        <v>11352</v>
      </c>
      <c r="D47" s="25">
        <v>11352</v>
      </c>
      <c r="E47" s="25">
        <v>6344</v>
      </c>
      <c r="F47" s="43">
        <v>56</v>
      </c>
    </row>
    <row r="48" spans="2:6" ht="12.75">
      <c r="B48" s="39" t="s">
        <v>113</v>
      </c>
      <c r="C48" s="27">
        <v>4090153</v>
      </c>
      <c r="D48" s="25">
        <v>4090153</v>
      </c>
      <c r="E48" s="27">
        <v>0</v>
      </c>
      <c r="F48" s="27">
        <v>0</v>
      </c>
    </row>
    <row r="49" spans="2:6" ht="12.75">
      <c r="B49" s="39" t="s">
        <v>114</v>
      </c>
      <c r="C49" s="27">
        <v>0</v>
      </c>
      <c r="D49" s="25">
        <v>100000</v>
      </c>
      <c r="E49" s="27">
        <v>52360</v>
      </c>
      <c r="F49" s="27">
        <v>52</v>
      </c>
    </row>
    <row r="50" spans="2:6" ht="12.75">
      <c r="B50" s="39" t="s">
        <v>115</v>
      </c>
      <c r="C50" s="27">
        <v>542920</v>
      </c>
      <c r="D50" s="25">
        <v>542920</v>
      </c>
      <c r="E50" s="25">
        <v>15137</v>
      </c>
      <c r="F50" s="27">
        <v>2.79</v>
      </c>
    </row>
    <row r="51" spans="2:6" ht="12.75">
      <c r="B51" s="1" t="s">
        <v>116</v>
      </c>
      <c r="C51" s="15">
        <f>C5+C11+C32+C39</f>
        <v>22084655</v>
      </c>
      <c r="D51" s="15">
        <f>D5+D11+D32+D39</f>
        <v>21988154</v>
      </c>
      <c r="E51" s="15">
        <f>E5+E11+E32+E39</f>
        <v>10590334</v>
      </c>
      <c r="F51" s="15">
        <v>48</v>
      </c>
    </row>
  </sheetData>
  <mergeCells count="2">
    <mergeCell ref="B3:B4"/>
    <mergeCell ref="C3:D3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9">
      <selection activeCell="D26" sqref="D26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8.7109375" style="0" customWidth="1"/>
    <col min="4" max="4" width="33.8515625" style="0" customWidth="1"/>
    <col min="5" max="5" width="10.421875" style="0" customWidth="1"/>
    <col min="6" max="6" width="9.57421875" style="0" customWidth="1"/>
    <col min="7" max="7" width="10.28125" style="0" customWidth="1"/>
    <col min="8" max="8" width="3.8515625" style="0" customWidth="1"/>
    <col min="9" max="16384" width="11.57421875" style="0" customWidth="1"/>
  </cols>
  <sheetData>
    <row r="1" spans="1:8" ht="12.75">
      <c r="A1" s="605" t="s">
        <v>7</v>
      </c>
      <c r="B1" s="605"/>
      <c r="C1" s="605"/>
      <c r="D1" s="605"/>
      <c r="E1" s="616" t="s">
        <v>117</v>
      </c>
      <c r="F1" s="616"/>
      <c r="G1" s="44" t="s">
        <v>118</v>
      </c>
      <c r="H1" s="45" t="s">
        <v>119</v>
      </c>
    </row>
    <row r="2" spans="1:8" ht="12.75">
      <c r="A2" s="605"/>
      <c r="B2" s="605"/>
      <c r="C2" s="605"/>
      <c r="D2" s="605"/>
      <c r="E2" s="616"/>
      <c r="F2" s="616"/>
      <c r="G2" s="46" t="s">
        <v>120</v>
      </c>
      <c r="H2" s="45" t="s">
        <v>69</v>
      </c>
    </row>
    <row r="3" spans="1:8" ht="12.75" customHeight="1">
      <c r="A3" s="617"/>
      <c r="B3" s="613" t="s">
        <v>121</v>
      </c>
      <c r="C3" s="618" t="s">
        <v>122</v>
      </c>
      <c r="D3" s="615" t="s">
        <v>123</v>
      </c>
      <c r="E3" s="619" t="s">
        <v>4</v>
      </c>
      <c r="F3" s="620" t="s">
        <v>5</v>
      </c>
      <c r="G3" s="48" t="s">
        <v>6</v>
      </c>
      <c r="H3" s="49"/>
    </row>
    <row r="4" spans="1:8" ht="12.75">
      <c r="A4" s="617"/>
      <c r="B4" s="613"/>
      <c r="C4" s="613"/>
      <c r="D4" s="615"/>
      <c r="E4" s="619"/>
      <c r="F4" s="619"/>
      <c r="G4" s="45"/>
      <c r="H4" s="49"/>
    </row>
    <row r="5" spans="1:8" ht="12.75">
      <c r="A5" s="50">
        <v>1</v>
      </c>
      <c r="B5" s="51">
        <v>100</v>
      </c>
      <c r="C5" s="52"/>
      <c r="D5" s="53" t="s">
        <v>124</v>
      </c>
      <c r="E5" s="54">
        <f>E6+E8+E12</f>
        <v>10131790</v>
      </c>
      <c r="F5" s="54">
        <f>F6+F8+F12</f>
        <v>10131790</v>
      </c>
      <c r="G5" s="54">
        <f>G7+G8+G12</f>
        <v>5452302</v>
      </c>
      <c r="H5" s="54">
        <v>53</v>
      </c>
    </row>
    <row r="6" spans="1:8" ht="12.75">
      <c r="A6" s="55">
        <v>2</v>
      </c>
      <c r="B6" s="56">
        <v>110</v>
      </c>
      <c r="C6" s="57"/>
      <c r="D6" s="58" t="s">
        <v>125</v>
      </c>
      <c r="E6" s="59">
        <v>8630430</v>
      </c>
      <c r="F6" s="59">
        <v>8630430</v>
      </c>
      <c r="G6" s="59">
        <v>4619148</v>
      </c>
      <c r="H6" s="59">
        <v>54</v>
      </c>
    </row>
    <row r="7" spans="1:8" ht="12.75">
      <c r="A7" s="55">
        <v>3</v>
      </c>
      <c r="B7" s="57"/>
      <c r="C7" s="57">
        <v>111003</v>
      </c>
      <c r="D7" s="57" t="s">
        <v>71</v>
      </c>
      <c r="E7" s="60">
        <v>8630430</v>
      </c>
      <c r="F7" s="60">
        <v>8630430</v>
      </c>
      <c r="G7" s="60">
        <v>4619148</v>
      </c>
      <c r="H7" s="60">
        <v>54</v>
      </c>
    </row>
    <row r="8" spans="1:8" ht="12.75">
      <c r="A8" s="55">
        <v>4</v>
      </c>
      <c r="B8" s="56">
        <v>120</v>
      </c>
      <c r="C8" s="57"/>
      <c r="D8" s="58" t="s">
        <v>126</v>
      </c>
      <c r="E8" s="59">
        <f>E9+E10+E11</f>
        <v>863042</v>
      </c>
      <c r="F8" s="59">
        <f>F9+F10+F11</f>
        <v>863042</v>
      </c>
      <c r="G8" s="59">
        <f>G9+G10+G11</f>
        <v>444541</v>
      </c>
      <c r="H8" s="59">
        <v>52</v>
      </c>
    </row>
    <row r="9" spans="1:8" ht="12.75">
      <c r="A9" s="55">
        <v>5</v>
      </c>
      <c r="B9" s="57"/>
      <c r="C9" s="57">
        <v>121001</v>
      </c>
      <c r="D9" s="57" t="s">
        <v>127</v>
      </c>
      <c r="E9" s="60">
        <v>76346</v>
      </c>
      <c r="F9" s="60">
        <v>76346</v>
      </c>
      <c r="G9" s="60">
        <v>26329</v>
      </c>
      <c r="H9" s="60">
        <v>34</v>
      </c>
    </row>
    <row r="10" spans="1:8" ht="12.75">
      <c r="A10" s="55">
        <v>6</v>
      </c>
      <c r="B10" s="57"/>
      <c r="C10" s="57">
        <v>121002</v>
      </c>
      <c r="D10" s="57" t="s">
        <v>128</v>
      </c>
      <c r="E10" s="60">
        <v>736905</v>
      </c>
      <c r="F10" s="60">
        <v>736905</v>
      </c>
      <c r="G10" s="60">
        <v>396475</v>
      </c>
      <c r="H10" s="60">
        <v>54</v>
      </c>
    </row>
    <row r="11" spans="1:8" ht="12.75">
      <c r="A11" s="55">
        <v>7</v>
      </c>
      <c r="B11" s="57"/>
      <c r="C11" s="57">
        <v>121003</v>
      </c>
      <c r="D11" s="57" t="s">
        <v>129</v>
      </c>
      <c r="E11" s="60">
        <v>49791</v>
      </c>
      <c r="F11" s="60">
        <v>49791</v>
      </c>
      <c r="G11" s="60">
        <v>21737</v>
      </c>
      <c r="H11" s="60">
        <v>44</v>
      </c>
    </row>
    <row r="12" spans="1:8" ht="12.75">
      <c r="A12" s="55">
        <v>8</v>
      </c>
      <c r="B12" s="61">
        <v>130</v>
      </c>
      <c r="C12" s="57"/>
      <c r="D12" s="58" t="s">
        <v>130</v>
      </c>
      <c r="E12" s="59">
        <f>E13+E14+E15+E16+E17+E18</f>
        <v>638318</v>
      </c>
      <c r="F12" s="59">
        <f>F13+F14+F15+F16+F17+F18</f>
        <v>638318</v>
      </c>
      <c r="G12" s="59">
        <f>G13+G14+G15+G16+G17+G18</f>
        <v>388613</v>
      </c>
      <c r="H12" s="59">
        <v>61</v>
      </c>
    </row>
    <row r="13" spans="1:8" ht="12.75">
      <c r="A13" s="55">
        <v>9</v>
      </c>
      <c r="B13" s="57"/>
      <c r="C13" s="57">
        <v>133001</v>
      </c>
      <c r="D13" s="57" t="s">
        <v>131</v>
      </c>
      <c r="E13" s="60">
        <v>13941</v>
      </c>
      <c r="F13" s="60">
        <v>13941</v>
      </c>
      <c r="G13" s="60">
        <v>15358</v>
      </c>
      <c r="H13" s="60">
        <v>110</v>
      </c>
    </row>
    <row r="14" spans="1:8" ht="12.75">
      <c r="A14" s="55">
        <v>10</v>
      </c>
      <c r="B14" s="57"/>
      <c r="C14" s="57">
        <v>133003</v>
      </c>
      <c r="D14" s="62" t="s">
        <v>132</v>
      </c>
      <c r="E14" s="60">
        <v>5311</v>
      </c>
      <c r="F14" s="60">
        <v>5311</v>
      </c>
      <c r="G14" s="60">
        <v>3080</v>
      </c>
      <c r="H14" s="60">
        <v>60</v>
      </c>
    </row>
    <row r="15" spans="1:8" ht="12.75">
      <c r="A15" s="55">
        <v>11</v>
      </c>
      <c r="B15" s="57"/>
      <c r="C15" s="57">
        <v>133004</v>
      </c>
      <c r="D15" s="57" t="s">
        <v>133</v>
      </c>
      <c r="E15" s="60">
        <v>3983</v>
      </c>
      <c r="F15" s="60">
        <v>3983</v>
      </c>
      <c r="G15" s="60">
        <v>2596</v>
      </c>
      <c r="H15" s="60">
        <v>65</v>
      </c>
    </row>
    <row r="16" spans="1:8" ht="12.75">
      <c r="A16" s="55">
        <v>12</v>
      </c>
      <c r="B16" s="57"/>
      <c r="C16" s="57">
        <v>133006</v>
      </c>
      <c r="D16" s="57" t="s">
        <v>134</v>
      </c>
      <c r="E16" s="60">
        <v>9294</v>
      </c>
      <c r="F16" s="60">
        <v>9294</v>
      </c>
      <c r="G16" s="60">
        <v>3556</v>
      </c>
      <c r="H16" s="60">
        <v>38</v>
      </c>
    </row>
    <row r="17" spans="1:8" ht="12.75">
      <c r="A17" s="55">
        <v>13</v>
      </c>
      <c r="B17" s="57"/>
      <c r="C17" s="57">
        <v>133012</v>
      </c>
      <c r="D17" s="57" t="s">
        <v>135</v>
      </c>
      <c r="E17" s="60">
        <v>41492</v>
      </c>
      <c r="F17" s="60">
        <v>41492</v>
      </c>
      <c r="G17" s="60">
        <v>6057</v>
      </c>
      <c r="H17" s="60">
        <v>15</v>
      </c>
    </row>
    <row r="18" spans="1:8" ht="12.75">
      <c r="A18" s="55">
        <v>14</v>
      </c>
      <c r="B18" s="57"/>
      <c r="C18" s="57">
        <v>133013</v>
      </c>
      <c r="D18" s="57" t="s">
        <v>136</v>
      </c>
      <c r="E18" s="60">
        <v>564297</v>
      </c>
      <c r="F18" s="60">
        <v>564297</v>
      </c>
      <c r="G18" s="60">
        <v>357966</v>
      </c>
      <c r="H18" s="60">
        <v>63</v>
      </c>
    </row>
    <row r="19" spans="1:8" ht="12.75">
      <c r="A19" s="55">
        <v>15</v>
      </c>
      <c r="B19" s="63">
        <v>200</v>
      </c>
      <c r="C19" s="63"/>
      <c r="D19" s="53" t="s">
        <v>137</v>
      </c>
      <c r="E19" s="64">
        <f>E20+E24+E32+E34</f>
        <v>933747</v>
      </c>
      <c r="F19" s="64">
        <f>F20+F24+F32+F34</f>
        <v>610995</v>
      </c>
      <c r="G19" s="64">
        <f>G20+G24+G32+G34</f>
        <v>617481</v>
      </c>
      <c r="H19" s="64">
        <v>101</v>
      </c>
    </row>
    <row r="20" spans="1:8" ht="12.75">
      <c r="A20" s="55">
        <v>16</v>
      </c>
      <c r="B20" s="57">
        <v>210</v>
      </c>
      <c r="C20" s="57"/>
      <c r="D20" s="58" t="s">
        <v>138</v>
      </c>
      <c r="E20" s="59">
        <f>E21+E22+E23</f>
        <v>551019</v>
      </c>
      <c r="F20" s="59">
        <f>F21+F22+F23</f>
        <v>161654</v>
      </c>
      <c r="G20" s="59">
        <f>G21+G22+G23</f>
        <v>146071</v>
      </c>
      <c r="H20" s="59">
        <v>94</v>
      </c>
    </row>
    <row r="21" spans="1:8" ht="12.75">
      <c r="A21" s="55">
        <v>17</v>
      </c>
      <c r="B21" s="57"/>
      <c r="C21" s="57">
        <v>211003</v>
      </c>
      <c r="D21" s="57" t="s">
        <v>139</v>
      </c>
      <c r="E21" s="60">
        <v>5577</v>
      </c>
      <c r="F21" s="60">
        <v>5577</v>
      </c>
      <c r="G21" s="65">
        <v>0</v>
      </c>
      <c r="H21" s="65">
        <v>0</v>
      </c>
    </row>
    <row r="22" spans="1:8" ht="12.75">
      <c r="A22" s="55">
        <v>18</v>
      </c>
      <c r="B22" s="57"/>
      <c r="C22" s="57">
        <v>212002</v>
      </c>
      <c r="D22" s="57" t="s">
        <v>140</v>
      </c>
      <c r="E22" s="60">
        <v>59948</v>
      </c>
      <c r="F22" s="60">
        <v>59948</v>
      </c>
      <c r="G22" s="60">
        <v>32720</v>
      </c>
      <c r="H22" s="60">
        <v>55</v>
      </c>
    </row>
    <row r="23" spans="1:8" ht="12.75">
      <c r="A23" s="55">
        <v>19</v>
      </c>
      <c r="B23" s="57"/>
      <c r="C23" s="57">
        <v>212003</v>
      </c>
      <c r="D23" s="57" t="s">
        <v>141</v>
      </c>
      <c r="E23" s="60">
        <v>485494</v>
      </c>
      <c r="F23" s="60">
        <v>96129</v>
      </c>
      <c r="G23" s="60">
        <v>113351</v>
      </c>
      <c r="H23" s="60">
        <v>118</v>
      </c>
    </row>
    <row r="24" spans="1:8" ht="12.75">
      <c r="A24" s="55">
        <v>20</v>
      </c>
      <c r="B24" s="57">
        <v>220</v>
      </c>
      <c r="C24" s="57"/>
      <c r="D24" s="58" t="s">
        <v>142</v>
      </c>
      <c r="E24" s="59">
        <f>E26+E27+E28+E29+E30+E31</f>
        <v>316174</v>
      </c>
      <c r="F24" s="59">
        <f>F25+F26+F27+F28+F29+F30+F31</f>
        <v>316174</v>
      </c>
      <c r="G24" s="59">
        <f>G25+G26+G27+G28+G29+G30+G31</f>
        <v>349481</v>
      </c>
      <c r="H24" s="59">
        <v>111</v>
      </c>
    </row>
    <row r="25" spans="1:8" ht="12.75">
      <c r="A25" s="55">
        <v>21</v>
      </c>
      <c r="B25" s="57"/>
      <c r="C25" s="57">
        <v>221001</v>
      </c>
      <c r="D25" s="57" t="s">
        <v>143</v>
      </c>
      <c r="E25" s="60">
        <v>0</v>
      </c>
      <c r="F25" s="60">
        <v>0</v>
      </c>
      <c r="G25" s="60">
        <v>0</v>
      </c>
      <c r="H25" s="60">
        <v>0</v>
      </c>
    </row>
    <row r="26" spans="1:8" ht="12.75">
      <c r="A26" s="55">
        <v>22</v>
      </c>
      <c r="B26" s="57"/>
      <c r="C26" s="57">
        <v>221004</v>
      </c>
      <c r="D26" s="57" t="s">
        <v>144</v>
      </c>
      <c r="E26" s="60">
        <v>265551</v>
      </c>
      <c r="F26" s="60">
        <v>265551</v>
      </c>
      <c r="G26" s="60">
        <v>298282</v>
      </c>
      <c r="H26" s="60">
        <v>112</v>
      </c>
    </row>
    <row r="27" spans="1:8" ht="12.75">
      <c r="A27" s="55">
        <v>23</v>
      </c>
      <c r="B27" s="57"/>
      <c r="C27" s="57">
        <v>222003</v>
      </c>
      <c r="D27" s="57" t="s">
        <v>145</v>
      </c>
      <c r="E27" s="60">
        <v>9958</v>
      </c>
      <c r="F27" s="60">
        <v>9958</v>
      </c>
      <c r="G27" s="60">
        <v>7222</v>
      </c>
      <c r="H27" s="60">
        <v>73</v>
      </c>
    </row>
    <row r="28" spans="1:8" ht="12.75">
      <c r="A28" s="55">
        <v>24</v>
      </c>
      <c r="B28" s="57"/>
      <c r="C28" s="57">
        <v>223001</v>
      </c>
      <c r="D28" s="57" t="s">
        <v>146</v>
      </c>
      <c r="E28" s="60">
        <v>23734</v>
      </c>
      <c r="F28" s="60">
        <v>23734</v>
      </c>
      <c r="G28" s="60">
        <v>31493</v>
      </c>
      <c r="H28" s="60">
        <v>133</v>
      </c>
    </row>
    <row r="29" spans="1:8" ht="12.75">
      <c r="A29" s="55">
        <v>25</v>
      </c>
      <c r="B29" s="57"/>
      <c r="C29" s="57">
        <v>223002</v>
      </c>
      <c r="D29" s="57" t="s">
        <v>147</v>
      </c>
      <c r="E29" s="60">
        <v>16765</v>
      </c>
      <c r="F29" s="60">
        <v>16765</v>
      </c>
      <c r="G29" s="60">
        <v>11871</v>
      </c>
      <c r="H29" s="60">
        <v>71</v>
      </c>
    </row>
    <row r="30" spans="1:8" ht="12.75">
      <c r="A30" s="55">
        <v>26</v>
      </c>
      <c r="B30" s="57"/>
      <c r="C30" s="57">
        <v>223004</v>
      </c>
      <c r="D30" s="57" t="s">
        <v>148</v>
      </c>
      <c r="E30" s="65">
        <v>166</v>
      </c>
      <c r="F30" s="60">
        <v>166</v>
      </c>
      <c r="G30" s="60">
        <v>0</v>
      </c>
      <c r="H30" s="60">
        <v>0</v>
      </c>
    </row>
    <row r="31" spans="1:8" ht="12.75">
      <c r="A31" s="55">
        <v>27</v>
      </c>
      <c r="B31" s="57"/>
      <c r="C31" s="57">
        <v>229005</v>
      </c>
      <c r="D31" s="57" t="s">
        <v>149</v>
      </c>
      <c r="E31" s="65">
        <v>0</v>
      </c>
      <c r="F31" s="65">
        <v>0</v>
      </c>
      <c r="G31" s="65">
        <v>613</v>
      </c>
      <c r="H31" s="65">
        <v>0</v>
      </c>
    </row>
    <row r="32" spans="1:8" ht="12.75">
      <c r="A32" s="55">
        <v>28</v>
      </c>
      <c r="B32" s="57">
        <v>240</v>
      </c>
      <c r="C32" s="57"/>
      <c r="D32" s="58" t="s">
        <v>150</v>
      </c>
      <c r="E32" s="59">
        <v>33194</v>
      </c>
      <c r="F32" s="59">
        <v>33194</v>
      </c>
      <c r="G32" s="59">
        <v>13007</v>
      </c>
      <c r="H32" s="59">
        <v>39</v>
      </c>
    </row>
    <row r="33" spans="1:8" ht="12.75">
      <c r="A33" s="55">
        <v>29</v>
      </c>
      <c r="B33" s="57"/>
      <c r="C33" s="57">
        <v>244</v>
      </c>
      <c r="D33" s="57" t="s">
        <v>151</v>
      </c>
      <c r="E33" s="60">
        <v>33194</v>
      </c>
      <c r="F33" s="60">
        <v>33194</v>
      </c>
      <c r="G33" s="60">
        <v>13007</v>
      </c>
      <c r="H33" s="60">
        <v>39</v>
      </c>
    </row>
    <row r="34" spans="1:8" ht="12.75">
      <c r="A34" s="55">
        <v>30</v>
      </c>
      <c r="B34" s="57">
        <v>290</v>
      </c>
      <c r="C34" s="57"/>
      <c r="D34" s="58" t="s">
        <v>152</v>
      </c>
      <c r="E34" s="59">
        <f>E35+E36+E37+E38+E39</f>
        <v>33360</v>
      </c>
      <c r="F34" s="66">
        <f>F35+F36+F37+F38+F39+F40</f>
        <v>99973</v>
      </c>
      <c r="G34" s="59">
        <f>G35+G36+G37+G38+G39+G40</f>
        <v>108922</v>
      </c>
      <c r="H34" s="59">
        <v>109</v>
      </c>
    </row>
    <row r="35" spans="1:8" ht="12.75">
      <c r="A35" s="55">
        <v>31</v>
      </c>
      <c r="B35" s="57"/>
      <c r="C35" s="57">
        <v>291002</v>
      </c>
      <c r="D35" s="57" t="s">
        <v>153</v>
      </c>
      <c r="E35" s="60">
        <v>0</v>
      </c>
      <c r="F35" s="65">
        <v>33194</v>
      </c>
      <c r="G35" s="65">
        <v>33194</v>
      </c>
      <c r="H35" s="65">
        <v>100</v>
      </c>
    </row>
    <row r="36" spans="1:8" ht="12.75">
      <c r="A36" s="55">
        <v>32</v>
      </c>
      <c r="B36" s="57"/>
      <c r="C36" s="57">
        <v>292006</v>
      </c>
      <c r="D36" s="57" t="s">
        <v>154</v>
      </c>
      <c r="E36" s="60">
        <v>166</v>
      </c>
      <c r="F36" s="60">
        <v>166</v>
      </c>
      <c r="G36" s="65">
        <v>0</v>
      </c>
      <c r="H36" s="65">
        <v>0</v>
      </c>
    </row>
    <row r="37" spans="1:8" ht="12.75">
      <c r="A37" s="55">
        <v>33</v>
      </c>
      <c r="B37" s="57"/>
      <c r="C37" s="57">
        <v>292008</v>
      </c>
      <c r="D37" s="57" t="s">
        <v>155</v>
      </c>
      <c r="E37" s="60">
        <v>33194</v>
      </c>
      <c r="F37" s="60">
        <v>33194</v>
      </c>
      <c r="G37" s="60">
        <v>36647</v>
      </c>
      <c r="H37" s="60">
        <v>110</v>
      </c>
    </row>
    <row r="38" spans="1:8" ht="12.75">
      <c r="A38" s="55">
        <v>34</v>
      </c>
      <c r="B38" s="57"/>
      <c r="C38" s="57">
        <v>292012</v>
      </c>
      <c r="D38" s="57" t="s">
        <v>156</v>
      </c>
      <c r="E38" s="65">
        <v>0</v>
      </c>
      <c r="F38" s="65">
        <v>33419</v>
      </c>
      <c r="G38" s="65">
        <v>37256</v>
      </c>
      <c r="H38" s="65">
        <v>111</v>
      </c>
    </row>
    <row r="39" spans="1:8" ht="12.75">
      <c r="A39" s="55">
        <v>35</v>
      </c>
      <c r="B39" s="57"/>
      <c r="C39" s="57">
        <v>292017</v>
      </c>
      <c r="D39" s="57" t="s">
        <v>157</v>
      </c>
      <c r="E39" s="65">
        <v>0</v>
      </c>
      <c r="F39" s="65">
        <v>0</v>
      </c>
      <c r="G39" s="65">
        <v>193</v>
      </c>
      <c r="H39" s="65">
        <v>0</v>
      </c>
    </row>
    <row r="40" spans="1:8" ht="12.75">
      <c r="A40" s="55">
        <v>36</v>
      </c>
      <c r="B40" s="57"/>
      <c r="C40" s="57">
        <v>292027</v>
      </c>
      <c r="D40" s="57" t="s">
        <v>158</v>
      </c>
      <c r="E40" s="65">
        <v>0</v>
      </c>
      <c r="F40" s="65">
        <v>0</v>
      </c>
      <c r="G40" s="65">
        <v>1632</v>
      </c>
      <c r="H40" s="65">
        <v>0</v>
      </c>
    </row>
    <row r="41" spans="1:8" ht="12.75">
      <c r="A41" s="55">
        <v>37</v>
      </c>
      <c r="B41" s="63">
        <v>300</v>
      </c>
      <c r="C41" s="63"/>
      <c r="D41" s="53" t="s">
        <v>159</v>
      </c>
      <c r="E41" s="64">
        <f>E42+E43+E44+E45+E46+E47+E48+E49+E51+E52</f>
        <v>4145323</v>
      </c>
      <c r="F41" s="64">
        <f>F42+F43+F44+F45+F46+F47+F48+F49+F50+F51+F52</f>
        <v>4479049</v>
      </c>
      <c r="G41" s="64">
        <f>G42+G45+G46+G47+G48+G49+G50+G51+G52</f>
        <v>2516930</v>
      </c>
      <c r="H41" s="64">
        <v>56</v>
      </c>
    </row>
    <row r="42" spans="1:8" ht="12.75">
      <c r="A42" s="55">
        <v>38</v>
      </c>
      <c r="B42" s="57"/>
      <c r="C42" s="57">
        <v>311</v>
      </c>
      <c r="D42" s="57" t="s">
        <v>160</v>
      </c>
      <c r="E42" s="60">
        <v>0</v>
      </c>
      <c r="F42" s="65">
        <v>0</v>
      </c>
      <c r="G42" s="65">
        <v>5380</v>
      </c>
      <c r="H42" s="65">
        <v>0</v>
      </c>
    </row>
    <row r="43" spans="1:8" ht="12.75">
      <c r="A43" s="55">
        <v>39</v>
      </c>
      <c r="B43" s="57"/>
      <c r="C43" s="57">
        <v>312001</v>
      </c>
      <c r="D43" s="57" t="s">
        <v>161</v>
      </c>
      <c r="E43" s="60">
        <v>0</v>
      </c>
      <c r="F43" s="65">
        <v>0</v>
      </c>
      <c r="G43" s="65">
        <v>0</v>
      </c>
      <c r="H43" s="65">
        <v>0</v>
      </c>
    </row>
    <row r="44" spans="1:8" ht="12.75">
      <c r="A44" s="55">
        <v>40</v>
      </c>
      <c r="B44" s="57"/>
      <c r="C44" s="57">
        <v>312001</v>
      </c>
      <c r="D44" s="57" t="s">
        <v>162</v>
      </c>
      <c r="E44" s="60">
        <v>0</v>
      </c>
      <c r="F44" s="65">
        <v>0</v>
      </c>
      <c r="G44" s="65">
        <v>0</v>
      </c>
      <c r="H44" s="65">
        <v>0</v>
      </c>
    </row>
    <row r="45" spans="1:8" ht="12.75">
      <c r="A45" s="55">
        <v>41</v>
      </c>
      <c r="B45" s="57"/>
      <c r="C45" s="57">
        <v>312001</v>
      </c>
      <c r="D45" s="57" t="s">
        <v>163</v>
      </c>
      <c r="E45" s="60">
        <v>4001195</v>
      </c>
      <c r="F45" s="60">
        <v>4240126</v>
      </c>
      <c r="G45" s="60">
        <v>2387805</v>
      </c>
      <c r="H45" s="60">
        <v>56</v>
      </c>
    </row>
    <row r="46" spans="1:8" ht="12.75">
      <c r="A46" s="55">
        <v>42</v>
      </c>
      <c r="B46" s="57"/>
      <c r="C46" s="57">
        <v>312001</v>
      </c>
      <c r="D46" s="57" t="s">
        <v>164</v>
      </c>
      <c r="E46" s="60">
        <v>120162</v>
      </c>
      <c r="F46" s="60">
        <v>114705</v>
      </c>
      <c r="G46" s="60">
        <v>57432</v>
      </c>
      <c r="H46" s="60">
        <v>50</v>
      </c>
    </row>
    <row r="47" spans="1:8" ht="12.75">
      <c r="A47" s="55">
        <v>43</v>
      </c>
      <c r="B47" s="57"/>
      <c r="C47" s="57">
        <v>312001</v>
      </c>
      <c r="D47" s="57" t="s">
        <v>165</v>
      </c>
      <c r="E47" s="60">
        <v>11352</v>
      </c>
      <c r="F47" s="60">
        <v>11352</v>
      </c>
      <c r="G47" s="60">
        <v>6344</v>
      </c>
      <c r="H47" s="60">
        <v>56</v>
      </c>
    </row>
    <row r="48" spans="1:8" ht="12.75">
      <c r="A48" s="55">
        <v>44</v>
      </c>
      <c r="B48" s="57"/>
      <c r="C48" s="57">
        <v>312001</v>
      </c>
      <c r="D48" s="57" t="s">
        <v>166</v>
      </c>
      <c r="E48" s="60">
        <v>0</v>
      </c>
      <c r="F48" s="65">
        <v>0</v>
      </c>
      <c r="G48" s="65">
        <v>1175</v>
      </c>
      <c r="H48" s="65">
        <v>0</v>
      </c>
    </row>
    <row r="49" spans="1:8" ht="12.75">
      <c r="A49" s="55">
        <v>45</v>
      </c>
      <c r="B49" s="57"/>
      <c r="C49" s="57">
        <v>312002</v>
      </c>
      <c r="D49" s="57" t="s">
        <v>167</v>
      </c>
      <c r="E49" s="60">
        <v>12614</v>
      </c>
      <c r="F49" s="60">
        <v>12866</v>
      </c>
      <c r="G49" s="60">
        <v>6434</v>
      </c>
      <c r="H49" s="60">
        <v>50</v>
      </c>
    </row>
    <row r="50" spans="1:8" ht="12.75">
      <c r="A50" s="55">
        <v>46</v>
      </c>
      <c r="B50" s="57"/>
      <c r="C50" s="57">
        <v>312001</v>
      </c>
      <c r="D50" s="57" t="s">
        <v>168</v>
      </c>
      <c r="E50" s="60">
        <v>0</v>
      </c>
      <c r="F50" s="60">
        <v>100000</v>
      </c>
      <c r="G50" s="60">
        <v>52360</v>
      </c>
      <c r="H50" s="60">
        <v>52</v>
      </c>
    </row>
    <row r="51" spans="1:8" ht="12.75">
      <c r="A51" s="55">
        <v>47</v>
      </c>
      <c r="B51" s="57"/>
      <c r="C51" s="57">
        <v>312001</v>
      </c>
      <c r="D51" s="57" t="s">
        <v>169</v>
      </c>
      <c r="E51" s="60">
        <v>0</v>
      </c>
      <c r="F51" s="65"/>
      <c r="G51" s="65">
        <v>0</v>
      </c>
      <c r="H51" s="65">
        <v>0</v>
      </c>
    </row>
    <row r="52" spans="1:8" ht="12.75">
      <c r="A52" s="55">
        <v>48</v>
      </c>
      <c r="B52" s="57"/>
      <c r="C52" s="57">
        <v>331002</v>
      </c>
      <c r="D52" s="57" t="s">
        <v>170</v>
      </c>
      <c r="E52" s="60">
        <v>0</v>
      </c>
      <c r="F52" s="65"/>
      <c r="G52" s="65">
        <v>0</v>
      </c>
      <c r="H52" s="65">
        <v>0</v>
      </c>
    </row>
    <row r="53" spans="1:8" ht="12.75">
      <c r="A53" s="602" t="s">
        <v>171</v>
      </c>
      <c r="B53" s="602"/>
      <c r="C53" s="602"/>
      <c r="D53" s="602"/>
      <c r="E53" s="603">
        <f>E5+E19+E41</f>
        <v>15210860</v>
      </c>
      <c r="F53" s="603">
        <f>F5+F19+F41</f>
        <v>15221834</v>
      </c>
      <c r="G53" s="609">
        <f>G5+G19+G41</f>
        <v>8586713</v>
      </c>
      <c r="H53" s="609">
        <v>56</v>
      </c>
    </row>
    <row r="54" spans="1:8" ht="12.75">
      <c r="A54" s="602"/>
      <c r="B54" s="602"/>
      <c r="C54" s="602"/>
      <c r="D54" s="602"/>
      <c r="E54" s="603"/>
      <c r="F54" s="603"/>
      <c r="G54" s="609"/>
      <c r="H54" s="609"/>
    </row>
    <row r="55" spans="5:8" ht="12.75">
      <c r="E55" s="67"/>
      <c r="F55" s="67"/>
      <c r="H55" s="67"/>
    </row>
    <row r="56" spans="1:8" ht="12.75">
      <c r="A56" s="68"/>
      <c r="B56" s="68"/>
      <c r="C56" s="68"/>
      <c r="D56" s="68"/>
      <c r="E56" s="67"/>
      <c r="F56" s="67"/>
      <c r="H56" s="67"/>
    </row>
    <row r="57" spans="1:8" ht="12.75">
      <c r="A57" s="68"/>
      <c r="B57" s="68"/>
      <c r="C57" s="68"/>
      <c r="D57" s="68"/>
      <c r="E57" s="67"/>
      <c r="F57" s="67"/>
      <c r="H57" s="67"/>
    </row>
    <row r="58" spans="1:8" ht="12.75">
      <c r="A58" s="610" t="s">
        <v>19</v>
      </c>
      <c r="B58" s="610"/>
      <c r="C58" s="610"/>
      <c r="D58" s="610"/>
      <c r="E58" s="611" t="s">
        <v>172</v>
      </c>
      <c r="F58" s="611"/>
      <c r="G58" s="69" t="s">
        <v>3</v>
      </c>
      <c r="H58" s="70" t="s">
        <v>119</v>
      </c>
    </row>
    <row r="59" spans="1:8" ht="12.75">
      <c r="A59" s="610"/>
      <c r="B59" s="610"/>
      <c r="C59" s="610"/>
      <c r="D59" s="610"/>
      <c r="E59" s="611"/>
      <c r="F59" s="611"/>
      <c r="G59" s="45" t="s">
        <v>120</v>
      </c>
      <c r="H59" s="47" t="s">
        <v>69</v>
      </c>
    </row>
    <row r="60" spans="1:8" ht="12.75" customHeight="1">
      <c r="A60" s="612"/>
      <c r="B60" s="613" t="s">
        <v>121</v>
      </c>
      <c r="C60" s="614" t="s">
        <v>173</v>
      </c>
      <c r="D60" s="615" t="s">
        <v>123</v>
      </c>
      <c r="E60" s="611" t="s">
        <v>4</v>
      </c>
      <c r="F60" s="611" t="s">
        <v>5</v>
      </c>
      <c r="G60" s="48" t="s">
        <v>6</v>
      </c>
      <c r="H60" s="47"/>
    </row>
    <row r="61" spans="1:8" ht="12.75">
      <c r="A61" s="612"/>
      <c r="B61" s="613"/>
      <c r="C61" s="613"/>
      <c r="D61" s="615"/>
      <c r="E61" s="611"/>
      <c r="F61" s="611"/>
      <c r="G61" s="71"/>
      <c r="H61" s="72"/>
    </row>
    <row r="62" spans="1:8" ht="12.75">
      <c r="A62" s="55">
        <v>1</v>
      </c>
      <c r="B62" s="51">
        <v>230</v>
      </c>
      <c r="C62" s="52"/>
      <c r="D62" s="53" t="s">
        <v>174</v>
      </c>
      <c r="E62" s="54">
        <f>E63+E64</f>
        <v>33194</v>
      </c>
      <c r="F62" s="54">
        <f>F63+F64</f>
        <v>37948</v>
      </c>
      <c r="G62" s="54">
        <f>G63+G64</f>
        <v>42760</v>
      </c>
      <c r="H62" s="54">
        <v>113</v>
      </c>
    </row>
    <row r="63" spans="1:8" ht="12.75">
      <c r="A63" s="55">
        <v>2</v>
      </c>
      <c r="B63" s="56"/>
      <c r="C63" s="57">
        <v>231</v>
      </c>
      <c r="D63" s="57" t="s">
        <v>175</v>
      </c>
      <c r="E63" s="65">
        <v>0</v>
      </c>
      <c r="F63" s="65">
        <v>0</v>
      </c>
      <c r="G63" s="65">
        <v>0</v>
      </c>
      <c r="H63" s="65">
        <v>0</v>
      </c>
    </row>
    <row r="64" spans="1:8" ht="12.75">
      <c r="A64" s="55">
        <v>3</v>
      </c>
      <c r="B64" s="57"/>
      <c r="C64" s="57">
        <v>233</v>
      </c>
      <c r="D64" s="57" t="s">
        <v>42</v>
      </c>
      <c r="E64" s="60">
        <v>33194</v>
      </c>
      <c r="F64" s="65">
        <v>37948</v>
      </c>
      <c r="G64" s="65">
        <v>42760</v>
      </c>
      <c r="H64" s="65">
        <v>113</v>
      </c>
    </row>
    <row r="65" spans="1:8" ht="12.75">
      <c r="A65" s="55">
        <v>4</v>
      </c>
      <c r="B65" s="51">
        <v>300</v>
      </c>
      <c r="C65" s="63"/>
      <c r="D65" s="53" t="s">
        <v>159</v>
      </c>
      <c r="E65" s="54">
        <f>E66+E67</f>
        <v>4633073</v>
      </c>
      <c r="F65" s="64">
        <f>F66+F67</f>
        <v>4633073</v>
      </c>
      <c r="G65" s="64">
        <f>G66+G67</f>
        <v>15137</v>
      </c>
      <c r="H65" s="73">
        <v>0</v>
      </c>
    </row>
    <row r="66" spans="1:8" ht="12.75">
      <c r="A66" s="55">
        <v>5</v>
      </c>
      <c r="B66" s="57"/>
      <c r="C66" s="57">
        <v>322001</v>
      </c>
      <c r="D66" s="57" t="s">
        <v>176</v>
      </c>
      <c r="E66" s="65">
        <v>4090153</v>
      </c>
      <c r="F66" s="60">
        <v>4090153</v>
      </c>
      <c r="G66" s="65">
        <v>0</v>
      </c>
      <c r="H66" s="65">
        <v>0</v>
      </c>
    </row>
    <row r="67" spans="1:8" ht="12.75">
      <c r="A67" s="55">
        <v>6</v>
      </c>
      <c r="B67" s="57"/>
      <c r="C67" s="57">
        <v>322001</v>
      </c>
      <c r="D67" s="57" t="s">
        <v>177</v>
      </c>
      <c r="E67" s="65">
        <v>542920</v>
      </c>
      <c r="F67" s="60">
        <v>542920</v>
      </c>
      <c r="G67" s="65">
        <v>15137</v>
      </c>
      <c r="H67" s="65">
        <v>3</v>
      </c>
    </row>
    <row r="68" spans="1:8" ht="12.75">
      <c r="A68" s="602" t="s">
        <v>178</v>
      </c>
      <c r="B68" s="602"/>
      <c r="C68" s="602"/>
      <c r="D68" s="602"/>
      <c r="E68" s="609">
        <f>E62+E65</f>
        <v>4666267</v>
      </c>
      <c r="F68" s="609">
        <f>F62+F65</f>
        <v>4671021</v>
      </c>
      <c r="G68" s="609">
        <f>G62+G65</f>
        <v>57897</v>
      </c>
      <c r="H68" s="604">
        <v>1</v>
      </c>
    </row>
    <row r="69" spans="1:8" ht="12.75">
      <c r="A69" s="602"/>
      <c r="B69" s="602"/>
      <c r="C69" s="602"/>
      <c r="D69" s="602"/>
      <c r="E69" s="609"/>
      <c r="F69" s="609"/>
      <c r="G69" s="609"/>
      <c r="H69" s="604" t="s">
        <v>179</v>
      </c>
    </row>
    <row r="70" spans="1:8" ht="12.75">
      <c r="A70" s="605" t="s">
        <v>97</v>
      </c>
      <c r="B70" s="605"/>
      <c r="C70" s="605"/>
      <c r="D70" s="605"/>
      <c r="E70" s="606"/>
      <c r="F70" s="607"/>
      <c r="G70" s="606"/>
      <c r="H70" s="608"/>
    </row>
    <row r="71" spans="1:8" ht="12.75">
      <c r="A71" s="605"/>
      <c r="B71" s="605"/>
      <c r="C71" s="605"/>
      <c r="D71" s="605"/>
      <c r="E71" s="606"/>
      <c r="F71" s="607"/>
      <c r="G71" s="606"/>
      <c r="H71" s="608" t="s">
        <v>179</v>
      </c>
    </row>
    <row r="72" spans="1:8" ht="12.75">
      <c r="A72" s="55">
        <v>7</v>
      </c>
      <c r="B72" s="53">
        <v>450</v>
      </c>
      <c r="C72" s="63"/>
      <c r="D72" s="53" t="s">
        <v>180</v>
      </c>
      <c r="E72" s="64">
        <f>E73+E74</f>
        <v>1417380</v>
      </c>
      <c r="F72" s="64">
        <f>F73+F74</f>
        <v>1357929</v>
      </c>
      <c r="G72" s="64">
        <f>G73+G74</f>
        <v>1357934</v>
      </c>
      <c r="H72" s="54">
        <v>100</v>
      </c>
    </row>
    <row r="73" spans="1:8" ht="12.75">
      <c r="A73" s="55">
        <v>8</v>
      </c>
      <c r="B73" s="57"/>
      <c r="C73" s="57">
        <v>453</v>
      </c>
      <c r="D73" s="62" t="s">
        <v>181</v>
      </c>
      <c r="E73" s="60"/>
      <c r="F73" s="65">
        <v>11319</v>
      </c>
      <c r="G73" s="60">
        <v>11324</v>
      </c>
      <c r="H73" s="65">
        <v>100</v>
      </c>
    </row>
    <row r="74" spans="1:8" ht="12.75">
      <c r="A74" s="55">
        <v>9</v>
      </c>
      <c r="B74" s="57"/>
      <c r="C74" s="57">
        <v>454</v>
      </c>
      <c r="D74" s="57" t="s">
        <v>182</v>
      </c>
      <c r="E74" s="60">
        <v>1417380</v>
      </c>
      <c r="F74" s="60">
        <v>1346610</v>
      </c>
      <c r="G74" s="60">
        <v>1346610</v>
      </c>
      <c r="H74" s="65">
        <v>100</v>
      </c>
    </row>
    <row r="75" spans="1:8" ht="12.75">
      <c r="A75" s="55">
        <v>10</v>
      </c>
      <c r="B75" s="53">
        <v>500</v>
      </c>
      <c r="C75" s="63"/>
      <c r="D75" s="53" t="s">
        <v>183</v>
      </c>
      <c r="E75" s="64">
        <f>E76+E77</f>
        <v>534356</v>
      </c>
      <c r="F75" s="64">
        <f>F76+F77</f>
        <v>481578</v>
      </c>
      <c r="G75" s="64">
        <f>G76+G77</f>
        <v>425236</v>
      </c>
      <c r="H75" s="73">
        <v>88</v>
      </c>
    </row>
    <row r="76" spans="1:8" ht="12.75">
      <c r="A76" s="55">
        <v>11</v>
      </c>
      <c r="B76" s="57"/>
      <c r="C76" s="57">
        <v>514002</v>
      </c>
      <c r="D76" s="57" t="s">
        <v>184</v>
      </c>
      <c r="E76" s="60">
        <v>346213</v>
      </c>
      <c r="F76" s="60">
        <v>481578</v>
      </c>
      <c r="G76" s="60">
        <v>425236</v>
      </c>
      <c r="H76" s="65">
        <v>88</v>
      </c>
    </row>
    <row r="77" spans="1:8" ht="12.75">
      <c r="A77" s="55">
        <v>12</v>
      </c>
      <c r="B77" s="57"/>
      <c r="C77" s="57">
        <v>513002</v>
      </c>
      <c r="D77" s="57" t="s">
        <v>185</v>
      </c>
      <c r="E77" s="65">
        <v>188143</v>
      </c>
      <c r="F77" s="60">
        <v>0</v>
      </c>
      <c r="G77" s="60">
        <v>0</v>
      </c>
      <c r="H77" s="65">
        <v>0</v>
      </c>
    </row>
    <row r="78" spans="1:8" ht="12.75">
      <c r="A78" s="602" t="s">
        <v>186</v>
      </c>
      <c r="B78" s="602"/>
      <c r="C78" s="602"/>
      <c r="D78" s="602"/>
      <c r="E78" s="603">
        <f>E72+E75</f>
        <v>1951736</v>
      </c>
      <c r="F78" s="603">
        <f>F72+F75</f>
        <v>1839507</v>
      </c>
      <c r="G78" s="603">
        <f>G72+G75</f>
        <v>1783170</v>
      </c>
      <c r="H78" s="601">
        <v>97</v>
      </c>
    </row>
    <row r="79" spans="1:8" ht="12.75">
      <c r="A79" s="602"/>
      <c r="B79" s="602"/>
      <c r="C79" s="602"/>
      <c r="D79" s="602"/>
      <c r="E79" s="603"/>
      <c r="F79" s="603"/>
      <c r="G79" s="603"/>
      <c r="H79" s="601" t="s">
        <v>179</v>
      </c>
    </row>
    <row r="80" spans="1:8" ht="12.75">
      <c r="A80" s="594" t="s">
        <v>187</v>
      </c>
      <c r="B80" s="594"/>
      <c r="C80" s="594"/>
      <c r="D80" s="594"/>
      <c r="E80" s="599">
        <f>E53+E68+E78</f>
        <v>21828863</v>
      </c>
      <c r="F80" s="599">
        <f>F53+F68+F78</f>
        <v>21732362</v>
      </c>
      <c r="G80" s="599">
        <f>G53+G68+G78</f>
        <v>10427780</v>
      </c>
      <c r="H80" s="599">
        <v>48</v>
      </c>
    </row>
    <row r="81" spans="1:8" ht="12.75">
      <c r="A81" s="594"/>
      <c r="B81" s="594"/>
      <c r="C81" s="594"/>
      <c r="D81" s="594"/>
      <c r="E81" s="599"/>
      <c r="F81" s="599"/>
      <c r="G81" s="599"/>
      <c r="H81" s="599"/>
    </row>
    <row r="82" spans="1:8" ht="12.75">
      <c r="A82" s="600" t="s">
        <v>188</v>
      </c>
      <c r="B82" s="600"/>
      <c r="C82" s="600"/>
      <c r="D82" s="600"/>
      <c r="E82" s="29">
        <v>255792</v>
      </c>
      <c r="F82" s="29">
        <v>255792</v>
      </c>
      <c r="G82" s="29">
        <v>162554</v>
      </c>
      <c r="H82" s="29">
        <v>64</v>
      </c>
    </row>
    <row r="83" spans="1:8" ht="12.75">
      <c r="A83" s="594" t="s">
        <v>189</v>
      </c>
      <c r="B83" s="594"/>
      <c r="C83" s="594"/>
      <c r="D83" s="594"/>
      <c r="E83" s="599">
        <f>E80+E82</f>
        <v>22084655</v>
      </c>
      <c r="F83" s="599">
        <f>F80+F82</f>
        <v>21988154</v>
      </c>
      <c r="G83" s="599">
        <f>G80+G82</f>
        <v>10590334</v>
      </c>
      <c r="H83" s="599">
        <v>48</v>
      </c>
    </row>
    <row r="84" spans="1:8" ht="12.75">
      <c r="A84" s="594"/>
      <c r="B84" s="594"/>
      <c r="C84" s="594"/>
      <c r="D84" s="594"/>
      <c r="E84" s="599"/>
      <c r="F84" s="599"/>
      <c r="G84" s="599"/>
      <c r="H84" s="599"/>
    </row>
  </sheetData>
  <mergeCells count="47">
    <mergeCell ref="E53:E54"/>
    <mergeCell ref="F53:F54"/>
    <mergeCell ref="G53:G54"/>
    <mergeCell ref="A1:D2"/>
    <mergeCell ref="E1:F2"/>
    <mergeCell ref="A3:A4"/>
    <mergeCell ref="B3:B4"/>
    <mergeCell ref="C3:C4"/>
    <mergeCell ref="D3:D4"/>
    <mergeCell ref="E3:E4"/>
    <mergeCell ref="F3:F4"/>
    <mergeCell ref="H53:H54"/>
    <mergeCell ref="A58:D59"/>
    <mergeCell ref="E58:F59"/>
    <mergeCell ref="A60:A61"/>
    <mergeCell ref="B60:B61"/>
    <mergeCell ref="C60:C61"/>
    <mergeCell ref="D60:D61"/>
    <mergeCell ref="E60:E61"/>
    <mergeCell ref="F60:F61"/>
    <mergeCell ref="A53:D54"/>
    <mergeCell ref="H68:H69"/>
    <mergeCell ref="A70:D71"/>
    <mergeCell ref="E70:E71"/>
    <mergeCell ref="F70:F71"/>
    <mergeCell ref="G70:G71"/>
    <mergeCell ref="H70:H71"/>
    <mergeCell ref="A68:D69"/>
    <mergeCell ref="E68:E69"/>
    <mergeCell ref="F68:F69"/>
    <mergeCell ref="G68:G69"/>
    <mergeCell ref="H78:H79"/>
    <mergeCell ref="A80:D81"/>
    <mergeCell ref="E80:E81"/>
    <mergeCell ref="F80:F81"/>
    <mergeCell ref="G80:G81"/>
    <mergeCell ref="H80:H81"/>
    <mergeCell ref="A78:D79"/>
    <mergeCell ref="E78:E79"/>
    <mergeCell ref="F78:F79"/>
    <mergeCell ref="G78:G79"/>
    <mergeCell ref="G83:G84"/>
    <mergeCell ref="H83:H84"/>
    <mergeCell ref="A82:D82"/>
    <mergeCell ref="A83:D84"/>
    <mergeCell ref="E83:E84"/>
    <mergeCell ref="F83:F84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 topLeftCell="A25">
      <selection activeCell="E37" sqref="E37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42.8515625" style="0" customWidth="1"/>
    <col min="4" max="4" width="10.00390625" style="0" customWidth="1"/>
    <col min="5" max="5" width="9.7109375" style="0" customWidth="1"/>
    <col min="6" max="6" width="11.421875" style="0" customWidth="1"/>
    <col min="7" max="7" width="5.421875" style="0" customWidth="1"/>
    <col min="8" max="16384" width="11.57421875" style="0" customWidth="1"/>
  </cols>
  <sheetData>
    <row r="2" ht="12.75">
      <c r="F2" t="s">
        <v>0</v>
      </c>
    </row>
    <row r="3" spans="2:7" ht="12.75">
      <c r="B3" s="74" t="s">
        <v>190</v>
      </c>
      <c r="C3" s="75" t="s">
        <v>191</v>
      </c>
      <c r="D3" s="621" t="s">
        <v>2</v>
      </c>
      <c r="E3" s="621"/>
      <c r="F3" s="76" t="s">
        <v>192</v>
      </c>
      <c r="G3" s="77" t="s">
        <v>193</v>
      </c>
    </row>
    <row r="4" spans="2:7" ht="12.75">
      <c r="B4" s="78"/>
      <c r="C4" s="79"/>
      <c r="D4" s="80" t="s">
        <v>4</v>
      </c>
      <c r="E4" s="80" t="s">
        <v>5</v>
      </c>
      <c r="F4" s="81" t="s">
        <v>35</v>
      </c>
      <c r="G4" s="82" t="s">
        <v>69</v>
      </c>
    </row>
    <row r="5" spans="2:7" ht="12.75">
      <c r="B5" s="83" t="s">
        <v>194</v>
      </c>
      <c r="C5" s="53" t="s">
        <v>195</v>
      </c>
      <c r="D5" s="54">
        <f>D7+D8+D9+D10+D11+D12</f>
        <v>6675230</v>
      </c>
      <c r="E5" s="54">
        <f>E7+E8+E9+E10+E11+E12</f>
        <v>6097057</v>
      </c>
      <c r="F5" s="54">
        <f>F7+F8+F9+F10+F11+F12</f>
        <v>465696</v>
      </c>
      <c r="G5" s="54">
        <v>8</v>
      </c>
    </row>
    <row r="6" spans="2:7" ht="12.75">
      <c r="B6" s="53"/>
      <c r="C6" s="53" t="s">
        <v>196</v>
      </c>
      <c r="D6" s="73"/>
      <c r="E6" s="73"/>
      <c r="F6" s="73"/>
      <c r="G6" s="73"/>
    </row>
    <row r="7" spans="2:7" ht="12.75">
      <c r="B7" s="84" t="s">
        <v>197</v>
      </c>
      <c r="C7" s="85" t="s">
        <v>198</v>
      </c>
      <c r="D7" s="86">
        <v>117175</v>
      </c>
      <c r="E7" s="86">
        <v>117175</v>
      </c>
      <c r="F7" s="86">
        <v>12124</v>
      </c>
      <c r="G7" s="86">
        <v>10</v>
      </c>
    </row>
    <row r="8" spans="2:7" ht="12.75">
      <c r="B8" s="87" t="s">
        <v>199</v>
      </c>
      <c r="C8" s="85" t="s">
        <v>200</v>
      </c>
      <c r="D8" s="86">
        <v>36846</v>
      </c>
      <c r="E8" s="86">
        <v>36846</v>
      </c>
      <c r="F8" s="86">
        <v>508</v>
      </c>
      <c r="G8" s="86">
        <v>1</v>
      </c>
    </row>
    <row r="9" spans="2:7" ht="12.75">
      <c r="B9" s="87" t="s">
        <v>201</v>
      </c>
      <c r="C9" s="85" t="s">
        <v>202</v>
      </c>
      <c r="D9" s="86">
        <v>5135364</v>
      </c>
      <c r="E9" s="86">
        <v>4696174</v>
      </c>
      <c r="F9" s="86">
        <v>5827</v>
      </c>
      <c r="G9" s="86">
        <v>0</v>
      </c>
    </row>
    <row r="10" spans="2:7" ht="12.75">
      <c r="B10" s="87" t="s">
        <v>203</v>
      </c>
      <c r="C10" s="85" t="s">
        <v>204</v>
      </c>
      <c r="D10" s="86">
        <v>19086</v>
      </c>
      <c r="E10" s="86">
        <v>19086</v>
      </c>
      <c r="F10" s="86">
        <v>0</v>
      </c>
      <c r="G10" s="86">
        <v>0</v>
      </c>
    </row>
    <row r="11" spans="2:7" ht="12.75">
      <c r="B11" s="87" t="s">
        <v>205</v>
      </c>
      <c r="C11" s="85" t="s">
        <v>206</v>
      </c>
      <c r="D11" s="86">
        <v>989179</v>
      </c>
      <c r="E11" s="86">
        <v>1124544</v>
      </c>
      <c r="F11" s="86">
        <v>441888</v>
      </c>
      <c r="G11" s="86">
        <v>39</v>
      </c>
    </row>
    <row r="12" spans="2:7" ht="12.75">
      <c r="B12" s="87" t="s">
        <v>207</v>
      </c>
      <c r="C12" s="85" t="s">
        <v>208</v>
      </c>
      <c r="D12" s="86">
        <v>377580</v>
      </c>
      <c r="E12" s="86">
        <v>103232</v>
      </c>
      <c r="F12" s="86">
        <v>5349</v>
      </c>
      <c r="G12" s="86">
        <v>5</v>
      </c>
    </row>
    <row r="13" spans="2:7" ht="12.75">
      <c r="B13" s="88"/>
      <c r="C13" s="85" t="s">
        <v>209</v>
      </c>
      <c r="D13" s="89"/>
      <c r="F13" s="86"/>
      <c r="G13" s="86"/>
    </row>
    <row r="14" spans="2:7" ht="12.75">
      <c r="B14" s="88"/>
      <c r="C14" s="85" t="s">
        <v>210</v>
      </c>
      <c r="D14" s="86">
        <v>33194</v>
      </c>
      <c r="E14" s="86">
        <v>33194</v>
      </c>
      <c r="F14" s="86">
        <v>107</v>
      </c>
      <c r="G14" s="86">
        <v>0</v>
      </c>
    </row>
    <row r="15" spans="2:7" ht="12.75">
      <c r="B15" s="90" t="s">
        <v>211</v>
      </c>
      <c r="C15" s="53" t="s">
        <v>212</v>
      </c>
      <c r="D15" s="54">
        <f>D16+D17+D19+D20+D21</f>
        <v>1919542</v>
      </c>
      <c r="E15" s="54">
        <f>E16+E17+E19+E20+E21</f>
        <v>2014337</v>
      </c>
      <c r="F15" s="54">
        <f>F16+F17+F19+F20+F21</f>
        <v>832853</v>
      </c>
      <c r="G15" s="54">
        <v>41</v>
      </c>
    </row>
    <row r="16" spans="2:7" ht="12.75">
      <c r="B16" s="87" t="s">
        <v>213</v>
      </c>
      <c r="C16" s="85" t="s">
        <v>214</v>
      </c>
      <c r="D16" s="86">
        <v>160359</v>
      </c>
      <c r="E16" s="86">
        <v>160359</v>
      </c>
      <c r="F16" s="86">
        <v>58824</v>
      </c>
      <c r="G16" s="86">
        <v>37</v>
      </c>
    </row>
    <row r="17" spans="2:7" ht="12.75">
      <c r="B17" s="87" t="s">
        <v>215</v>
      </c>
      <c r="C17" s="85" t="s">
        <v>216</v>
      </c>
      <c r="D17" s="86">
        <v>1695051</v>
      </c>
      <c r="E17" s="86">
        <v>1686468</v>
      </c>
      <c r="F17" s="86">
        <v>695257</v>
      </c>
      <c r="G17" s="86">
        <v>41</v>
      </c>
    </row>
    <row r="18" spans="2:7" ht="12.75">
      <c r="B18" s="87"/>
      <c r="C18" s="91" t="s">
        <v>217</v>
      </c>
      <c r="D18" s="86">
        <v>374028</v>
      </c>
      <c r="E18" s="86">
        <v>374028</v>
      </c>
      <c r="F18" s="86">
        <v>177446</v>
      </c>
      <c r="G18" s="86">
        <v>47</v>
      </c>
    </row>
    <row r="19" spans="2:7" ht="12.75">
      <c r="B19" s="87" t="s">
        <v>218</v>
      </c>
      <c r="C19" s="85" t="s">
        <v>219</v>
      </c>
      <c r="D19" s="86">
        <v>38173</v>
      </c>
      <c r="E19" s="86">
        <v>41551</v>
      </c>
      <c r="F19" s="86">
        <v>15509</v>
      </c>
      <c r="G19" s="86">
        <v>37</v>
      </c>
    </row>
    <row r="20" spans="2:7" ht="12.75">
      <c r="B20" s="87" t="s">
        <v>220</v>
      </c>
      <c r="C20" s="85" t="s">
        <v>221</v>
      </c>
      <c r="D20" s="86">
        <v>25959</v>
      </c>
      <c r="E20" s="86">
        <v>25959</v>
      </c>
      <c r="F20" s="92">
        <v>3090</v>
      </c>
      <c r="G20" s="86">
        <v>12</v>
      </c>
    </row>
    <row r="21" spans="2:7" ht="12.75">
      <c r="B21" s="87" t="s">
        <v>222</v>
      </c>
      <c r="C21" s="85" t="s">
        <v>223</v>
      </c>
      <c r="D21" s="93">
        <v>0</v>
      </c>
      <c r="E21" s="94">
        <v>100000</v>
      </c>
      <c r="F21" s="86">
        <v>60173</v>
      </c>
      <c r="G21" s="86">
        <v>60</v>
      </c>
    </row>
    <row r="22" spans="2:7" ht="12.75">
      <c r="B22" s="83" t="s">
        <v>224</v>
      </c>
      <c r="C22" s="53" t="s">
        <v>225</v>
      </c>
      <c r="D22" s="54">
        <f>D23</f>
        <v>347213</v>
      </c>
      <c r="E22" s="54">
        <f>E23</f>
        <v>347213</v>
      </c>
      <c r="F22" s="54">
        <v>139560</v>
      </c>
      <c r="G22" s="54">
        <v>40</v>
      </c>
    </row>
    <row r="23" spans="2:7" ht="12.75">
      <c r="B23" s="87" t="s">
        <v>226</v>
      </c>
      <c r="C23" s="85" t="s">
        <v>227</v>
      </c>
      <c r="D23" s="86">
        <v>347213</v>
      </c>
      <c r="E23" s="86">
        <v>347213</v>
      </c>
      <c r="F23" s="86">
        <v>139560</v>
      </c>
      <c r="G23" s="86">
        <v>40</v>
      </c>
    </row>
    <row r="24" spans="2:7" ht="12.75">
      <c r="B24" s="90" t="s">
        <v>228</v>
      </c>
      <c r="C24" s="53" t="s">
        <v>229</v>
      </c>
      <c r="D24" s="54">
        <f>D25+D26+D27+D28+D29</f>
        <v>402708</v>
      </c>
      <c r="E24" s="54">
        <f>E25+E26+E27+E28+E29</f>
        <v>402708</v>
      </c>
      <c r="F24" s="54">
        <f>F25+F26+F27+F28+F29</f>
        <v>157222</v>
      </c>
      <c r="G24" s="54">
        <v>39</v>
      </c>
    </row>
    <row r="25" spans="2:7" ht="12.75">
      <c r="B25" s="87" t="s">
        <v>230</v>
      </c>
      <c r="C25" s="85" t="s">
        <v>231</v>
      </c>
      <c r="D25" s="86">
        <v>30538</v>
      </c>
      <c r="E25" s="86">
        <v>30538</v>
      </c>
      <c r="F25" s="86">
        <v>12259</v>
      </c>
      <c r="G25" s="86">
        <v>40</v>
      </c>
    </row>
    <row r="26" spans="2:7" ht="12.75">
      <c r="B26" s="87" t="s">
        <v>232</v>
      </c>
      <c r="C26" s="85" t="s">
        <v>233</v>
      </c>
      <c r="D26" s="86">
        <v>275642</v>
      </c>
      <c r="E26" s="86">
        <v>275642</v>
      </c>
      <c r="F26" s="86">
        <v>110942</v>
      </c>
      <c r="G26" s="86">
        <v>40</v>
      </c>
    </row>
    <row r="27" spans="2:7" ht="12.75">
      <c r="B27" s="87" t="s">
        <v>234</v>
      </c>
      <c r="C27" s="85" t="s">
        <v>235</v>
      </c>
      <c r="D27" s="86">
        <v>11352</v>
      </c>
      <c r="E27" s="86">
        <v>11352</v>
      </c>
      <c r="F27" s="86">
        <v>6172</v>
      </c>
      <c r="G27" s="86">
        <v>54</v>
      </c>
    </row>
    <row r="28" spans="2:7" ht="12.75">
      <c r="B28" s="87" t="s">
        <v>236</v>
      </c>
      <c r="C28" s="85" t="s">
        <v>237</v>
      </c>
      <c r="D28" s="86">
        <v>64496</v>
      </c>
      <c r="E28" s="86">
        <v>64496</v>
      </c>
      <c r="F28" s="86">
        <v>7170</v>
      </c>
      <c r="G28" s="95">
        <v>11</v>
      </c>
    </row>
    <row r="29" spans="2:7" ht="12.75">
      <c r="B29" s="87" t="s">
        <v>238</v>
      </c>
      <c r="C29" s="85" t="s">
        <v>239</v>
      </c>
      <c r="D29" s="86">
        <v>20680</v>
      </c>
      <c r="E29" s="86">
        <v>20680</v>
      </c>
      <c r="F29" s="86">
        <v>20679</v>
      </c>
      <c r="G29" s="86">
        <v>100</v>
      </c>
    </row>
    <row r="30" spans="2:7" ht="12.75">
      <c r="B30" s="90" t="s">
        <v>240</v>
      </c>
      <c r="C30" s="53" t="s">
        <v>241</v>
      </c>
      <c r="D30" s="54">
        <f>D31+D35+D37</f>
        <v>2926278</v>
      </c>
      <c r="E30" s="54">
        <f>E31+E35+E37</f>
        <v>3038374</v>
      </c>
      <c r="F30" s="54">
        <f>F31+F35+F37</f>
        <v>1044764</v>
      </c>
      <c r="G30" s="54">
        <v>34</v>
      </c>
    </row>
    <row r="31" spans="2:7" ht="12.75">
      <c r="B31" s="88"/>
      <c r="C31" s="85" t="s">
        <v>242</v>
      </c>
      <c r="D31" s="86">
        <f>D32+D34</f>
        <v>2280655</v>
      </c>
      <c r="E31" s="86">
        <v>2299276</v>
      </c>
      <c r="F31" s="86">
        <v>979465</v>
      </c>
      <c r="G31" s="86">
        <v>43</v>
      </c>
    </row>
    <row r="32" spans="2:7" ht="12.75">
      <c r="B32" s="87" t="s">
        <v>243</v>
      </c>
      <c r="C32" s="85" t="s">
        <v>244</v>
      </c>
      <c r="D32" s="86">
        <v>2081491</v>
      </c>
      <c r="E32" s="96">
        <v>2091449</v>
      </c>
      <c r="F32" s="86">
        <v>972343</v>
      </c>
      <c r="G32" s="86">
        <v>46</v>
      </c>
    </row>
    <row r="33" spans="2:7" ht="12.75">
      <c r="B33" s="87"/>
      <c r="C33" s="85" t="s">
        <v>245</v>
      </c>
      <c r="D33" s="86">
        <v>646451</v>
      </c>
      <c r="E33" s="86">
        <v>646451</v>
      </c>
      <c r="F33" s="86">
        <v>143179</v>
      </c>
      <c r="G33" s="86">
        <v>22</v>
      </c>
    </row>
    <row r="34" spans="2:7" ht="12.75">
      <c r="B34" s="87"/>
      <c r="C34" s="91" t="s">
        <v>246</v>
      </c>
      <c r="D34" s="86">
        <v>199164</v>
      </c>
      <c r="E34" s="86">
        <v>199164</v>
      </c>
      <c r="F34" s="86">
        <v>0</v>
      </c>
      <c r="G34" s="86">
        <v>0</v>
      </c>
    </row>
    <row r="35" spans="2:7" ht="12.75">
      <c r="B35" s="87" t="s">
        <v>247</v>
      </c>
      <c r="C35" s="85" t="s">
        <v>248</v>
      </c>
      <c r="D35" s="86">
        <v>496250</v>
      </c>
      <c r="E35" s="86">
        <v>589725</v>
      </c>
      <c r="F35" s="86">
        <v>65299</v>
      </c>
      <c r="G35" s="86">
        <v>11</v>
      </c>
    </row>
    <row r="36" spans="2:7" ht="12.75">
      <c r="B36" s="87"/>
      <c r="C36" s="91" t="s">
        <v>249</v>
      </c>
      <c r="D36" s="86">
        <v>124477</v>
      </c>
      <c r="E36" s="86">
        <v>124995</v>
      </c>
      <c r="F36" s="86">
        <v>62497</v>
      </c>
      <c r="G36" s="86">
        <v>49</v>
      </c>
    </row>
    <row r="37" spans="2:7" ht="12.75">
      <c r="B37" s="87" t="s">
        <v>250</v>
      </c>
      <c r="C37" s="85" t="s">
        <v>251</v>
      </c>
      <c r="D37" s="86">
        <v>149373</v>
      </c>
      <c r="E37" s="86">
        <v>149373</v>
      </c>
      <c r="F37" s="86">
        <v>0</v>
      </c>
      <c r="G37" s="86">
        <v>0</v>
      </c>
    </row>
    <row r="38" spans="2:7" ht="12.75">
      <c r="B38" s="90" t="s">
        <v>252</v>
      </c>
      <c r="C38" s="53" t="s">
        <v>253</v>
      </c>
      <c r="D38" s="54">
        <f>D39+D40+D41+D42</f>
        <v>549892</v>
      </c>
      <c r="E38" s="54">
        <f>E39+E40+E41+E42</f>
        <v>549892</v>
      </c>
      <c r="F38" s="54">
        <f>F39+F40+F42+F41</f>
        <v>277175</v>
      </c>
      <c r="G38" s="54">
        <v>50</v>
      </c>
    </row>
    <row r="39" spans="2:7" ht="12.75">
      <c r="B39" s="87" t="s">
        <v>254</v>
      </c>
      <c r="C39" s="85" t="s">
        <v>255</v>
      </c>
      <c r="D39" s="86">
        <v>201620</v>
      </c>
      <c r="E39" s="86">
        <v>201620</v>
      </c>
      <c r="F39" s="86">
        <v>117600</v>
      </c>
      <c r="G39" s="86">
        <v>58</v>
      </c>
    </row>
    <row r="40" spans="2:7" ht="12.75">
      <c r="B40" s="87" t="s">
        <v>256</v>
      </c>
      <c r="C40" s="85" t="s">
        <v>257</v>
      </c>
      <c r="D40" s="86">
        <v>55435</v>
      </c>
      <c r="E40" s="86">
        <v>55435</v>
      </c>
      <c r="F40" s="86">
        <v>11953</v>
      </c>
      <c r="G40" s="86">
        <v>22</v>
      </c>
    </row>
    <row r="41" spans="2:7" ht="12.75">
      <c r="B41" s="87" t="s">
        <v>258</v>
      </c>
      <c r="C41" s="85" t="s">
        <v>259</v>
      </c>
      <c r="D41" s="86">
        <v>64396</v>
      </c>
      <c r="E41" s="86">
        <v>64396</v>
      </c>
      <c r="F41" s="86">
        <v>32198</v>
      </c>
      <c r="G41" s="86">
        <v>50</v>
      </c>
    </row>
    <row r="42" spans="2:7" ht="12.75">
      <c r="B42" s="87" t="s">
        <v>260</v>
      </c>
      <c r="C42" s="85" t="s">
        <v>261</v>
      </c>
      <c r="D42" s="86">
        <v>228441</v>
      </c>
      <c r="E42" s="86">
        <v>228441</v>
      </c>
      <c r="F42" s="86">
        <v>115424</v>
      </c>
      <c r="G42" s="86">
        <v>51</v>
      </c>
    </row>
    <row r="43" spans="2:7" ht="12.75">
      <c r="B43" s="90" t="s">
        <v>262</v>
      </c>
      <c r="C43" s="53" t="s">
        <v>263</v>
      </c>
      <c r="D43" s="54">
        <v>825732</v>
      </c>
      <c r="E43" s="54">
        <f>E44+E45</f>
        <v>858926</v>
      </c>
      <c r="F43" s="54">
        <f>F44+F45</f>
        <v>500688</v>
      </c>
      <c r="G43" s="54">
        <v>58</v>
      </c>
    </row>
    <row r="44" spans="2:7" ht="12.75">
      <c r="B44" s="87" t="s">
        <v>264</v>
      </c>
      <c r="C44" s="85" t="s">
        <v>265</v>
      </c>
      <c r="D44" s="86">
        <v>702516</v>
      </c>
      <c r="E44" s="86">
        <v>797318</v>
      </c>
      <c r="F44" s="86">
        <v>439080</v>
      </c>
      <c r="G44" s="86">
        <v>55</v>
      </c>
    </row>
    <row r="45" spans="2:7" ht="12.75">
      <c r="B45" s="87" t="s">
        <v>266</v>
      </c>
      <c r="C45" s="85" t="s">
        <v>267</v>
      </c>
      <c r="D45" s="86">
        <v>123216</v>
      </c>
      <c r="E45" s="86">
        <v>61608</v>
      </c>
      <c r="F45" s="86">
        <v>61608</v>
      </c>
      <c r="G45" s="86">
        <v>100</v>
      </c>
    </row>
    <row r="46" spans="2:7" ht="12.75">
      <c r="B46" s="90" t="s">
        <v>268</v>
      </c>
      <c r="C46" s="53" t="s">
        <v>269</v>
      </c>
      <c r="D46" s="54">
        <f>D47+D48+D49+D50</f>
        <v>2217192</v>
      </c>
      <c r="E46" s="54">
        <f>E47+E48+E49+E50</f>
        <v>2232178</v>
      </c>
      <c r="F46" s="54">
        <f>F47+F48+F49+F50</f>
        <v>771843</v>
      </c>
      <c r="G46" s="54">
        <v>35</v>
      </c>
    </row>
    <row r="47" spans="2:7" ht="12.75">
      <c r="B47" s="87" t="s">
        <v>270</v>
      </c>
      <c r="C47" s="85" t="s">
        <v>271</v>
      </c>
      <c r="D47" s="86">
        <v>1372239</v>
      </c>
      <c r="E47" s="86">
        <v>1393864</v>
      </c>
      <c r="F47" s="86">
        <v>585972</v>
      </c>
      <c r="G47" s="86">
        <v>42</v>
      </c>
    </row>
    <row r="48" spans="2:7" ht="12.75">
      <c r="B48" s="87" t="s">
        <v>272</v>
      </c>
      <c r="C48" s="85" t="s">
        <v>273</v>
      </c>
      <c r="D48" s="97">
        <v>259313</v>
      </c>
      <c r="E48" s="97">
        <v>259313</v>
      </c>
      <c r="F48" s="97">
        <v>95722</v>
      </c>
      <c r="G48" s="86">
        <v>37</v>
      </c>
    </row>
    <row r="49" spans="2:7" ht="12.75">
      <c r="B49" s="87" t="s">
        <v>274</v>
      </c>
      <c r="C49" s="85" t="s">
        <v>275</v>
      </c>
      <c r="D49" s="97">
        <v>539169</v>
      </c>
      <c r="E49" s="97">
        <v>539169</v>
      </c>
      <c r="F49" s="97">
        <v>70404</v>
      </c>
      <c r="G49" s="86">
        <v>13</v>
      </c>
    </row>
    <row r="50" spans="2:7" ht="12.75">
      <c r="B50" s="87" t="s">
        <v>276</v>
      </c>
      <c r="C50" s="85" t="s">
        <v>277</v>
      </c>
      <c r="D50" s="97">
        <v>46471</v>
      </c>
      <c r="E50" s="97">
        <v>39832</v>
      </c>
      <c r="F50" s="97">
        <v>19745</v>
      </c>
      <c r="G50" s="86">
        <v>50</v>
      </c>
    </row>
    <row r="51" spans="2:7" ht="12.75">
      <c r="B51" s="98"/>
      <c r="C51" s="99" t="s">
        <v>278</v>
      </c>
      <c r="D51" s="100">
        <f>D5+D15+D22+D24+D30+D38+D43+D46</f>
        <v>15863787</v>
      </c>
      <c r="E51" s="100">
        <f>E5+E15+E22+E24+E30+E38+E43+E46</f>
        <v>15540685</v>
      </c>
      <c r="F51" s="100">
        <f>F5+F15+F22+F24+F30+F38+F43+F46</f>
        <v>4189801</v>
      </c>
      <c r="G51" s="101">
        <v>27</v>
      </c>
    </row>
    <row r="52" spans="2:7" ht="12.75">
      <c r="B52" s="85" t="s">
        <v>279</v>
      </c>
      <c r="C52" s="85" t="s">
        <v>280</v>
      </c>
      <c r="D52" s="97">
        <v>6220868</v>
      </c>
      <c r="E52" s="97">
        <v>6447469</v>
      </c>
      <c r="F52" s="97">
        <v>2786120</v>
      </c>
      <c r="G52" s="86">
        <v>43</v>
      </c>
    </row>
    <row r="53" spans="2:7" ht="12.75">
      <c r="B53" s="102"/>
      <c r="C53" s="99" t="s">
        <v>281</v>
      </c>
      <c r="D53" s="100">
        <f>D51+D52</f>
        <v>22084655</v>
      </c>
      <c r="E53" s="100">
        <f>E51+E52</f>
        <v>21988154</v>
      </c>
      <c r="F53" s="100">
        <f>F51+F52</f>
        <v>6975921</v>
      </c>
      <c r="G53" s="103">
        <v>32</v>
      </c>
    </row>
  </sheetData>
  <mergeCells count="1">
    <mergeCell ref="D3:E3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73">
      <selection activeCell="G13" sqref="G13"/>
    </sheetView>
  </sheetViews>
  <sheetFormatPr defaultColWidth="9.140625" defaultRowHeight="12.75"/>
  <cols>
    <col min="1" max="1" width="7.28125" style="0" customWidth="1"/>
    <col min="2" max="2" width="10.421875" style="0" customWidth="1"/>
    <col min="3" max="3" width="9.421875" style="0" customWidth="1"/>
    <col min="4" max="4" width="44.421875" style="0" customWidth="1"/>
    <col min="5" max="5" width="10.421875" style="0" customWidth="1"/>
    <col min="6" max="6" width="9.8515625" style="0" customWidth="1"/>
    <col min="7" max="7" width="11.8515625" style="0" customWidth="1"/>
    <col min="8" max="8" width="7.140625" style="0" customWidth="1"/>
    <col min="9" max="16384" width="11.57421875" style="0" customWidth="1"/>
  </cols>
  <sheetData>
    <row r="1" spans="1:8" ht="15.75">
      <c r="A1" s="104" t="s">
        <v>282</v>
      </c>
      <c r="B1" s="92"/>
      <c r="C1" s="105"/>
      <c r="D1" s="105"/>
      <c r="E1" s="105"/>
      <c r="F1" s="92"/>
      <c r="G1" s="92"/>
      <c r="H1" s="92"/>
    </row>
    <row r="2" spans="1:8" ht="12.75">
      <c r="A2" s="106"/>
      <c r="B2" s="106"/>
      <c r="C2" s="106"/>
      <c r="D2" s="106"/>
      <c r="E2" s="106"/>
      <c r="F2" s="106"/>
      <c r="G2" s="107"/>
      <c r="H2" s="108" t="s">
        <v>283</v>
      </c>
    </row>
    <row r="3" spans="1:8" ht="12.75">
      <c r="A3" s="109"/>
      <c r="B3" s="109"/>
      <c r="C3" s="110"/>
      <c r="D3" s="111" t="s">
        <v>284</v>
      </c>
      <c r="E3" s="112" t="s">
        <v>285</v>
      </c>
      <c r="F3" s="112"/>
      <c r="G3" s="113" t="s">
        <v>286</v>
      </c>
      <c r="H3" s="114" t="s">
        <v>119</v>
      </c>
    </row>
    <row r="4" spans="1:8" ht="12.75">
      <c r="A4" s="586" t="s">
        <v>287</v>
      </c>
      <c r="B4" s="115" t="s">
        <v>288</v>
      </c>
      <c r="C4" s="116" t="s">
        <v>121</v>
      </c>
      <c r="D4" s="117" t="s">
        <v>289</v>
      </c>
      <c r="E4" s="566" t="s">
        <v>290</v>
      </c>
      <c r="F4" s="566" t="s">
        <v>291</v>
      </c>
      <c r="G4" s="115" t="s">
        <v>35</v>
      </c>
      <c r="H4" s="118" t="s">
        <v>292</v>
      </c>
    </row>
    <row r="5" spans="1:8" ht="12.75">
      <c r="A5" s="586"/>
      <c r="B5" s="119" t="s">
        <v>293</v>
      </c>
      <c r="C5" s="120"/>
      <c r="D5" s="121" t="s">
        <v>294</v>
      </c>
      <c r="E5" s="566"/>
      <c r="F5" s="566"/>
      <c r="G5" s="122"/>
      <c r="H5" s="123"/>
    </row>
    <row r="6" spans="1:8" ht="12.75">
      <c r="A6" s="124" t="s">
        <v>295</v>
      </c>
      <c r="B6" s="125"/>
      <c r="C6" s="126"/>
      <c r="D6" s="127"/>
      <c r="E6" s="128">
        <f>SUM(E97,E96)</f>
        <v>6675230</v>
      </c>
      <c r="F6" s="128">
        <f>SUM(F97,F96)</f>
        <v>6097057</v>
      </c>
      <c r="G6" s="128">
        <f>SUM(G97,G96)</f>
        <v>465696</v>
      </c>
      <c r="H6" s="129">
        <v>8</v>
      </c>
    </row>
    <row r="7" spans="1:8" ht="12.75">
      <c r="A7" s="130" t="s">
        <v>197</v>
      </c>
      <c r="B7" s="593" t="s">
        <v>296</v>
      </c>
      <c r="C7" s="593"/>
      <c r="D7" s="593"/>
      <c r="E7" s="131">
        <f>SUM(E15,E9)</f>
        <v>117175</v>
      </c>
      <c r="F7" s="131">
        <f>SUM(F15,F9)</f>
        <v>117175</v>
      </c>
      <c r="G7" s="132">
        <f>SUM(G15,G9)</f>
        <v>12124</v>
      </c>
      <c r="H7" s="131">
        <v>10</v>
      </c>
    </row>
    <row r="8" spans="1:8" ht="12.75">
      <c r="A8" s="576"/>
      <c r="B8" s="133" t="s">
        <v>297</v>
      </c>
      <c r="C8" s="577" t="s">
        <v>298</v>
      </c>
      <c r="D8" s="577"/>
      <c r="E8" s="134"/>
      <c r="F8" s="134"/>
      <c r="G8" s="135"/>
      <c r="H8" s="135"/>
    </row>
    <row r="9" spans="1:8" ht="12.75">
      <c r="A9" s="576"/>
      <c r="B9" s="584"/>
      <c r="C9" s="136" t="s">
        <v>299</v>
      </c>
      <c r="D9" s="137" t="s">
        <v>8</v>
      </c>
      <c r="E9" s="138">
        <f>SUM(E10)</f>
        <v>996</v>
      </c>
      <c r="F9" s="138">
        <f>SUM(F13,F12,F11)</f>
        <v>996</v>
      </c>
      <c r="G9" s="138">
        <f>SUM(G10)</f>
        <v>62</v>
      </c>
      <c r="H9" s="138">
        <v>6</v>
      </c>
    </row>
    <row r="10" spans="1:8" ht="12.75">
      <c r="A10" s="576"/>
      <c r="B10" s="584"/>
      <c r="C10" s="139" t="s">
        <v>300</v>
      </c>
      <c r="D10" s="140" t="s">
        <v>301</v>
      </c>
      <c r="E10" s="141">
        <f>SUM(E13,E12,E11)</f>
        <v>996</v>
      </c>
      <c r="F10" s="141">
        <f>SUM(F11,F12,F13)</f>
        <v>996</v>
      </c>
      <c r="G10" s="141">
        <f>SUM(G13,G12,G11)</f>
        <v>62</v>
      </c>
      <c r="H10" s="141">
        <v>6</v>
      </c>
    </row>
    <row r="11" spans="1:8" ht="12.75">
      <c r="A11" s="576"/>
      <c r="B11" s="584"/>
      <c r="C11" s="585"/>
      <c r="D11" s="142" t="s">
        <v>302</v>
      </c>
      <c r="E11" s="143">
        <v>664</v>
      </c>
      <c r="F11" s="143">
        <v>664</v>
      </c>
      <c r="G11" s="144">
        <v>0</v>
      </c>
      <c r="H11" s="143">
        <v>0</v>
      </c>
    </row>
    <row r="12" spans="1:8" ht="12.75">
      <c r="A12" s="576"/>
      <c r="B12" s="584"/>
      <c r="C12" s="585"/>
      <c r="D12" s="142" t="s">
        <v>303</v>
      </c>
      <c r="E12" s="143">
        <v>166</v>
      </c>
      <c r="F12" s="143">
        <v>166</v>
      </c>
      <c r="G12" s="143">
        <v>62</v>
      </c>
      <c r="H12" s="143">
        <v>38</v>
      </c>
    </row>
    <row r="13" spans="1:8" ht="12.75">
      <c r="A13" s="576"/>
      <c r="B13" s="584"/>
      <c r="C13" s="585"/>
      <c r="D13" s="145" t="s">
        <v>304</v>
      </c>
      <c r="E13" s="143">
        <v>166</v>
      </c>
      <c r="F13" s="143">
        <v>166</v>
      </c>
      <c r="G13" s="143">
        <v>0</v>
      </c>
      <c r="H13" s="143">
        <v>0</v>
      </c>
    </row>
    <row r="14" spans="1:8" ht="12.75">
      <c r="A14" s="576"/>
      <c r="B14" s="146" t="s">
        <v>305</v>
      </c>
      <c r="C14" s="589" t="s">
        <v>306</v>
      </c>
      <c r="D14" s="589"/>
      <c r="E14" s="148"/>
      <c r="F14" s="148"/>
      <c r="G14" s="148"/>
      <c r="H14" s="148"/>
    </row>
    <row r="15" spans="1:8" ht="12.75">
      <c r="A15" s="576"/>
      <c r="B15" s="584"/>
      <c r="C15" s="149">
        <v>700</v>
      </c>
      <c r="D15" s="137" t="s">
        <v>20</v>
      </c>
      <c r="E15" s="138">
        <f aca="true" t="shared" si="0" ref="E15:G16">SUM(E16)</f>
        <v>116179</v>
      </c>
      <c r="F15" s="138">
        <f t="shared" si="0"/>
        <v>116179</v>
      </c>
      <c r="G15" s="138">
        <f t="shared" si="0"/>
        <v>12062</v>
      </c>
      <c r="H15" s="138">
        <v>10</v>
      </c>
    </row>
    <row r="16" spans="1:8" ht="12.75">
      <c r="A16" s="576"/>
      <c r="B16" s="584"/>
      <c r="C16" s="150">
        <v>710</v>
      </c>
      <c r="D16" s="151" t="s">
        <v>307</v>
      </c>
      <c r="E16" s="141">
        <f t="shared" si="0"/>
        <v>116179</v>
      </c>
      <c r="F16" s="141">
        <f t="shared" si="0"/>
        <v>116179</v>
      </c>
      <c r="G16" s="152">
        <f t="shared" si="0"/>
        <v>12062</v>
      </c>
      <c r="H16" s="141">
        <v>10</v>
      </c>
    </row>
    <row r="17" spans="1:8" ht="12.75">
      <c r="A17" s="576"/>
      <c r="B17" s="584"/>
      <c r="C17" s="150"/>
      <c r="D17" s="153" t="s">
        <v>308</v>
      </c>
      <c r="E17" s="143">
        <v>116179</v>
      </c>
      <c r="F17" s="143">
        <v>116179</v>
      </c>
      <c r="G17" s="143">
        <v>12062</v>
      </c>
      <c r="H17" s="143">
        <v>10</v>
      </c>
    </row>
    <row r="18" spans="1:8" ht="12.75">
      <c r="A18" s="130" t="s">
        <v>199</v>
      </c>
      <c r="B18" s="593" t="s">
        <v>309</v>
      </c>
      <c r="C18" s="593"/>
      <c r="D18" s="593"/>
      <c r="E18" s="131">
        <f>SUM(E20)</f>
        <v>36846</v>
      </c>
      <c r="F18" s="131">
        <f>SUM(F20)</f>
        <v>36846</v>
      </c>
      <c r="G18" s="131">
        <f>SUM(G20)</f>
        <v>508</v>
      </c>
      <c r="H18" s="131">
        <v>1</v>
      </c>
    </row>
    <row r="19" spans="1:8" ht="12.75">
      <c r="A19" s="576"/>
      <c r="B19" s="154" t="s">
        <v>297</v>
      </c>
      <c r="C19" s="577" t="s">
        <v>298</v>
      </c>
      <c r="D19" s="577"/>
      <c r="E19" s="135"/>
      <c r="F19" s="135"/>
      <c r="G19" s="135"/>
      <c r="H19" s="135"/>
    </row>
    <row r="20" spans="1:8" ht="12.75">
      <c r="A20" s="576"/>
      <c r="B20" s="579"/>
      <c r="C20" s="136" t="s">
        <v>299</v>
      </c>
      <c r="D20" s="137" t="s">
        <v>8</v>
      </c>
      <c r="E20" s="138">
        <f>SUM(E21)</f>
        <v>36846</v>
      </c>
      <c r="F20" s="138">
        <f>SUM(F21)</f>
        <v>36846</v>
      </c>
      <c r="G20" s="138">
        <f>SUM(G21)</f>
        <v>508</v>
      </c>
      <c r="H20" s="138">
        <v>1</v>
      </c>
    </row>
    <row r="21" spans="1:8" ht="12.75">
      <c r="A21" s="576"/>
      <c r="B21" s="579"/>
      <c r="C21" s="139" t="s">
        <v>300</v>
      </c>
      <c r="D21" s="140" t="s">
        <v>301</v>
      </c>
      <c r="E21" s="141">
        <f>SUM(E24,E23,E22)</f>
        <v>36846</v>
      </c>
      <c r="F21" s="141">
        <f>SUM(F24,F23,F22)</f>
        <v>36846</v>
      </c>
      <c r="G21" s="152">
        <v>508</v>
      </c>
      <c r="H21" s="141">
        <v>1</v>
      </c>
    </row>
    <row r="22" spans="1:8" ht="12.75">
      <c r="A22" s="576"/>
      <c r="B22" s="579"/>
      <c r="C22" s="581"/>
      <c r="D22" s="155" t="s">
        <v>310</v>
      </c>
      <c r="E22" s="143">
        <v>996</v>
      </c>
      <c r="F22" s="143">
        <v>996</v>
      </c>
      <c r="G22" s="143">
        <v>6</v>
      </c>
      <c r="H22" s="143">
        <v>1</v>
      </c>
    </row>
    <row r="23" spans="1:8" ht="12.75">
      <c r="A23" s="576"/>
      <c r="B23" s="579"/>
      <c r="C23" s="581"/>
      <c r="D23" s="155" t="s">
        <v>311</v>
      </c>
      <c r="E23" s="143">
        <v>35186</v>
      </c>
      <c r="F23" s="143">
        <v>35186</v>
      </c>
      <c r="G23" s="143">
        <v>0</v>
      </c>
      <c r="H23" s="143">
        <v>0</v>
      </c>
    </row>
    <row r="24" spans="1:8" ht="12.75">
      <c r="A24" s="576"/>
      <c r="B24" s="579"/>
      <c r="C24" s="581"/>
      <c r="D24" s="155" t="s">
        <v>312</v>
      </c>
      <c r="E24" s="143">
        <v>664</v>
      </c>
      <c r="F24" s="143">
        <v>664</v>
      </c>
      <c r="G24" s="143">
        <v>502</v>
      </c>
      <c r="H24" s="143">
        <v>76</v>
      </c>
    </row>
    <row r="25" spans="1:8" ht="12.75">
      <c r="A25" s="130" t="s">
        <v>201</v>
      </c>
      <c r="B25" s="593" t="s">
        <v>313</v>
      </c>
      <c r="C25" s="593"/>
      <c r="D25" s="593"/>
      <c r="E25" s="131">
        <f>SUM(E27,E32,E38,E43,E48)</f>
        <v>5135364</v>
      </c>
      <c r="F25" s="131">
        <f>SUM(F48,F43,F38,F32,F27)</f>
        <v>4696174</v>
      </c>
      <c r="G25" s="131">
        <f>SUM(G49,G44,G38,G32,G27)</f>
        <v>5827</v>
      </c>
      <c r="H25" s="131">
        <v>0</v>
      </c>
    </row>
    <row r="26" spans="1:8" ht="12.75">
      <c r="A26" s="576"/>
      <c r="B26" s="154" t="s">
        <v>297</v>
      </c>
      <c r="C26" s="577" t="s">
        <v>298</v>
      </c>
      <c r="D26" s="577"/>
      <c r="E26" s="135"/>
      <c r="F26" s="135"/>
      <c r="G26" s="135"/>
      <c r="H26" s="135"/>
    </row>
    <row r="27" spans="1:8" ht="12.75">
      <c r="A27" s="576"/>
      <c r="B27" s="580"/>
      <c r="C27" s="136" t="s">
        <v>299</v>
      </c>
      <c r="D27" s="137" t="s">
        <v>8</v>
      </c>
      <c r="E27" s="138">
        <f>SUM(E28)</f>
        <v>1992</v>
      </c>
      <c r="F27" s="138">
        <f>SUM(F28)</f>
        <v>1992</v>
      </c>
      <c r="G27" s="138">
        <v>0</v>
      </c>
      <c r="H27" s="138">
        <v>0</v>
      </c>
    </row>
    <row r="28" spans="1:8" ht="12.75">
      <c r="A28" s="576"/>
      <c r="B28" s="580"/>
      <c r="C28" s="139" t="s">
        <v>300</v>
      </c>
      <c r="D28" s="140" t="s">
        <v>301</v>
      </c>
      <c r="E28" s="141">
        <f>SUM(E30,E29)</f>
        <v>1992</v>
      </c>
      <c r="F28" s="141">
        <f>SUM(F30,F29)</f>
        <v>1992</v>
      </c>
      <c r="G28" s="144">
        <v>0</v>
      </c>
      <c r="H28" s="143">
        <v>0</v>
      </c>
    </row>
    <row r="29" spans="1:8" ht="12.75">
      <c r="A29" s="576"/>
      <c r="B29" s="580"/>
      <c r="C29" s="581"/>
      <c r="D29" s="142" t="s">
        <v>314</v>
      </c>
      <c r="E29" s="143">
        <v>996</v>
      </c>
      <c r="F29" s="143">
        <v>996</v>
      </c>
      <c r="G29" s="143">
        <v>0</v>
      </c>
      <c r="H29" s="143">
        <v>0</v>
      </c>
    </row>
    <row r="30" spans="1:8" ht="12.75">
      <c r="A30" s="576"/>
      <c r="B30" s="580"/>
      <c r="C30" s="581"/>
      <c r="D30" s="145" t="s">
        <v>315</v>
      </c>
      <c r="E30" s="143">
        <v>996</v>
      </c>
      <c r="F30" s="143">
        <v>996</v>
      </c>
      <c r="G30" s="143">
        <v>0</v>
      </c>
      <c r="H30" s="156">
        <v>0</v>
      </c>
    </row>
    <row r="31" spans="1:8" ht="12.75">
      <c r="A31" s="576"/>
      <c r="B31" s="146" t="s">
        <v>305</v>
      </c>
      <c r="C31" s="589" t="s">
        <v>306</v>
      </c>
      <c r="D31" s="589"/>
      <c r="E31" s="135"/>
      <c r="F31" s="135"/>
      <c r="G31" s="148"/>
      <c r="H31" s="148"/>
    </row>
    <row r="32" spans="1:8" ht="12.75">
      <c r="A32" s="576"/>
      <c r="B32" s="580"/>
      <c r="C32" s="149">
        <v>700</v>
      </c>
      <c r="D32" s="137" t="s">
        <v>20</v>
      </c>
      <c r="E32" s="138">
        <f>SUM(E33)</f>
        <v>677820</v>
      </c>
      <c r="F32" s="138">
        <f>SUM(F33)</f>
        <v>185520</v>
      </c>
      <c r="G32" s="157">
        <f>SUM(G33)</f>
        <v>3338</v>
      </c>
      <c r="H32" s="138">
        <v>2</v>
      </c>
    </row>
    <row r="33" spans="1:8" ht="12.75">
      <c r="A33" s="576"/>
      <c r="B33" s="580"/>
      <c r="C33" s="158">
        <v>710</v>
      </c>
      <c r="D33" s="159" t="s">
        <v>307</v>
      </c>
      <c r="E33" s="152">
        <f>SUM(E36,E35,E34)</f>
        <v>677820</v>
      </c>
      <c r="F33" s="152">
        <f>SUM(F36,F35,F34)</f>
        <v>185520</v>
      </c>
      <c r="G33" s="152">
        <f>SUM(G34)</f>
        <v>3338</v>
      </c>
      <c r="H33" s="160">
        <v>2</v>
      </c>
    </row>
    <row r="34" spans="1:8" ht="12.75">
      <c r="A34" s="576"/>
      <c r="B34" s="580"/>
      <c r="C34" s="588"/>
      <c r="D34" s="162" t="s">
        <v>308</v>
      </c>
      <c r="E34" s="143">
        <v>0</v>
      </c>
      <c r="F34" s="143">
        <v>0</v>
      </c>
      <c r="G34" s="163">
        <v>3338</v>
      </c>
      <c r="H34" s="143">
        <v>0</v>
      </c>
    </row>
    <row r="35" spans="1:8" ht="12.75">
      <c r="A35" s="576"/>
      <c r="B35" s="580"/>
      <c r="C35" s="588"/>
      <c r="D35" s="164" t="s">
        <v>316</v>
      </c>
      <c r="E35" s="143">
        <v>522804</v>
      </c>
      <c r="F35" s="143">
        <v>30504</v>
      </c>
      <c r="G35" s="143">
        <v>0</v>
      </c>
      <c r="H35" s="143">
        <v>0</v>
      </c>
    </row>
    <row r="36" spans="1:8" ht="12.75">
      <c r="A36" s="576"/>
      <c r="B36" s="580"/>
      <c r="C36" s="588"/>
      <c r="D36" s="164" t="s">
        <v>317</v>
      </c>
      <c r="E36" s="143">
        <v>155016</v>
      </c>
      <c r="F36" s="143">
        <v>155016</v>
      </c>
      <c r="G36" s="143">
        <v>0</v>
      </c>
      <c r="H36" s="143">
        <v>0</v>
      </c>
    </row>
    <row r="37" spans="1:8" ht="12.75">
      <c r="A37" s="576"/>
      <c r="B37" s="146" t="s">
        <v>318</v>
      </c>
      <c r="C37" s="583" t="s">
        <v>319</v>
      </c>
      <c r="D37" s="583"/>
      <c r="E37" s="148"/>
      <c r="F37" s="148"/>
      <c r="G37" s="148"/>
      <c r="H37" s="148"/>
    </row>
    <row r="38" spans="1:8" ht="12.75">
      <c r="A38" s="576"/>
      <c r="B38" s="581"/>
      <c r="C38" s="149">
        <v>700</v>
      </c>
      <c r="D38" s="137" t="s">
        <v>20</v>
      </c>
      <c r="E38" s="138">
        <f>SUM(E39)</f>
        <v>2463918</v>
      </c>
      <c r="F38" s="138">
        <f>SUM(F39)</f>
        <v>2463918</v>
      </c>
      <c r="G38" s="138">
        <v>0</v>
      </c>
      <c r="H38" s="138">
        <v>0</v>
      </c>
    </row>
    <row r="39" spans="1:8" ht="12.75">
      <c r="A39" s="576"/>
      <c r="B39" s="581"/>
      <c r="C39" s="158">
        <v>710</v>
      </c>
      <c r="D39" s="159" t="s">
        <v>307</v>
      </c>
      <c r="E39" s="165">
        <f>SUM(E41,E40)</f>
        <v>2463918</v>
      </c>
      <c r="F39" s="165">
        <f>SUM(F41,F40)</f>
        <v>2463918</v>
      </c>
      <c r="G39" s="141">
        <v>0</v>
      </c>
      <c r="H39" s="141">
        <v>0</v>
      </c>
    </row>
    <row r="40" spans="1:8" ht="12.75">
      <c r="A40" s="576"/>
      <c r="B40" s="581"/>
      <c r="C40" s="582"/>
      <c r="D40" s="142" t="s">
        <v>316</v>
      </c>
      <c r="E40" s="143">
        <v>2390460</v>
      </c>
      <c r="F40" s="143">
        <v>2390460</v>
      </c>
      <c r="G40" s="143">
        <v>0</v>
      </c>
      <c r="H40" s="143">
        <v>0</v>
      </c>
    </row>
    <row r="41" spans="1:8" ht="12.75">
      <c r="A41" s="576"/>
      <c r="B41" s="581"/>
      <c r="C41" s="582"/>
      <c r="D41" s="164" t="s">
        <v>317</v>
      </c>
      <c r="E41" s="143">
        <v>73458</v>
      </c>
      <c r="F41" s="143">
        <v>73458</v>
      </c>
      <c r="G41" s="143">
        <v>0</v>
      </c>
      <c r="H41" s="143">
        <v>0</v>
      </c>
    </row>
    <row r="42" spans="1:8" ht="12.75">
      <c r="A42" s="576"/>
      <c r="B42" s="146" t="s">
        <v>320</v>
      </c>
      <c r="C42" s="578" t="s">
        <v>321</v>
      </c>
      <c r="D42" s="578"/>
      <c r="E42" s="148"/>
      <c r="F42" s="148"/>
      <c r="G42" s="148"/>
      <c r="H42" s="148"/>
    </row>
    <row r="43" spans="1:8" ht="12.75">
      <c r="A43" s="576"/>
      <c r="B43" s="581"/>
      <c r="C43" s="149">
        <v>700</v>
      </c>
      <c r="D43" s="137" t="s">
        <v>20</v>
      </c>
      <c r="E43" s="166">
        <f>SUM(E44)</f>
        <v>1981344</v>
      </c>
      <c r="F43" s="166">
        <f>SUM(F44)</f>
        <v>2034454</v>
      </c>
      <c r="G43" s="138">
        <f>SUM(G44)</f>
        <v>2489</v>
      </c>
      <c r="H43" s="138">
        <v>0</v>
      </c>
    </row>
    <row r="44" spans="1:8" ht="12.75">
      <c r="A44" s="576"/>
      <c r="B44" s="581"/>
      <c r="C44" s="158">
        <v>710</v>
      </c>
      <c r="D44" s="159" t="s">
        <v>307</v>
      </c>
      <c r="E44" s="165">
        <f>SUM(E46)</f>
        <v>1981344</v>
      </c>
      <c r="F44" s="165">
        <f>SUM(F46)</f>
        <v>2034454</v>
      </c>
      <c r="G44" s="141">
        <f>SUM(G45)</f>
        <v>2489</v>
      </c>
      <c r="H44" s="141">
        <v>0</v>
      </c>
    </row>
    <row r="45" spans="1:8" ht="12.75">
      <c r="A45" s="576"/>
      <c r="B45" s="581"/>
      <c r="C45" s="582"/>
      <c r="D45" s="164" t="s">
        <v>308</v>
      </c>
      <c r="E45" s="167">
        <v>0</v>
      </c>
      <c r="F45" s="167">
        <v>0</v>
      </c>
      <c r="G45" s="143">
        <v>2489</v>
      </c>
      <c r="H45" s="143">
        <v>0</v>
      </c>
    </row>
    <row r="46" spans="1:8" ht="12.75">
      <c r="A46" s="576"/>
      <c r="B46" s="581"/>
      <c r="C46" s="582"/>
      <c r="D46" s="164" t="s">
        <v>317</v>
      </c>
      <c r="E46" s="143">
        <v>1981344</v>
      </c>
      <c r="F46" s="143">
        <v>2034454</v>
      </c>
      <c r="G46" s="143">
        <v>0</v>
      </c>
      <c r="H46" s="143">
        <v>0</v>
      </c>
    </row>
    <row r="47" spans="1:8" ht="12.75">
      <c r="A47" s="576"/>
      <c r="B47" s="146" t="s">
        <v>322</v>
      </c>
      <c r="C47" s="154" t="s">
        <v>323</v>
      </c>
      <c r="D47" s="147"/>
      <c r="E47" s="135"/>
      <c r="F47" s="135"/>
      <c r="G47" s="148">
        <v>0</v>
      </c>
      <c r="H47" s="148">
        <v>0</v>
      </c>
    </row>
    <row r="48" spans="1:8" ht="12.75">
      <c r="A48" s="576"/>
      <c r="B48" s="581"/>
      <c r="C48" s="149">
        <v>600</v>
      </c>
      <c r="D48" s="137" t="s">
        <v>8</v>
      </c>
      <c r="E48" s="138">
        <f>SUM(E49)</f>
        <v>10290</v>
      </c>
      <c r="F48" s="138">
        <f>SUM(F49)</f>
        <v>10290</v>
      </c>
      <c r="G48" s="138">
        <v>0</v>
      </c>
      <c r="H48" s="138">
        <v>0</v>
      </c>
    </row>
    <row r="49" spans="1:8" ht="12.75">
      <c r="A49" s="576"/>
      <c r="B49" s="581"/>
      <c r="C49" s="139" t="s">
        <v>300</v>
      </c>
      <c r="D49" s="140" t="s">
        <v>301</v>
      </c>
      <c r="E49" s="141">
        <f>SUM(E50)</f>
        <v>10290</v>
      </c>
      <c r="F49" s="141">
        <f>SUM(F50)</f>
        <v>10290</v>
      </c>
      <c r="G49" s="141">
        <v>0</v>
      </c>
      <c r="H49" s="141">
        <v>0</v>
      </c>
    </row>
    <row r="50" spans="1:8" ht="12.75">
      <c r="A50" s="576"/>
      <c r="B50" s="581"/>
      <c r="C50" s="158"/>
      <c r="D50" s="156" t="s">
        <v>324</v>
      </c>
      <c r="E50" s="144">
        <v>10290</v>
      </c>
      <c r="F50" s="144">
        <v>10290</v>
      </c>
      <c r="G50" s="143">
        <v>0</v>
      </c>
      <c r="H50" s="143">
        <v>0</v>
      </c>
    </row>
    <row r="51" spans="1:8" ht="12.75">
      <c r="A51" s="130" t="s">
        <v>203</v>
      </c>
      <c r="B51" s="593" t="s">
        <v>325</v>
      </c>
      <c r="C51" s="593"/>
      <c r="D51" s="593"/>
      <c r="E51" s="131">
        <f>SUM(E53,E57)</f>
        <v>19086</v>
      </c>
      <c r="F51" s="131">
        <f>SUM(F53,F57)</f>
        <v>19086</v>
      </c>
      <c r="G51" s="168">
        <v>0</v>
      </c>
      <c r="H51" s="131">
        <v>0</v>
      </c>
    </row>
    <row r="52" spans="1:8" ht="12.75">
      <c r="A52" s="576"/>
      <c r="B52" s="154" t="s">
        <v>297</v>
      </c>
      <c r="C52" s="577" t="s">
        <v>298</v>
      </c>
      <c r="D52" s="577"/>
      <c r="E52" s="135"/>
      <c r="F52" s="135"/>
      <c r="G52" s="169"/>
      <c r="H52" s="135"/>
    </row>
    <row r="53" spans="1:8" ht="12.75">
      <c r="A53" s="576"/>
      <c r="B53" s="588"/>
      <c r="C53" s="136" t="s">
        <v>299</v>
      </c>
      <c r="D53" s="137" t="s">
        <v>8</v>
      </c>
      <c r="E53" s="138">
        <f>SUM(E54)</f>
        <v>1328</v>
      </c>
      <c r="F53" s="138">
        <f>SUM(F54)</f>
        <v>1328</v>
      </c>
      <c r="G53" s="157">
        <v>0</v>
      </c>
      <c r="H53" s="138">
        <v>0</v>
      </c>
    </row>
    <row r="54" spans="1:8" ht="12.75">
      <c r="A54" s="576"/>
      <c r="B54" s="588"/>
      <c r="C54" s="139" t="s">
        <v>300</v>
      </c>
      <c r="D54" s="140" t="s">
        <v>301</v>
      </c>
      <c r="E54" s="141">
        <f>SUM(E56,E55)</f>
        <v>1328</v>
      </c>
      <c r="F54" s="141">
        <f>SUM(F56,F55)</f>
        <v>1328</v>
      </c>
      <c r="G54" s="152">
        <v>0</v>
      </c>
      <c r="H54" s="141">
        <v>0</v>
      </c>
    </row>
    <row r="55" spans="1:8" ht="12.75">
      <c r="A55" s="576"/>
      <c r="B55" s="588"/>
      <c r="C55" s="588"/>
      <c r="D55" s="155" t="s">
        <v>310</v>
      </c>
      <c r="E55" s="143">
        <v>664</v>
      </c>
      <c r="F55" s="143">
        <v>664</v>
      </c>
      <c r="G55" s="144">
        <v>0</v>
      </c>
      <c r="H55" s="143">
        <v>0</v>
      </c>
    </row>
    <row r="56" spans="1:8" ht="12.75">
      <c r="A56" s="576"/>
      <c r="B56" s="588"/>
      <c r="C56" s="588"/>
      <c r="D56" s="155" t="s">
        <v>312</v>
      </c>
      <c r="E56" s="143">
        <v>664</v>
      </c>
      <c r="F56" s="143">
        <v>664</v>
      </c>
      <c r="G56" s="144">
        <v>0</v>
      </c>
      <c r="H56" s="143">
        <v>0</v>
      </c>
    </row>
    <row r="57" spans="1:8" ht="12.75">
      <c r="A57" s="576"/>
      <c r="B57" s="576"/>
      <c r="C57" s="149">
        <v>700</v>
      </c>
      <c r="D57" s="137" t="s">
        <v>20</v>
      </c>
      <c r="E57" s="138">
        <f>SUM(E58)</f>
        <v>17758</v>
      </c>
      <c r="F57" s="138">
        <f>SUM(F58)</f>
        <v>17758</v>
      </c>
      <c r="G57" s="157">
        <v>0</v>
      </c>
      <c r="H57" s="138">
        <v>0</v>
      </c>
    </row>
    <row r="58" spans="1:8" ht="12.75">
      <c r="A58" s="576"/>
      <c r="B58" s="576"/>
      <c r="C58" s="158">
        <v>710</v>
      </c>
      <c r="D58" s="159" t="s">
        <v>307</v>
      </c>
      <c r="E58" s="141">
        <f>SUM(E60,E59)</f>
        <v>17758</v>
      </c>
      <c r="F58" s="141">
        <f>SUM(F60,F59)</f>
        <v>17758</v>
      </c>
      <c r="G58" s="144">
        <v>0</v>
      </c>
      <c r="H58" s="143">
        <v>0</v>
      </c>
    </row>
    <row r="59" spans="1:8" ht="12.75">
      <c r="A59" s="576"/>
      <c r="B59" s="576"/>
      <c r="C59" s="580"/>
      <c r="D59" s="162" t="s">
        <v>308</v>
      </c>
      <c r="E59" s="143">
        <v>5012</v>
      </c>
      <c r="F59" s="143">
        <v>5012</v>
      </c>
      <c r="G59" s="144">
        <v>0</v>
      </c>
      <c r="H59" s="143">
        <v>0</v>
      </c>
    </row>
    <row r="60" spans="1:8" ht="12.75">
      <c r="A60" s="576"/>
      <c r="B60" s="576"/>
      <c r="C60" s="580"/>
      <c r="D60" s="156" t="s">
        <v>317</v>
      </c>
      <c r="E60" s="143">
        <v>12746</v>
      </c>
      <c r="F60" s="143">
        <v>12746</v>
      </c>
      <c r="G60" s="144">
        <v>0</v>
      </c>
      <c r="H60" s="143">
        <v>0</v>
      </c>
    </row>
    <row r="61" spans="1:8" ht="12.75">
      <c r="A61" s="130" t="s">
        <v>205</v>
      </c>
      <c r="B61" s="593" t="s">
        <v>326</v>
      </c>
      <c r="C61" s="593"/>
      <c r="D61" s="593"/>
      <c r="E61" s="131">
        <f>SUM(E63)</f>
        <v>989179</v>
      </c>
      <c r="F61" s="131">
        <f>SUM(F63)</f>
        <v>1124544</v>
      </c>
      <c r="G61" s="132">
        <f>SUM(G63)</f>
        <v>441888</v>
      </c>
      <c r="H61" s="131">
        <v>39</v>
      </c>
    </row>
    <row r="62" spans="1:8" ht="12.75">
      <c r="A62" s="576"/>
      <c r="B62" s="146" t="s">
        <v>327</v>
      </c>
      <c r="C62" s="578" t="s">
        <v>328</v>
      </c>
      <c r="D62" s="578"/>
      <c r="E62" s="148"/>
      <c r="F62" s="148"/>
      <c r="G62" s="169"/>
      <c r="H62" s="135"/>
    </row>
    <row r="63" spans="1:8" ht="12.75">
      <c r="A63" s="576"/>
      <c r="B63" s="579"/>
      <c r="C63" s="149">
        <v>700</v>
      </c>
      <c r="D63" s="137" t="s">
        <v>20</v>
      </c>
      <c r="E63" s="138">
        <f aca="true" t="shared" si="1" ref="E63:G64">SUM(E64)</f>
        <v>989179</v>
      </c>
      <c r="F63" s="138">
        <f t="shared" si="1"/>
        <v>1124544</v>
      </c>
      <c r="G63" s="157">
        <f t="shared" si="1"/>
        <v>441888</v>
      </c>
      <c r="H63" s="138">
        <v>39</v>
      </c>
    </row>
    <row r="64" spans="1:8" ht="12.75">
      <c r="A64" s="576"/>
      <c r="B64" s="579"/>
      <c r="C64" s="158">
        <v>710</v>
      </c>
      <c r="D64" s="159" t="s">
        <v>307</v>
      </c>
      <c r="E64" s="141">
        <f t="shared" si="1"/>
        <v>989179</v>
      </c>
      <c r="F64" s="141">
        <f t="shared" si="1"/>
        <v>1124544</v>
      </c>
      <c r="G64" s="152">
        <f t="shared" si="1"/>
        <v>441888</v>
      </c>
      <c r="H64" s="141">
        <v>39</v>
      </c>
    </row>
    <row r="65" spans="1:8" ht="12.75">
      <c r="A65" s="576"/>
      <c r="B65" s="576"/>
      <c r="C65" s="161"/>
      <c r="D65" s="142" t="s">
        <v>316</v>
      </c>
      <c r="E65" s="143">
        <v>989179</v>
      </c>
      <c r="F65" s="143">
        <v>1124544</v>
      </c>
      <c r="G65" s="144">
        <v>441888</v>
      </c>
      <c r="H65" s="143">
        <v>39</v>
      </c>
    </row>
    <row r="66" spans="1:8" ht="12.75">
      <c r="A66" s="130" t="s">
        <v>207</v>
      </c>
      <c r="B66" s="593" t="s">
        <v>329</v>
      </c>
      <c r="C66" s="593"/>
      <c r="D66" s="593"/>
      <c r="E66" s="170">
        <f>SUM(E68,E80,E84,E94)</f>
        <v>377580</v>
      </c>
      <c r="F66" s="170">
        <f>SUM(F94,F84,F80,F75,F68)</f>
        <v>103232</v>
      </c>
      <c r="G66" s="170">
        <f>SUM(G68,G75,G80)</f>
        <v>5349</v>
      </c>
      <c r="H66" s="170">
        <v>5</v>
      </c>
    </row>
    <row r="67" spans="1:8" ht="12.75">
      <c r="A67" s="576"/>
      <c r="B67" s="154" t="s">
        <v>297</v>
      </c>
      <c r="C67" s="577" t="s">
        <v>298</v>
      </c>
      <c r="D67" s="577"/>
      <c r="E67" s="135"/>
      <c r="F67" s="135"/>
      <c r="G67" s="135"/>
      <c r="H67" s="135"/>
    </row>
    <row r="68" spans="1:8" ht="12.75">
      <c r="A68" s="576"/>
      <c r="B68" s="588"/>
      <c r="C68" s="136" t="s">
        <v>299</v>
      </c>
      <c r="D68" s="137" t="s">
        <v>8</v>
      </c>
      <c r="E68" s="171">
        <f>SUM(E69)</f>
        <v>29873</v>
      </c>
      <c r="F68" s="171">
        <f>SUM(F69)</f>
        <v>29873</v>
      </c>
      <c r="G68" s="157">
        <f>SUM(G69)</f>
        <v>5242</v>
      </c>
      <c r="H68" s="157">
        <v>18</v>
      </c>
    </row>
    <row r="69" spans="1:8" ht="12.75">
      <c r="A69" s="576"/>
      <c r="B69" s="576"/>
      <c r="C69" s="139" t="s">
        <v>300</v>
      </c>
      <c r="D69" s="140" t="s">
        <v>301</v>
      </c>
      <c r="E69" s="172">
        <f>SUM(E74,E73,E72,E71,E70)</f>
        <v>29873</v>
      </c>
      <c r="F69" s="172">
        <f>SUM(F74,F73,F72,F71,F70)</f>
        <v>29873</v>
      </c>
      <c r="G69" s="173">
        <f>SUM(G74,G73,G72,G71,G70)</f>
        <v>5242</v>
      </c>
      <c r="H69" s="160">
        <v>18</v>
      </c>
    </row>
    <row r="70" spans="1:8" ht="12.75">
      <c r="A70" s="576"/>
      <c r="B70" s="576"/>
      <c r="C70" s="592"/>
      <c r="D70" s="155" t="s">
        <v>330</v>
      </c>
      <c r="E70" s="174">
        <v>9958</v>
      </c>
      <c r="F70" s="174">
        <v>9958</v>
      </c>
      <c r="G70" s="175">
        <v>1580</v>
      </c>
      <c r="H70" s="174">
        <v>16</v>
      </c>
    </row>
    <row r="71" spans="1:8" ht="12.75">
      <c r="A71" s="576"/>
      <c r="B71" s="576"/>
      <c r="C71" s="592"/>
      <c r="D71" s="155" t="s">
        <v>315</v>
      </c>
      <c r="E71" s="174">
        <v>3319</v>
      </c>
      <c r="F71" s="174">
        <v>3319</v>
      </c>
      <c r="G71" s="175">
        <v>1757</v>
      </c>
      <c r="H71" s="174">
        <v>53</v>
      </c>
    </row>
    <row r="72" spans="1:8" ht="12.75">
      <c r="A72" s="576"/>
      <c r="B72" s="576"/>
      <c r="C72" s="576"/>
      <c r="D72" s="155" t="s">
        <v>310</v>
      </c>
      <c r="E72" s="174">
        <v>8298</v>
      </c>
      <c r="F72" s="174">
        <v>8298</v>
      </c>
      <c r="G72" s="175">
        <v>1674</v>
      </c>
      <c r="H72" s="174">
        <v>20</v>
      </c>
    </row>
    <row r="73" spans="1:8" ht="12.75">
      <c r="A73" s="576"/>
      <c r="B73" s="576"/>
      <c r="C73" s="576"/>
      <c r="D73" s="155" t="s">
        <v>311</v>
      </c>
      <c r="E73" s="174">
        <v>4979</v>
      </c>
      <c r="F73" s="174">
        <v>4979</v>
      </c>
      <c r="G73" s="175">
        <v>0</v>
      </c>
      <c r="H73" s="174">
        <v>0</v>
      </c>
    </row>
    <row r="74" spans="1:8" ht="12.75">
      <c r="A74" s="576"/>
      <c r="B74" s="576"/>
      <c r="C74" s="576"/>
      <c r="D74" s="155" t="s">
        <v>312</v>
      </c>
      <c r="E74" s="174">
        <v>3319</v>
      </c>
      <c r="F74" s="174">
        <v>3319</v>
      </c>
      <c r="G74" s="175">
        <v>231</v>
      </c>
      <c r="H74" s="174">
        <v>7</v>
      </c>
    </row>
    <row r="75" spans="1:8" ht="12.75">
      <c r="A75" s="588"/>
      <c r="B75" s="588"/>
      <c r="C75" s="149">
        <v>700</v>
      </c>
      <c r="D75" s="137" t="s">
        <v>20</v>
      </c>
      <c r="E75" s="171">
        <v>0</v>
      </c>
      <c r="F75" s="171">
        <f>SUM(F76)</f>
        <v>38173</v>
      </c>
      <c r="G75" s="176">
        <v>0</v>
      </c>
      <c r="H75" s="177">
        <v>0</v>
      </c>
    </row>
    <row r="76" spans="1:8" ht="12.75">
      <c r="A76" s="588"/>
      <c r="B76" s="588"/>
      <c r="C76" s="158">
        <v>710</v>
      </c>
      <c r="D76" s="159" t="s">
        <v>307</v>
      </c>
      <c r="E76" s="172">
        <v>0</v>
      </c>
      <c r="F76" s="172">
        <v>38173</v>
      </c>
      <c r="G76" s="175">
        <v>0</v>
      </c>
      <c r="H76" s="174">
        <v>0</v>
      </c>
    </row>
    <row r="77" spans="1:8" ht="12.75">
      <c r="A77" s="588"/>
      <c r="B77" s="588"/>
      <c r="C77" s="158"/>
      <c r="D77" s="155" t="s">
        <v>331</v>
      </c>
      <c r="E77" s="174">
        <v>0</v>
      </c>
      <c r="F77" s="174">
        <v>38173</v>
      </c>
      <c r="G77" s="175">
        <v>0</v>
      </c>
      <c r="H77" s="174">
        <v>0</v>
      </c>
    </row>
    <row r="78" spans="1:8" ht="12.75">
      <c r="A78" s="588"/>
      <c r="B78" s="146" t="s">
        <v>305</v>
      </c>
      <c r="C78" s="589" t="s">
        <v>306</v>
      </c>
      <c r="D78" s="589"/>
      <c r="E78" s="178"/>
      <c r="F78" s="178"/>
      <c r="G78" s="169"/>
      <c r="H78" s="178"/>
    </row>
    <row r="79" spans="1:8" ht="12.75">
      <c r="A79" s="588"/>
      <c r="B79" s="590"/>
      <c r="C79" s="149">
        <v>700</v>
      </c>
      <c r="D79" s="137" t="s">
        <v>20</v>
      </c>
      <c r="E79" s="171">
        <f aca="true" t="shared" si="2" ref="E79:G80">SUM(E80)</f>
        <v>33194</v>
      </c>
      <c r="F79" s="171">
        <f t="shared" si="2"/>
        <v>33194</v>
      </c>
      <c r="G79" s="157">
        <f t="shared" si="2"/>
        <v>107</v>
      </c>
      <c r="H79" s="171">
        <v>0</v>
      </c>
    </row>
    <row r="80" spans="1:8" ht="12.75">
      <c r="A80" s="588"/>
      <c r="B80" s="590"/>
      <c r="C80" s="150">
        <v>710</v>
      </c>
      <c r="D80" s="151" t="s">
        <v>307</v>
      </c>
      <c r="E80" s="172">
        <f t="shared" si="2"/>
        <v>33194</v>
      </c>
      <c r="F80" s="172">
        <f t="shared" si="2"/>
        <v>33194</v>
      </c>
      <c r="G80" s="152">
        <f t="shared" si="2"/>
        <v>107</v>
      </c>
      <c r="H80" s="172">
        <v>0</v>
      </c>
    </row>
    <row r="81" spans="1:8" ht="12.75">
      <c r="A81" s="588"/>
      <c r="B81" s="590"/>
      <c r="C81" s="150"/>
      <c r="D81" s="155" t="s">
        <v>332</v>
      </c>
      <c r="E81" s="174">
        <v>33194</v>
      </c>
      <c r="F81" s="174">
        <v>33194</v>
      </c>
      <c r="G81" s="144">
        <v>107</v>
      </c>
      <c r="H81" s="174">
        <v>0</v>
      </c>
    </row>
    <row r="82" spans="1:8" ht="12.75">
      <c r="A82" s="588"/>
      <c r="B82" s="146" t="s">
        <v>333</v>
      </c>
      <c r="C82" s="589" t="s">
        <v>334</v>
      </c>
      <c r="D82" s="589"/>
      <c r="E82" s="178"/>
      <c r="F82" s="178"/>
      <c r="G82" s="169"/>
      <c r="H82" s="178"/>
    </row>
    <row r="83" spans="1:8" ht="12.75">
      <c r="A83" s="588"/>
      <c r="B83" s="591"/>
      <c r="C83" s="149">
        <v>600</v>
      </c>
      <c r="D83" s="137" t="s">
        <v>8</v>
      </c>
      <c r="E83" s="171">
        <f>SUM(E84)</f>
        <v>102072</v>
      </c>
      <c r="F83" s="171">
        <f>SUM(F84)</f>
        <v>1992</v>
      </c>
      <c r="G83" s="157">
        <v>0</v>
      </c>
      <c r="H83" s="171">
        <v>0</v>
      </c>
    </row>
    <row r="84" spans="1:8" ht="12.75">
      <c r="A84" s="588"/>
      <c r="B84" s="591"/>
      <c r="C84" s="139" t="s">
        <v>300</v>
      </c>
      <c r="D84" s="140" t="s">
        <v>301</v>
      </c>
      <c r="E84" s="172">
        <f>SUM(E92,E91,E90,E89,E88,E87,E86,E85)</f>
        <v>102072</v>
      </c>
      <c r="F84" s="172">
        <f>SUM(F92,F91,F90,F89,F88,F87,F86,F85)</f>
        <v>1992</v>
      </c>
      <c r="G84" s="173">
        <v>0</v>
      </c>
      <c r="H84" s="172">
        <v>0</v>
      </c>
    </row>
    <row r="85" spans="1:8" ht="12.75">
      <c r="A85" s="588"/>
      <c r="B85" s="591"/>
      <c r="C85" s="592"/>
      <c r="D85" s="155" t="s">
        <v>335</v>
      </c>
      <c r="E85" s="174">
        <v>12282</v>
      </c>
      <c r="F85" s="174">
        <v>0</v>
      </c>
      <c r="G85" s="175">
        <v>0</v>
      </c>
      <c r="H85" s="174">
        <v>0</v>
      </c>
    </row>
    <row r="86" spans="1:8" ht="12.75">
      <c r="A86" s="588"/>
      <c r="B86" s="591"/>
      <c r="C86" s="592"/>
      <c r="D86" s="155" t="s">
        <v>336</v>
      </c>
      <c r="E86" s="174">
        <v>5809</v>
      </c>
      <c r="F86" s="174">
        <v>0</v>
      </c>
      <c r="G86" s="175">
        <v>0</v>
      </c>
      <c r="H86" s="174">
        <v>0</v>
      </c>
    </row>
    <row r="87" spans="1:8" ht="12.75">
      <c r="A87" s="588"/>
      <c r="B87" s="591"/>
      <c r="C87" s="592"/>
      <c r="D87" s="155" t="s">
        <v>337</v>
      </c>
      <c r="E87" s="174">
        <v>4315</v>
      </c>
      <c r="F87" s="174">
        <v>0</v>
      </c>
      <c r="G87" s="175">
        <v>0</v>
      </c>
      <c r="H87" s="174">
        <v>0</v>
      </c>
    </row>
    <row r="88" spans="1:8" ht="12.75">
      <c r="A88" s="588"/>
      <c r="B88" s="591"/>
      <c r="C88" s="592"/>
      <c r="D88" s="155" t="s">
        <v>338</v>
      </c>
      <c r="E88" s="174">
        <v>52446</v>
      </c>
      <c r="F88" s="174">
        <v>0</v>
      </c>
      <c r="G88" s="175">
        <v>0</v>
      </c>
      <c r="H88" s="174">
        <v>0</v>
      </c>
    </row>
    <row r="89" spans="1:8" ht="12.75">
      <c r="A89" s="588"/>
      <c r="B89" s="591"/>
      <c r="C89" s="591"/>
      <c r="D89" s="155" t="s">
        <v>339</v>
      </c>
      <c r="E89" s="174">
        <v>23236</v>
      </c>
      <c r="F89" s="174">
        <v>0</v>
      </c>
      <c r="G89" s="175">
        <v>0</v>
      </c>
      <c r="H89" s="174">
        <v>0</v>
      </c>
    </row>
    <row r="90" spans="1:8" ht="12.75">
      <c r="A90" s="588"/>
      <c r="B90" s="591"/>
      <c r="C90" s="591"/>
      <c r="D90" s="155" t="s">
        <v>312</v>
      </c>
      <c r="E90" s="174">
        <v>332</v>
      </c>
      <c r="F90" s="174">
        <v>0</v>
      </c>
      <c r="G90" s="175">
        <v>0</v>
      </c>
      <c r="H90" s="174">
        <v>0</v>
      </c>
    </row>
    <row r="91" spans="1:8" ht="12.75">
      <c r="A91" s="588"/>
      <c r="B91" s="591"/>
      <c r="C91" s="591"/>
      <c r="D91" s="155" t="s">
        <v>340</v>
      </c>
      <c r="E91" s="174">
        <v>1660</v>
      </c>
      <c r="F91" s="174">
        <v>0</v>
      </c>
      <c r="G91" s="175">
        <v>0</v>
      </c>
      <c r="H91" s="174">
        <v>0</v>
      </c>
    </row>
    <row r="92" spans="1:8" ht="12.75">
      <c r="A92" s="588"/>
      <c r="B92" s="591"/>
      <c r="C92" s="591"/>
      <c r="D92" s="155" t="s">
        <v>341</v>
      </c>
      <c r="E92" s="174">
        <v>1992</v>
      </c>
      <c r="F92" s="174">
        <v>1992</v>
      </c>
      <c r="G92" s="175">
        <v>0</v>
      </c>
      <c r="H92" s="174">
        <v>0</v>
      </c>
    </row>
    <row r="93" spans="1:8" ht="12.75">
      <c r="A93" s="588"/>
      <c r="B93" s="591"/>
      <c r="C93" s="136" t="s">
        <v>342</v>
      </c>
      <c r="D93" s="137" t="s">
        <v>20</v>
      </c>
      <c r="E93" s="171">
        <f>SUM(E94)</f>
        <v>212441</v>
      </c>
      <c r="F93" s="171">
        <f>SUM(F94)</f>
        <v>0</v>
      </c>
      <c r="G93" s="171">
        <v>0</v>
      </c>
      <c r="H93" s="171">
        <v>0</v>
      </c>
    </row>
    <row r="94" spans="1:8" ht="12.75">
      <c r="A94" s="588"/>
      <c r="B94" s="591"/>
      <c r="C94" s="150">
        <v>710</v>
      </c>
      <c r="D94" s="151" t="s">
        <v>307</v>
      </c>
      <c r="E94" s="179">
        <f>SUM(E95)</f>
        <v>212441</v>
      </c>
      <c r="F94" s="179">
        <f>SUM(F95)</f>
        <v>0</v>
      </c>
      <c r="G94" s="179">
        <v>0</v>
      </c>
      <c r="H94" s="172">
        <v>0</v>
      </c>
    </row>
    <row r="95" spans="1:8" ht="12.75">
      <c r="A95" s="588"/>
      <c r="B95" s="591"/>
      <c r="C95" s="156"/>
      <c r="D95" s="155" t="s">
        <v>343</v>
      </c>
      <c r="E95" s="174">
        <v>212441</v>
      </c>
      <c r="F95" s="174">
        <v>0</v>
      </c>
      <c r="G95" s="174">
        <v>0</v>
      </c>
      <c r="H95" s="174">
        <v>0</v>
      </c>
    </row>
    <row r="96" spans="1:8" ht="12.75">
      <c r="A96" s="587" t="s">
        <v>344</v>
      </c>
      <c r="B96" s="587"/>
      <c r="C96" s="587"/>
      <c r="D96" s="180" t="s">
        <v>345</v>
      </c>
      <c r="E96" s="181">
        <f>SUM(E83,E68,E53,E48,E27,E20,E9)</f>
        <v>183397</v>
      </c>
      <c r="F96" s="181">
        <f>SUM(F83,F68,F53,F48,F27,F20,F9)</f>
        <v>83317</v>
      </c>
      <c r="G96" s="182">
        <f>SUM(G68,G20,G9)</f>
        <v>5812</v>
      </c>
      <c r="H96" s="181">
        <v>7</v>
      </c>
    </row>
    <row r="97" spans="1:8" ht="12.75">
      <c r="A97" s="587"/>
      <c r="B97" s="587"/>
      <c r="C97" s="587"/>
      <c r="D97" s="183" t="s">
        <v>346</v>
      </c>
      <c r="E97" s="182">
        <f>SUM(E93,E79,E63,E57,E43,E38,E32,E15)</f>
        <v>6491833</v>
      </c>
      <c r="F97" s="182">
        <f>SUM(F79,F75,F63,F57,F43,F38,F32,F15)</f>
        <v>6013740</v>
      </c>
      <c r="G97" s="182">
        <f>SUM(G79,G63,G43,G32,G15)</f>
        <v>459884</v>
      </c>
      <c r="H97" s="183">
        <v>8</v>
      </c>
    </row>
  </sheetData>
  <mergeCells count="54">
    <mergeCell ref="A4:A5"/>
    <mergeCell ref="E4:E5"/>
    <mergeCell ref="F4:F5"/>
    <mergeCell ref="B7:D7"/>
    <mergeCell ref="A8:A17"/>
    <mergeCell ref="C8:D8"/>
    <mergeCell ref="B9:B13"/>
    <mergeCell ref="C11:C13"/>
    <mergeCell ref="C14:D14"/>
    <mergeCell ref="B15:B17"/>
    <mergeCell ref="B18:D18"/>
    <mergeCell ref="A19:A24"/>
    <mergeCell ref="C19:D19"/>
    <mergeCell ref="B20:B24"/>
    <mergeCell ref="C22:C24"/>
    <mergeCell ref="B25:D25"/>
    <mergeCell ref="A26:A37"/>
    <mergeCell ref="C26:D26"/>
    <mergeCell ref="B27:B30"/>
    <mergeCell ref="C29:C30"/>
    <mergeCell ref="C31:D31"/>
    <mergeCell ref="B32:B36"/>
    <mergeCell ref="C34:C36"/>
    <mergeCell ref="C37:D37"/>
    <mergeCell ref="A38:A50"/>
    <mergeCell ref="B38:B41"/>
    <mergeCell ref="C40:C41"/>
    <mergeCell ref="C42:D42"/>
    <mergeCell ref="B43:B46"/>
    <mergeCell ref="C45:C46"/>
    <mergeCell ref="B48:B50"/>
    <mergeCell ref="B51:D51"/>
    <mergeCell ref="A52:A60"/>
    <mergeCell ref="C52:D52"/>
    <mergeCell ref="B53:B60"/>
    <mergeCell ref="C55:C56"/>
    <mergeCell ref="C59:C60"/>
    <mergeCell ref="B61:D61"/>
    <mergeCell ref="A62:A65"/>
    <mergeCell ref="C62:D62"/>
    <mergeCell ref="B63:B65"/>
    <mergeCell ref="B66:D66"/>
    <mergeCell ref="A67:A74"/>
    <mergeCell ref="C67:D67"/>
    <mergeCell ref="B68:B74"/>
    <mergeCell ref="C70:C74"/>
    <mergeCell ref="A96:C97"/>
    <mergeCell ref="A75:A95"/>
    <mergeCell ref="B75:B77"/>
    <mergeCell ref="C78:D78"/>
    <mergeCell ref="B79:B81"/>
    <mergeCell ref="C82:D82"/>
    <mergeCell ref="B83:B95"/>
    <mergeCell ref="C85:C92"/>
  </mergeCells>
  <printOptions/>
  <pageMargins left="0.7875" right="0.7875" top="0.7083333333333334" bottom="0.7083333333333334" header="0.5118055555555556" footer="0.5118055555555556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82">
      <selection activeCell="E180" sqref="E180"/>
    </sheetView>
  </sheetViews>
  <sheetFormatPr defaultColWidth="9.140625" defaultRowHeight="12.75"/>
  <cols>
    <col min="1" max="1" width="9.421875" style="0" customWidth="1"/>
    <col min="2" max="2" width="10.57421875" style="0" customWidth="1"/>
    <col min="3" max="3" width="11.57421875" style="0" customWidth="1"/>
    <col min="4" max="4" width="43.421875" style="0" customWidth="1"/>
    <col min="5" max="7" width="11.57421875" style="0" customWidth="1"/>
    <col min="8" max="8" width="7.7109375" style="0" customWidth="1"/>
    <col min="9" max="16384" width="11.57421875" style="0" customWidth="1"/>
  </cols>
  <sheetData>
    <row r="1" spans="1:8" ht="15.75">
      <c r="A1" s="561" t="s">
        <v>347</v>
      </c>
      <c r="B1" s="561"/>
      <c r="C1" s="561"/>
      <c r="D1" s="561"/>
      <c r="E1" s="561"/>
      <c r="F1" s="561"/>
      <c r="G1" s="561"/>
      <c r="H1" s="561"/>
    </row>
    <row r="2" spans="1:8" ht="12.75">
      <c r="A2" s="184"/>
      <c r="B2" s="184"/>
      <c r="C2" s="184"/>
      <c r="E2" s="184"/>
      <c r="F2" s="184"/>
      <c r="G2" s="184"/>
      <c r="H2" s="185" t="s">
        <v>0</v>
      </c>
    </row>
    <row r="3" spans="1:8" ht="12.75" customHeight="1">
      <c r="A3" s="562" t="s">
        <v>287</v>
      </c>
      <c r="B3" s="562" t="s">
        <v>348</v>
      </c>
      <c r="C3" s="562" t="s">
        <v>349</v>
      </c>
      <c r="D3" s="562"/>
      <c r="E3" s="563" t="s">
        <v>350</v>
      </c>
      <c r="F3" s="563"/>
      <c r="G3" s="186" t="s">
        <v>3</v>
      </c>
      <c r="H3" s="187" t="s">
        <v>119</v>
      </c>
    </row>
    <row r="4" spans="1:8" ht="12.75" customHeight="1">
      <c r="A4" s="562"/>
      <c r="B4" s="562"/>
      <c r="C4" s="564" t="s">
        <v>351</v>
      </c>
      <c r="D4" s="565" t="s">
        <v>352</v>
      </c>
      <c r="E4" s="622" t="s">
        <v>4</v>
      </c>
      <c r="F4" s="622" t="s">
        <v>5</v>
      </c>
      <c r="G4" s="623" t="s">
        <v>35</v>
      </c>
      <c r="H4" s="559" t="s">
        <v>292</v>
      </c>
    </row>
    <row r="5" spans="1:8" ht="12.75">
      <c r="A5" s="562"/>
      <c r="B5" s="562"/>
      <c r="C5" s="564"/>
      <c r="D5" s="565"/>
      <c r="E5" s="622"/>
      <c r="F5" s="622"/>
      <c r="G5" s="622"/>
      <c r="H5" s="559"/>
    </row>
    <row r="6" spans="1:8" ht="12.75">
      <c r="A6" s="560" t="s">
        <v>353</v>
      </c>
      <c r="B6" s="560"/>
      <c r="C6" s="560"/>
      <c r="D6" s="560"/>
      <c r="E6" s="189">
        <f>SUM(E7+E25+E110+E135)</f>
        <v>1919542</v>
      </c>
      <c r="F6" s="189">
        <f>SUM(F7+F25+F110+F135+F148)</f>
        <v>2014337</v>
      </c>
      <c r="G6" s="189">
        <f>SUM(G7+G25+G110+G135+G148)</f>
        <v>832853</v>
      </c>
      <c r="H6" s="189">
        <f>SUM(G6/F6*100)</f>
        <v>41.34625933992177</v>
      </c>
    </row>
    <row r="7" spans="1:8" ht="12.75">
      <c r="A7" s="190" t="s">
        <v>213</v>
      </c>
      <c r="B7" s="191"/>
      <c r="C7" s="569" t="s">
        <v>354</v>
      </c>
      <c r="D7" s="569"/>
      <c r="E7" s="192">
        <f>SUM(E9)</f>
        <v>160359</v>
      </c>
      <c r="F7" s="192">
        <f>SUM(F9)</f>
        <v>160359</v>
      </c>
      <c r="G7" s="192">
        <f>SUM(G9)</f>
        <v>58824</v>
      </c>
      <c r="H7" s="192">
        <f>SUM(G7/F7*100)</f>
        <v>36.682693207116536</v>
      </c>
    </row>
    <row r="8" spans="1:8" ht="12.75">
      <c r="A8" s="570"/>
      <c r="B8" s="193" t="s">
        <v>355</v>
      </c>
      <c r="C8" s="571" t="s">
        <v>356</v>
      </c>
      <c r="D8" s="571"/>
      <c r="E8" s="194"/>
      <c r="F8" s="194"/>
      <c r="G8" s="194"/>
      <c r="H8" s="194"/>
    </row>
    <row r="9" spans="1:8" ht="12.75">
      <c r="A9" s="570"/>
      <c r="B9" s="572"/>
      <c r="C9" s="195" t="s">
        <v>299</v>
      </c>
      <c r="D9" s="196" t="s">
        <v>357</v>
      </c>
      <c r="E9" s="197">
        <f>SUM(E10+E11+E12)</f>
        <v>160359</v>
      </c>
      <c r="F9" s="197">
        <f>SUM(F10+F11+F12)</f>
        <v>160359</v>
      </c>
      <c r="G9" s="197">
        <f>SUM(G10+G11+G12)</f>
        <v>58824</v>
      </c>
      <c r="H9" s="198">
        <f aca="true" t="shared" si="0" ref="H9:H56">SUM(G9/F9*100)</f>
        <v>36.682693207116536</v>
      </c>
    </row>
    <row r="10" spans="1:8" ht="24">
      <c r="A10" s="570"/>
      <c r="B10" s="572"/>
      <c r="C10" s="199" t="s">
        <v>358</v>
      </c>
      <c r="D10" s="200" t="s">
        <v>359</v>
      </c>
      <c r="E10" s="201">
        <v>66255</v>
      </c>
      <c r="F10" s="201">
        <v>66255</v>
      </c>
      <c r="G10" s="201">
        <v>25350</v>
      </c>
      <c r="H10" s="202">
        <f t="shared" si="0"/>
        <v>38.26126330088295</v>
      </c>
    </row>
    <row r="11" spans="1:8" ht="12.75">
      <c r="A11" s="570"/>
      <c r="B11" s="572"/>
      <c r="C11" s="199" t="s">
        <v>360</v>
      </c>
      <c r="D11" s="203" t="s">
        <v>361</v>
      </c>
      <c r="E11" s="201">
        <v>25558</v>
      </c>
      <c r="F11" s="201">
        <v>25558</v>
      </c>
      <c r="G11" s="201">
        <v>8714</v>
      </c>
      <c r="H11" s="202">
        <f t="shared" si="0"/>
        <v>34.094999608733076</v>
      </c>
    </row>
    <row r="12" spans="1:8" ht="12.75">
      <c r="A12" s="570"/>
      <c r="B12" s="572"/>
      <c r="C12" s="199" t="s">
        <v>300</v>
      </c>
      <c r="D12" s="203" t="s">
        <v>362</v>
      </c>
      <c r="E12" s="201">
        <f>SUM(E13+E16+E18+E20)</f>
        <v>68546</v>
      </c>
      <c r="F12" s="201">
        <f>SUM(F13+F16+F18+F20)</f>
        <v>68546</v>
      </c>
      <c r="G12" s="201">
        <f>SUM(G13+G16+G18+G20)</f>
        <v>24760</v>
      </c>
      <c r="H12" s="202">
        <f t="shared" si="0"/>
        <v>36.12172847430922</v>
      </c>
    </row>
    <row r="13" spans="1:8" ht="12.75">
      <c r="A13" s="570"/>
      <c r="B13" s="572"/>
      <c r="C13" s="570"/>
      <c r="D13" s="203" t="s">
        <v>363</v>
      </c>
      <c r="E13" s="204">
        <f>SUM(E14:E15)</f>
        <v>3652</v>
      </c>
      <c r="F13" s="204">
        <f>SUM(F14:F15)</f>
        <v>3652</v>
      </c>
      <c r="G13" s="204">
        <f>SUM(G14:G15)</f>
        <v>1340</v>
      </c>
      <c r="H13" s="205">
        <f t="shared" si="0"/>
        <v>36.69222343921139</v>
      </c>
    </row>
    <row r="14" spans="1:8" ht="12.75">
      <c r="A14" s="570"/>
      <c r="B14" s="572"/>
      <c r="C14" s="570"/>
      <c r="D14" s="206" t="s">
        <v>364</v>
      </c>
      <c r="E14" s="204">
        <v>1328</v>
      </c>
      <c r="F14" s="204">
        <v>1328</v>
      </c>
      <c r="G14" s="207">
        <v>526</v>
      </c>
      <c r="H14" s="205">
        <f t="shared" si="0"/>
        <v>39.60843373493976</v>
      </c>
    </row>
    <row r="15" spans="1:8" ht="12.75">
      <c r="A15" s="570"/>
      <c r="B15" s="572"/>
      <c r="C15" s="570"/>
      <c r="D15" s="206" t="s">
        <v>365</v>
      </c>
      <c r="E15" s="204">
        <v>2324</v>
      </c>
      <c r="F15" s="204">
        <v>2324</v>
      </c>
      <c r="G15" s="207">
        <v>814</v>
      </c>
      <c r="H15" s="205">
        <f t="shared" si="0"/>
        <v>35.02581755593804</v>
      </c>
    </row>
    <row r="16" spans="1:8" ht="12.75">
      <c r="A16" s="570"/>
      <c r="B16" s="572"/>
      <c r="C16" s="570"/>
      <c r="D16" s="203" t="s">
        <v>366</v>
      </c>
      <c r="E16" s="206">
        <f>SUM(E17:E17)</f>
        <v>3319</v>
      </c>
      <c r="F16" s="208">
        <f>SUM(F17:F17)</f>
        <v>3319</v>
      </c>
      <c r="G16" s="208">
        <f>SUM(G17:G17)</f>
        <v>1075</v>
      </c>
      <c r="H16" s="205">
        <f t="shared" si="0"/>
        <v>32.38927387767399</v>
      </c>
    </row>
    <row r="17" spans="1:8" ht="12.75">
      <c r="A17" s="570"/>
      <c r="B17" s="572"/>
      <c r="C17" s="570"/>
      <c r="D17" s="206" t="s">
        <v>367</v>
      </c>
      <c r="E17" s="209">
        <v>3319</v>
      </c>
      <c r="F17" s="209">
        <v>3319</v>
      </c>
      <c r="G17" s="209">
        <v>1075</v>
      </c>
      <c r="H17" s="205">
        <f t="shared" si="0"/>
        <v>32.38927387767399</v>
      </c>
    </row>
    <row r="18" spans="1:8" ht="12.75">
      <c r="A18" s="570"/>
      <c r="B18" s="572"/>
      <c r="C18" s="570"/>
      <c r="D18" s="203" t="s">
        <v>368</v>
      </c>
      <c r="E18" s="209">
        <f>SUM(E19)</f>
        <v>996</v>
      </c>
      <c r="F18" s="209">
        <f>SUM(F19)</f>
        <v>996</v>
      </c>
      <c r="G18" s="209">
        <f>SUM(G19)</f>
        <v>0</v>
      </c>
      <c r="H18" s="205">
        <f t="shared" si="0"/>
        <v>0</v>
      </c>
    </row>
    <row r="19" spans="1:8" ht="12.75">
      <c r="A19" s="570"/>
      <c r="B19" s="572"/>
      <c r="C19" s="570"/>
      <c r="D19" s="206" t="s">
        <v>369</v>
      </c>
      <c r="E19" s="209">
        <v>996</v>
      </c>
      <c r="F19" s="209">
        <v>996</v>
      </c>
      <c r="G19" s="209">
        <v>0</v>
      </c>
      <c r="H19" s="205">
        <f t="shared" si="0"/>
        <v>0</v>
      </c>
    </row>
    <row r="20" spans="1:8" ht="12.75">
      <c r="A20" s="570"/>
      <c r="B20" s="572"/>
      <c r="C20" s="570"/>
      <c r="D20" s="203" t="s">
        <v>370</v>
      </c>
      <c r="E20" s="209">
        <f>SUM(E21:E24)</f>
        <v>60579</v>
      </c>
      <c r="F20" s="209">
        <f>SUM(F21:F24)</f>
        <v>60579</v>
      </c>
      <c r="G20" s="209">
        <f>SUM(G21:G24)</f>
        <v>22345</v>
      </c>
      <c r="H20" s="205">
        <f t="shared" si="0"/>
        <v>36.88571947374503</v>
      </c>
    </row>
    <row r="21" spans="1:8" ht="12.75">
      <c r="A21" s="570"/>
      <c r="B21" s="572"/>
      <c r="C21" s="570"/>
      <c r="D21" s="206" t="s">
        <v>371</v>
      </c>
      <c r="E21" s="209">
        <v>133</v>
      </c>
      <c r="F21" s="209">
        <v>133</v>
      </c>
      <c r="G21" s="209">
        <v>0</v>
      </c>
      <c r="H21" s="205">
        <f t="shared" si="0"/>
        <v>0</v>
      </c>
    </row>
    <row r="22" spans="1:8" ht="12.75">
      <c r="A22" s="570"/>
      <c r="B22" s="572"/>
      <c r="C22" s="570"/>
      <c r="D22" s="206" t="s">
        <v>372</v>
      </c>
      <c r="E22" s="209">
        <v>1162</v>
      </c>
      <c r="F22" s="209">
        <v>1162</v>
      </c>
      <c r="G22" s="209">
        <v>227</v>
      </c>
      <c r="H22" s="205">
        <f t="shared" si="0"/>
        <v>19.535283993115318</v>
      </c>
    </row>
    <row r="23" spans="1:8" ht="12.75">
      <c r="A23" s="570"/>
      <c r="B23" s="572"/>
      <c r="C23" s="570"/>
      <c r="D23" s="206" t="s">
        <v>373</v>
      </c>
      <c r="E23" s="209">
        <v>863</v>
      </c>
      <c r="F23" s="209">
        <v>863</v>
      </c>
      <c r="G23" s="209">
        <v>369</v>
      </c>
      <c r="H23" s="205">
        <f t="shared" si="0"/>
        <v>42.75782155272306</v>
      </c>
    </row>
    <row r="24" spans="1:8" ht="12.75">
      <c r="A24" s="570"/>
      <c r="B24" s="572"/>
      <c r="C24" s="570"/>
      <c r="D24" s="206" t="s">
        <v>374</v>
      </c>
      <c r="E24" s="209">
        <v>58421</v>
      </c>
      <c r="F24" s="209">
        <v>58421</v>
      </c>
      <c r="G24" s="209">
        <v>21749</v>
      </c>
      <c r="H24" s="205">
        <f t="shared" si="0"/>
        <v>37.2280515568032</v>
      </c>
    </row>
    <row r="25" spans="1:8" ht="12.75">
      <c r="A25" s="190" t="s">
        <v>215</v>
      </c>
      <c r="B25" s="191"/>
      <c r="C25" s="575" t="s">
        <v>375</v>
      </c>
      <c r="D25" s="575"/>
      <c r="E25" s="210">
        <f>SUM(E26+E93+E99)</f>
        <v>1695051</v>
      </c>
      <c r="F25" s="210">
        <f>SUM(F26+F93+F99)</f>
        <v>1686468</v>
      </c>
      <c r="G25" s="210">
        <f>SUM(G26+G93+G99)</f>
        <v>695257</v>
      </c>
      <c r="H25" s="192">
        <f t="shared" si="0"/>
        <v>41.22562657577849</v>
      </c>
    </row>
    <row r="26" spans="1:8" ht="12.75">
      <c r="A26" s="557"/>
      <c r="B26" s="193" t="s">
        <v>297</v>
      </c>
      <c r="C26" s="211" t="s">
        <v>356</v>
      </c>
      <c r="D26" s="211"/>
      <c r="E26" s="212">
        <f>SUM(E27+E83)</f>
        <v>1321023</v>
      </c>
      <c r="F26" s="212">
        <f>SUM(F27+F83)</f>
        <v>1312440</v>
      </c>
      <c r="G26" s="212">
        <f>SUM(G27+G83)</f>
        <v>517812</v>
      </c>
      <c r="H26" s="194">
        <f t="shared" si="0"/>
        <v>39.45414647526744</v>
      </c>
    </row>
    <row r="27" spans="1:8" ht="12.75">
      <c r="A27" s="557"/>
      <c r="B27" s="572"/>
      <c r="C27" s="195" t="s">
        <v>299</v>
      </c>
      <c r="D27" s="196" t="s">
        <v>357</v>
      </c>
      <c r="E27" s="197">
        <f>SUM(E28+E29+E30+E78)</f>
        <v>1296493</v>
      </c>
      <c r="F27" s="197">
        <f>SUM(F28+F29+F30+F78)</f>
        <v>1287910</v>
      </c>
      <c r="G27" s="197">
        <f>SUM(G28+G29+G30+G78)</f>
        <v>515408</v>
      </c>
      <c r="H27" s="198">
        <f t="shared" si="0"/>
        <v>40.01894542320504</v>
      </c>
    </row>
    <row r="28" spans="1:8" ht="24">
      <c r="A28" s="557"/>
      <c r="B28" s="572"/>
      <c r="C28" s="199" t="s">
        <v>358</v>
      </c>
      <c r="D28" s="200" t="s">
        <v>359</v>
      </c>
      <c r="E28" s="201">
        <v>671147</v>
      </c>
      <c r="F28" s="201">
        <v>671147</v>
      </c>
      <c r="G28" s="213">
        <v>272325</v>
      </c>
      <c r="H28" s="202">
        <f t="shared" si="0"/>
        <v>40.576058598190855</v>
      </c>
    </row>
    <row r="29" spans="1:8" ht="12.75">
      <c r="A29" s="557"/>
      <c r="B29" s="572"/>
      <c r="C29" s="199" t="s">
        <v>360</v>
      </c>
      <c r="D29" s="203" t="s">
        <v>361</v>
      </c>
      <c r="E29" s="201">
        <v>274848</v>
      </c>
      <c r="F29" s="201">
        <v>274848</v>
      </c>
      <c r="G29" s="201">
        <v>111308</v>
      </c>
      <c r="H29" s="202">
        <f t="shared" si="0"/>
        <v>40.49802072418209</v>
      </c>
    </row>
    <row r="30" spans="1:8" ht="12.75">
      <c r="A30" s="557"/>
      <c r="B30" s="572"/>
      <c r="C30" s="199" t="s">
        <v>300</v>
      </c>
      <c r="D30" s="203" t="s">
        <v>362</v>
      </c>
      <c r="E30" s="201">
        <f>SUM(E31+E34+E39+E49+E56+E62+E65)</f>
        <v>338515</v>
      </c>
      <c r="F30" s="201">
        <f>SUM(F31+F34+F39+F49+F56+F62+F65)</f>
        <v>329932</v>
      </c>
      <c r="G30" s="201">
        <f>SUM(G31+G34+G39+G49+G56+G62+G65)</f>
        <v>122900</v>
      </c>
      <c r="H30" s="202">
        <f t="shared" si="0"/>
        <v>37.250100020610304</v>
      </c>
    </row>
    <row r="31" spans="1:8" ht="12.75">
      <c r="A31" s="557"/>
      <c r="B31" s="572"/>
      <c r="C31" s="570"/>
      <c r="D31" s="203" t="s">
        <v>363</v>
      </c>
      <c r="E31" s="204">
        <f>SUM(E32:E33)</f>
        <v>4416</v>
      </c>
      <c r="F31" s="204">
        <f>SUM(F32:F33)</f>
        <v>4416</v>
      </c>
      <c r="G31" s="204">
        <f>SUM(G32:G33)</f>
        <v>1974</v>
      </c>
      <c r="H31" s="205">
        <f t="shared" si="0"/>
        <v>44.70108695652174</v>
      </c>
    </row>
    <row r="32" spans="1:8" ht="12.75">
      <c r="A32" s="557"/>
      <c r="B32" s="572"/>
      <c r="C32" s="570"/>
      <c r="D32" s="206" t="s">
        <v>364</v>
      </c>
      <c r="E32" s="204">
        <v>2092</v>
      </c>
      <c r="F32" s="204">
        <v>2092</v>
      </c>
      <c r="G32" s="207">
        <v>1366</v>
      </c>
      <c r="H32" s="205">
        <f t="shared" si="0"/>
        <v>65.2963671128107</v>
      </c>
    </row>
    <row r="33" spans="1:8" ht="12.75">
      <c r="A33" s="557"/>
      <c r="B33" s="572"/>
      <c r="C33" s="570"/>
      <c r="D33" s="206" t="s">
        <v>365</v>
      </c>
      <c r="E33" s="204">
        <v>2324</v>
      </c>
      <c r="F33" s="204">
        <v>2324</v>
      </c>
      <c r="G33" s="207">
        <v>608</v>
      </c>
      <c r="H33" s="205">
        <f t="shared" si="0"/>
        <v>26.161790017211707</v>
      </c>
    </row>
    <row r="34" spans="1:8" ht="12.75">
      <c r="A34" s="557"/>
      <c r="B34" s="572"/>
      <c r="C34" s="570"/>
      <c r="D34" s="203" t="s">
        <v>376</v>
      </c>
      <c r="E34" s="204">
        <f>SUM(E35:E38)</f>
        <v>108046</v>
      </c>
      <c r="F34" s="204">
        <f>SUM(F35:F38)</f>
        <v>108046</v>
      </c>
      <c r="G34" s="204">
        <f>SUM(G35:G38)</f>
        <v>50791</v>
      </c>
      <c r="H34" s="205">
        <f t="shared" si="0"/>
        <v>47.00868148751457</v>
      </c>
    </row>
    <row r="35" spans="1:8" ht="12.75">
      <c r="A35" s="557"/>
      <c r="B35" s="572"/>
      <c r="C35" s="570"/>
      <c r="D35" s="206" t="s">
        <v>377</v>
      </c>
      <c r="E35" s="204">
        <v>65392</v>
      </c>
      <c r="F35" s="204">
        <v>65392</v>
      </c>
      <c r="G35" s="207">
        <v>34790</v>
      </c>
      <c r="H35" s="205">
        <f t="shared" si="0"/>
        <v>53.20222657205774</v>
      </c>
    </row>
    <row r="36" spans="1:8" ht="12.75">
      <c r="A36" s="557"/>
      <c r="B36" s="572"/>
      <c r="C36" s="570"/>
      <c r="D36" s="206" t="s">
        <v>378</v>
      </c>
      <c r="E36" s="204">
        <v>6639</v>
      </c>
      <c r="F36" s="204">
        <v>6639</v>
      </c>
      <c r="G36" s="207">
        <v>1288</v>
      </c>
      <c r="H36" s="205">
        <f t="shared" si="0"/>
        <v>19.40051212532008</v>
      </c>
    </row>
    <row r="37" spans="1:8" ht="12.75">
      <c r="A37" s="557"/>
      <c r="B37" s="557"/>
      <c r="C37" s="570"/>
      <c r="D37" s="206" t="s">
        <v>379</v>
      </c>
      <c r="E37" s="209">
        <v>35019</v>
      </c>
      <c r="F37" s="209">
        <v>35019</v>
      </c>
      <c r="G37" s="209">
        <v>14451</v>
      </c>
      <c r="H37" s="205">
        <f t="shared" si="0"/>
        <v>41.26616979354065</v>
      </c>
    </row>
    <row r="38" spans="1:8" ht="12.75">
      <c r="A38" s="557"/>
      <c r="B38" s="557"/>
      <c r="C38" s="570"/>
      <c r="D38" s="206" t="s">
        <v>380</v>
      </c>
      <c r="E38" s="209">
        <v>996</v>
      </c>
      <c r="F38" s="209">
        <v>996</v>
      </c>
      <c r="G38" s="209">
        <v>262</v>
      </c>
      <c r="H38" s="205">
        <f t="shared" si="0"/>
        <v>26.305220883534137</v>
      </c>
    </row>
    <row r="39" spans="1:8" ht="12.75">
      <c r="A39" s="557"/>
      <c r="B39" s="557"/>
      <c r="C39" s="570"/>
      <c r="D39" s="203" t="s">
        <v>366</v>
      </c>
      <c r="E39" s="209">
        <f>SUM(E40:E48)</f>
        <v>41692</v>
      </c>
      <c r="F39" s="209">
        <f>SUM(F40:F48)</f>
        <v>41692</v>
      </c>
      <c r="G39" s="209">
        <f>SUM(G40:G48)</f>
        <v>12060</v>
      </c>
      <c r="H39" s="205">
        <f t="shared" si="0"/>
        <v>28.926412741053444</v>
      </c>
    </row>
    <row r="40" spans="1:8" ht="12.75">
      <c r="A40" s="557"/>
      <c r="B40" s="557"/>
      <c r="C40" s="570"/>
      <c r="D40" s="206" t="s">
        <v>381</v>
      </c>
      <c r="E40" s="209">
        <v>6639</v>
      </c>
      <c r="F40" s="209">
        <v>6639</v>
      </c>
      <c r="G40" s="209">
        <v>2394</v>
      </c>
      <c r="H40" s="205">
        <f t="shared" si="0"/>
        <v>36.05964753727971</v>
      </c>
    </row>
    <row r="41" spans="1:8" ht="12.75">
      <c r="A41" s="557"/>
      <c r="B41" s="557"/>
      <c r="C41" s="570"/>
      <c r="D41" s="206" t="s">
        <v>382</v>
      </c>
      <c r="E41" s="209">
        <v>8962</v>
      </c>
      <c r="F41" s="209">
        <v>8962</v>
      </c>
      <c r="G41" s="209">
        <v>1448</v>
      </c>
      <c r="H41" s="205">
        <f t="shared" si="0"/>
        <v>16.15710778844008</v>
      </c>
    </row>
    <row r="42" spans="1:8" ht="12.75">
      <c r="A42" s="557"/>
      <c r="B42" s="557"/>
      <c r="C42" s="570"/>
      <c r="D42" s="206" t="s">
        <v>383</v>
      </c>
      <c r="E42" s="209">
        <v>266</v>
      </c>
      <c r="F42" s="209">
        <v>266</v>
      </c>
      <c r="G42" s="209">
        <v>131</v>
      </c>
      <c r="H42" s="205">
        <f t="shared" si="0"/>
        <v>49.24812030075188</v>
      </c>
    </row>
    <row r="43" spans="1:8" ht="12.75">
      <c r="A43" s="557"/>
      <c r="B43" s="557"/>
      <c r="C43" s="570"/>
      <c r="D43" s="206" t="s">
        <v>384</v>
      </c>
      <c r="E43" s="209">
        <v>15967</v>
      </c>
      <c r="F43" s="209">
        <v>15967</v>
      </c>
      <c r="G43" s="209">
        <v>4122</v>
      </c>
      <c r="H43" s="205">
        <f t="shared" si="0"/>
        <v>25.815744974008894</v>
      </c>
    </row>
    <row r="44" spans="1:8" ht="12.75">
      <c r="A44" s="557"/>
      <c r="B44" s="557"/>
      <c r="C44" s="570"/>
      <c r="D44" s="206" t="s">
        <v>385</v>
      </c>
      <c r="E44" s="209">
        <v>697</v>
      </c>
      <c r="F44" s="209">
        <v>697</v>
      </c>
      <c r="G44" s="209">
        <v>731</v>
      </c>
      <c r="H44" s="205">
        <f t="shared" si="0"/>
        <v>104.8780487804878</v>
      </c>
    </row>
    <row r="45" spans="1:8" ht="12.75">
      <c r="A45" s="557"/>
      <c r="B45" s="557"/>
      <c r="C45" s="570"/>
      <c r="D45" s="206" t="s">
        <v>386</v>
      </c>
      <c r="E45" s="209">
        <v>1660</v>
      </c>
      <c r="F45" s="209">
        <v>1660</v>
      </c>
      <c r="G45" s="209">
        <v>1213</v>
      </c>
      <c r="H45" s="205">
        <f t="shared" si="0"/>
        <v>73.0722891566265</v>
      </c>
    </row>
    <row r="46" spans="1:8" ht="12.75">
      <c r="A46" s="557"/>
      <c r="B46" s="557"/>
      <c r="C46" s="570"/>
      <c r="D46" s="206" t="s">
        <v>387</v>
      </c>
      <c r="E46" s="209">
        <v>199</v>
      </c>
      <c r="F46" s="209">
        <v>199</v>
      </c>
      <c r="G46" s="209">
        <v>0</v>
      </c>
      <c r="H46" s="205">
        <f t="shared" si="0"/>
        <v>0</v>
      </c>
    </row>
    <row r="47" spans="1:8" ht="12.75">
      <c r="A47" s="557"/>
      <c r="B47" s="557"/>
      <c r="C47" s="570"/>
      <c r="D47" s="206" t="s">
        <v>388</v>
      </c>
      <c r="E47" s="209">
        <v>3319</v>
      </c>
      <c r="F47" s="209">
        <v>3319</v>
      </c>
      <c r="G47" s="209">
        <v>0</v>
      </c>
      <c r="H47" s="205">
        <f t="shared" si="0"/>
        <v>0</v>
      </c>
    </row>
    <row r="48" spans="1:8" ht="12.75">
      <c r="A48" s="557"/>
      <c r="B48" s="557"/>
      <c r="C48" s="570"/>
      <c r="D48" s="206" t="s">
        <v>367</v>
      </c>
      <c r="E48" s="209">
        <v>3983</v>
      </c>
      <c r="F48" s="209">
        <v>3983</v>
      </c>
      <c r="G48" s="209">
        <v>2021</v>
      </c>
      <c r="H48" s="205">
        <f t="shared" si="0"/>
        <v>50.74064775295004</v>
      </c>
    </row>
    <row r="49" spans="1:8" ht="12.75">
      <c r="A49" s="557"/>
      <c r="B49" s="557"/>
      <c r="C49" s="570"/>
      <c r="D49" s="203" t="s">
        <v>368</v>
      </c>
      <c r="E49" s="209">
        <f>SUM(E50:E55)</f>
        <v>15701</v>
      </c>
      <c r="F49" s="209">
        <f>SUM(F50:F55)</f>
        <v>15701</v>
      </c>
      <c r="G49" s="209">
        <f>SUM(G50:G55)</f>
        <v>8922</v>
      </c>
      <c r="H49" s="205">
        <f t="shared" si="0"/>
        <v>56.82440608878415</v>
      </c>
    </row>
    <row r="50" spans="1:8" ht="12.75">
      <c r="A50" s="557"/>
      <c r="B50" s="557"/>
      <c r="C50" s="570"/>
      <c r="D50" s="206" t="s">
        <v>389</v>
      </c>
      <c r="E50" s="209">
        <v>8630</v>
      </c>
      <c r="F50" s="209">
        <v>8630</v>
      </c>
      <c r="G50" s="209">
        <v>3766</v>
      </c>
      <c r="H50" s="205">
        <f t="shared" si="0"/>
        <v>43.638470451911935</v>
      </c>
    </row>
    <row r="51" spans="1:8" ht="12.75">
      <c r="A51" s="557"/>
      <c r="B51" s="557"/>
      <c r="C51" s="570"/>
      <c r="D51" s="206" t="s">
        <v>390</v>
      </c>
      <c r="E51" s="209">
        <v>1992</v>
      </c>
      <c r="F51" s="209">
        <v>1992</v>
      </c>
      <c r="G51" s="209">
        <v>1526</v>
      </c>
      <c r="H51" s="205">
        <f t="shared" si="0"/>
        <v>76.60642570281124</v>
      </c>
    </row>
    <row r="52" spans="1:8" ht="12.75">
      <c r="A52" s="557"/>
      <c r="B52" s="557"/>
      <c r="C52" s="570"/>
      <c r="D52" s="206" t="s">
        <v>391</v>
      </c>
      <c r="E52" s="209">
        <v>3817</v>
      </c>
      <c r="F52" s="209">
        <v>3817</v>
      </c>
      <c r="G52" s="209">
        <v>3554</v>
      </c>
      <c r="H52" s="205">
        <f t="shared" si="0"/>
        <v>93.10977207230809</v>
      </c>
    </row>
    <row r="53" spans="1:8" ht="12.75">
      <c r="A53" s="557"/>
      <c r="B53" s="557"/>
      <c r="C53" s="570"/>
      <c r="D53" s="206" t="s">
        <v>392</v>
      </c>
      <c r="E53" s="209">
        <v>996</v>
      </c>
      <c r="F53" s="209">
        <v>996</v>
      </c>
      <c r="G53" s="209">
        <v>0</v>
      </c>
      <c r="H53" s="205">
        <f t="shared" si="0"/>
        <v>0</v>
      </c>
    </row>
    <row r="54" spans="1:8" ht="12.75">
      <c r="A54" s="557"/>
      <c r="B54" s="557"/>
      <c r="C54" s="570"/>
      <c r="D54" s="206" t="s">
        <v>393</v>
      </c>
      <c r="E54" s="209">
        <v>166</v>
      </c>
      <c r="F54" s="209">
        <v>166</v>
      </c>
      <c r="G54" s="209">
        <v>76</v>
      </c>
      <c r="H54" s="205">
        <f t="shared" si="0"/>
        <v>45.78313253012048</v>
      </c>
    </row>
    <row r="55" spans="1:8" ht="12.75">
      <c r="A55" s="557"/>
      <c r="B55" s="557"/>
      <c r="C55" s="570"/>
      <c r="D55" s="206" t="s">
        <v>394</v>
      </c>
      <c r="E55" s="214">
        <v>100</v>
      </c>
      <c r="F55" s="214">
        <v>100</v>
      </c>
      <c r="G55" s="209">
        <v>0</v>
      </c>
      <c r="H55" s="205">
        <f t="shared" si="0"/>
        <v>0</v>
      </c>
    </row>
    <row r="56" spans="1:8" ht="12.75">
      <c r="A56" s="557"/>
      <c r="B56" s="557"/>
      <c r="C56" s="570"/>
      <c r="D56" s="203" t="s">
        <v>395</v>
      </c>
      <c r="E56" s="209">
        <f>SUM(E57:E61)</f>
        <v>5443</v>
      </c>
      <c r="F56" s="209">
        <f>SUM(F57:F61)</f>
        <v>5443</v>
      </c>
      <c r="G56" s="209">
        <f>SUM(G57:G61)</f>
        <v>3823</v>
      </c>
      <c r="H56" s="205">
        <f t="shared" si="0"/>
        <v>70.2370016534999</v>
      </c>
    </row>
    <row r="57" spans="1:8" ht="12.75">
      <c r="A57" s="557"/>
      <c r="B57" s="557"/>
      <c r="C57" s="570"/>
      <c r="D57" s="206" t="s">
        <v>396</v>
      </c>
      <c r="E57" s="209">
        <v>0</v>
      </c>
      <c r="F57" s="209">
        <v>0</v>
      </c>
      <c r="G57" s="209">
        <v>541</v>
      </c>
      <c r="H57" s="205"/>
    </row>
    <row r="58" spans="1:8" ht="12.75">
      <c r="A58" s="557"/>
      <c r="B58" s="557"/>
      <c r="C58" s="570"/>
      <c r="D58" s="206" t="s">
        <v>397</v>
      </c>
      <c r="E58" s="209">
        <v>0</v>
      </c>
      <c r="F58" s="209">
        <v>0</v>
      </c>
      <c r="G58" s="209">
        <v>0</v>
      </c>
      <c r="H58" s="202"/>
    </row>
    <row r="59" spans="1:8" ht="12.75">
      <c r="A59" s="557"/>
      <c r="B59" s="557"/>
      <c r="C59" s="570"/>
      <c r="D59" s="206" t="s">
        <v>398</v>
      </c>
      <c r="E59" s="209">
        <v>3319</v>
      </c>
      <c r="F59" s="209">
        <v>3319</v>
      </c>
      <c r="G59" s="209">
        <v>2659</v>
      </c>
      <c r="H59" s="205">
        <f>SUM(G59/F59*100)</f>
        <v>80.11449231696294</v>
      </c>
    </row>
    <row r="60" spans="1:8" ht="12.75">
      <c r="A60" s="557"/>
      <c r="B60" s="557"/>
      <c r="C60" s="570"/>
      <c r="D60" s="206" t="s">
        <v>399</v>
      </c>
      <c r="E60" s="209"/>
      <c r="F60" s="209">
        <v>0</v>
      </c>
      <c r="G60" s="209">
        <v>208</v>
      </c>
      <c r="H60" s="205"/>
    </row>
    <row r="61" spans="1:8" ht="12.75">
      <c r="A61" s="557"/>
      <c r="B61" s="557"/>
      <c r="C61" s="570"/>
      <c r="D61" s="206" t="s">
        <v>400</v>
      </c>
      <c r="E61" s="209">
        <v>2124</v>
      </c>
      <c r="F61" s="209">
        <v>2124</v>
      </c>
      <c r="G61" s="209">
        <v>415</v>
      </c>
      <c r="H61" s="205">
        <f aca="true" t="shared" si="1" ref="H61:H86">SUM(G61/F61*100)</f>
        <v>19.538606403013183</v>
      </c>
    </row>
    <row r="62" spans="1:8" ht="12.75">
      <c r="A62" s="557"/>
      <c r="B62" s="557"/>
      <c r="C62" s="570"/>
      <c r="D62" s="203" t="s">
        <v>401</v>
      </c>
      <c r="E62" s="209">
        <f>SUM(E63:E64)</f>
        <v>4747</v>
      </c>
      <c r="F62" s="209">
        <f>SUM(F63:F64)</f>
        <v>4747</v>
      </c>
      <c r="G62" s="209">
        <f>SUM(G63:G64)</f>
        <v>1886</v>
      </c>
      <c r="H62" s="205">
        <f t="shared" si="1"/>
        <v>39.73035601432483</v>
      </c>
    </row>
    <row r="63" spans="1:8" ht="12.75">
      <c r="A63" s="557"/>
      <c r="B63" s="557"/>
      <c r="C63" s="570"/>
      <c r="D63" s="206" t="s">
        <v>402</v>
      </c>
      <c r="E63" s="209">
        <v>4647</v>
      </c>
      <c r="F63" s="209">
        <v>4647</v>
      </c>
      <c r="G63" s="209">
        <v>1886</v>
      </c>
      <c r="H63" s="205">
        <f t="shared" si="1"/>
        <v>40.58532386485905</v>
      </c>
    </row>
    <row r="64" spans="1:8" ht="12.75">
      <c r="A64" s="557"/>
      <c r="B64" s="557"/>
      <c r="C64" s="570"/>
      <c r="D64" s="206" t="s">
        <v>403</v>
      </c>
      <c r="E64" s="209">
        <v>100</v>
      </c>
      <c r="F64" s="209">
        <v>100</v>
      </c>
      <c r="G64" s="209">
        <v>0</v>
      </c>
      <c r="H64" s="205">
        <f t="shared" si="1"/>
        <v>0</v>
      </c>
    </row>
    <row r="65" spans="1:8" ht="12.75">
      <c r="A65" s="557"/>
      <c r="B65" s="557"/>
      <c r="C65" s="570"/>
      <c r="D65" s="203" t="s">
        <v>370</v>
      </c>
      <c r="E65" s="209">
        <f>SUM(E66:E77)</f>
        <v>158470</v>
      </c>
      <c r="F65" s="209">
        <f>SUM(F66:F77)</f>
        <v>149887</v>
      </c>
      <c r="G65" s="209">
        <f>SUM(G66:G77)</f>
        <v>43444</v>
      </c>
      <c r="H65" s="205">
        <f t="shared" si="1"/>
        <v>28.98450165791563</v>
      </c>
    </row>
    <row r="66" spans="1:8" ht="12.75">
      <c r="A66" s="557"/>
      <c r="B66" s="557"/>
      <c r="C66" s="570"/>
      <c r="D66" s="206" t="s">
        <v>404</v>
      </c>
      <c r="E66" s="209">
        <v>2324</v>
      </c>
      <c r="F66" s="209">
        <v>2324</v>
      </c>
      <c r="G66" s="209">
        <v>279</v>
      </c>
      <c r="H66" s="205">
        <f t="shared" si="1"/>
        <v>12.005163511187607</v>
      </c>
    </row>
    <row r="67" spans="1:8" ht="12.75">
      <c r="A67" s="557"/>
      <c r="B67" s="557"/>
      <c r="C67" s="570"/>
      <c r="D67" s="206" t="s">
        <v>405</v>
      </c>
      <c r="E67" s="209">
        <v>996</v>
      </c>
      <c r="F67" s="209">
        <v>996</v>
      </c>
      <c r="G67" s="209">
        <v>284</v>
      </c>
      <c r="H67" s="205">
        <f t="shared" si="1"/>
        <v>28.514056224899598</v>
      </c>
    </row>
    <row r="68" spans="1:8" ht="12.75">
      <c r="A68" s="557"/>
      <c r="B68" s="557"/>
      <c r="C68" s="570"/>
      <c r="D68" s="206" t="s">
        <v>406</v>
      </c>
      <c r="E68" s="209">
        <v>18889</v>
      </c>
      <c r="F68" s="209">
        <v>18889</v>
      </c>
      <c r="G68" s="209">
        <v>7626</v>
      </c>
      <c r="H68" s="205">
        <f t="shared" si="1"/>
        <v>40.372703689978295</v>
      </c>
    </row>
    <row r="69" spans="1:8" ht="12.75">
      <c r="A69" s="557"/>
      <c r="B69" s="557"/>
      <c r="C69" s="570"/>
      <c r="D69" s="206" t="s">
        <v>407</v>
      </c>
      <c r="E69" s="209">
        <v>1992</v>
      </c>
      <c r="F69" s="209">
        <v>1992</v>
      </c>
      <c r="G69" s="209">
        <v>1896</v>
      </c>
      <c r="H69" s="205">
        <f t="shared" si="1"/>
        <v>95.18072289156626</v>
      </c>
    </row>
    <row r="70" spans="1:8" ht="12.75">
      <c r="A70" s="557"/>
      <c r="B70" s="557"/>
      <c r="C70" s="570"/>
      <c r="D70" s="206" t="s">
        <v>408</v>
      </c>
      <c r="E70" s="209">
        <v>82985</v>
      </c>
      <c r="F70" s="209">
        <v>74402</v>
      </c>
      <c r="G70" s="209">
        <v>9466</v>
      </c>
      <c r="H70" s="205">
        <f t="shared" si="1"/>
        <v>12.722776269455121</v>
      </c>
    </row>
    <row r="71" spans="1:8" ht="12.75">
      <c r="A71" s="557"/>
      <c r="B71" s="557"/>
      <c r="C71" s="570"/>
      <c r="D71" s="206" t="s">
        <v>373</v>
      </c>
      <c r="E71" s="209">
        <v>28547</v>
      </c>
      <c r="F71" s="209">
        <v>28547</v>
      </c>
      <c r="G71" s="209">
        <v>12864</v>
      </c>
      <c r="H71" s="205">
        <f t="shared" si="1"/>
        <v>45.062528461834866</v>
      </c>
    </row>
    <row r="72" spans="1:8" ht="12.75">
      <c r="A72" s="557"/>
      <c r="B72" s="557"/>
      <c r="C72" s="570"/>
      <c r="D72" s="206" t="s">
        <v>409</v>
      </c>
      <c r="E72" s="209">
        <v>996</v>
      </c>
      <c r="F72" s="209">
        <v>996</v>
      </c>
      <c r="G72" s="209">
        <v>1014</v>
      </c>
      <c r="H72" s="205">
        <f t="shared" si="1"/>
        <v>101.80722891566265</v>
      </c>
    </row>
    <row r="73" spans="1:8" ht="12.75">
      <c r="A73" s="557"/>
      <c r="B73" s="557"/>
      <c r="C73" s="570"/>
      <c r="D73" s="206" t="s">
        <v>410</v>
      </c>
      <c r="E73" s="209">
        <v>10123</v>
      </c>
      <c r="F73" s="209">
        <v>10123</v>
      </c>
      <c r="G73" s="209">
        <v>3574</v>
      </c>
      <c r="H73" s="205">
        <f t="shared" si="1"/>
        <v>35.305739405314625</v>
      </c>
    </row>
    <row r="74" spans="1:8" ht="12.75">
      <c r="A74" s="557"/>
      <c r="B74" s="557"/>
      <c r="C74" s="570"/>
      <c r="D74" s="206" t="s">
        <v>411</v>
      </c>
      <c r="E74" s="209">
        <v>3319</v>
      </c>
      <c r="F74" s="209">
        <v>3319</v>
      </c>
      <c r="G74" s="209">
        <v>1436</v>
      </c>
      <c r="H74" s="205">
        <f t="shared" si="1"/>
        <v>43.26604398915336</v>
      </c>
    </row>
    <row r="75" spans="1:8" ht="12.75">
      <c r="A75" s="557"/>
      <c r="B75" s="557"/>
      <c r="C75" s="570"/>
      <c r="D75" s="206" t="s">
        <v>412</v>
      </c>
      <c r="E75" s="209">
        <v>1328</v>
      </c>
      <c r="F75" s="209">
        <v>1328</v>
      </c>
      <c r="G75" s="209">
        <v>349</v>
      </c>
      <c r="H75" s="205">
        <f t="shared" si="1"/>
        <v>26.28012048192771</v>
      </c>
    </row>
    <row r="76" spans="1:8" ht="12.75">
      <c r="A76" s="557"/>
      <c r="B76" s="557"/>
      <c r="C76" s="570"/>
      <c r="D76" s="206" t="s">
        <v>413</v>
      </c>
      <c r="E76" s="209">
        <v>6639</v>
      </c>
      <c r="F76" s="209">
        <v>6639</v>
      </c>
      <c r="G76" s="209">
        <v>4383</v>
      </c>
      <c r="H76" s="205">
        <f t="shared" si="1"/>
        <v>66.01897876186172</v>
      </c>
    </row>
    <row r="77" spans="1:8" ht="12.75">
      <c r="A77" s="557"/>
      <c r="B77" s="557"/>
      <c r="C77" s="570"/>
      <c r="D77" s="206" t="s">
        <v>414</v>
      </c>
      <c r="E77" s="209">
        <v>332</v>
      </c>
      <c r="F77" s="209">
        <v>332</v>
      </c>
      <c r="G77" s="209">
        <v>273</v>
      </c>
      <c r="H77" s="205">
        <f t="shared" si="1"/>
        <v>82.2289156626506</v>
      </c>
    </row>
    <row r="78" spans="1:8" ht="12.75">
      <c r="A78" s="557"/>
      <c r="B78" s="557"/>
      <c r="C78" s="215">
        <v>640</v>
      </c>
      <c r="D78" s="203" t="s">
        <v>415</v>
      </c>
      <c r="E78" s="216">
        <f>SUM(E79)</f>
        <v>11983</v>
      </c>
      <c r="F78" s="216">
        <f>SUM(F79)</f>
        <v>11983</v>
      </c>
      <c r="G78" s="216">
        <f>SUM(G79)</f>
        <v>8875</v>
      </c>
      <c r="H78" s="202">
        <f t="shared" si="1"/>
        <v>74.06325627972961</v>
      </c>
    </row>
    <row r="79" spans="1:8" ht="12.75">
      <c r="A79" s="557"/>
      <c r="B79" s="557"/>
      <c r="C79" s="574"/>
      <c r="D79" s="203" t="s">
        <v>416</v>
      </c>
      <c r="E79" s="209">
        <f>SUM(E80:E82)</f>
        <v>11983</v>
      </c>
      <c r="F79" s="209">
        <f>SUM(F80:F82)</f>
        <v>11983</v>
      </c>
      <c r="G79" s="209">
        <f>SUM(G80:G82)</f>
        <v>8875</v>
      </c>
      <c r="H79" s="205">
        <f t="shared" si="1"/>
        <v>74.06325627972961</v>
      </c>
    </row>
    <row r="80" spans="1:8" ht="12.75">
      <c r="A80" s="557"/>
      <c r="B80" s="557"/>
      <c r="C80" s="574"/>
      <c r="D80" s="206" t="s">
        <v>417</v>
      </c>
      <c r="E80" s="209">
        <v>8962</v>
      </c>
      <c r="F80" s="209">
        <v>8962</v>
      </c>
      <c r="G80" s="209">
        <v>7569</v>
      </c>
      <c r="H80" s="205">
        <f t="shared" si="1"/>
        <v>84.45659451015398</v>
      </c>
    </row>
    <row r="81" spans="1:8" ht="12.75">
      <c r="A81" s="557"/>
      <c r="B81" s="557"/>
      <c r="C81" s="574"/>
      <c r="D81" s="206" t="s">
        <v>418</v>
      </c>
      <c r="E81" s="209">
        <v>2091</v>
      </c>
      <c r="F81" s="209">
        <v>2091</v>
      </c>
      <c r="G81" s="209">
        <v>714</v>
      </c>
      <c r="H81" s="205">
        <f t="shared" si="1"/>
        <v>34.146341463414636</v>
      </c>
    </row>
    <row r="82" spans="1:8" ht="12.75">
      <c r="A82" s="557"/>
      <c r="B82" s="557"/>
      <c r="C82" s="574"/>
      <c r="D82" s="206" t="s">
        <v>419</v>
      </c>
      <c r="E82" s="209">
        <v>930</v>
      </c>
      <c r="F82" s="209">
        <v>930</v>
      </c>
      <c r="G82" s="209">
        <v>592</v>
      </c>
      <c r="H82" s="205">
        <f t="shared" si="1"/>
        <v>63.655913978494624</v>
      </c>
    </row>
    <row r="83" spans="1:8" ht="12.75">
      <c r="A83" s="557"/>
      <c r="B83" s="557"/>
      <c r="C83" s="218">
        <v>700</v>
      </c>
      <c r="D83" s="219" t="s">
        <v>420</v>
      </c>
      <c r="E83" s="220">
        <f>SUM(E84)</f>
        <v>24530</v>
      </c>
      <c r="F83" s="220">
        <f>SUM(F84)</f>
        <v>24530</v>
      </c>
      <c r="G83" s="220">
        <f>SUM(G84)</f>
        <v>2404</v>
      </c>
      <c r="H83" s="198">
        <f t="shared" si="1"/>
        <v>9.800244598450876</v>
      </c>
    </row>
    <row r="84" spans="1:8" ht="12.75">
      <c r="A84" s="557"/>
      <c r="B84" s="557"/>
      <c r="C84" s="215">
        <v>710</v>
      </c>
      <c r="D84" s="203" t="s">
        <v>421</v>
      </c>
      <c r="E84" s="216">
        <f>SUM(E85+E87+E89)</f>
        <v>24530</v>
      </c>
      <c r="F84" s="216">
        <f>SUM(F85+F87+F89)</f>
        <v>24530</v>
      </c>
      <c r="G84" s="216">
        <f>SUM(G85+G87+G89)</f>
        <v>2404</v>
      </c>
      <c r="H84" s="202">
        <f t="shared" si="1"/>
        <v>9.800244598450876</v>
      </c>
    </row>
    <row r="85" spans="1:8" ht="12.75">
      <c r="A85" s="557"/>
      <c r="B85" s="557"/>
      <c r="C85" s="574"/>
      <c r="D85" s="203" t="s">
        <v>422</v>
      </c>
      <c r="E85" s="209">
        <f>SUM(E86:E86)</f>
        <v>17593</v>
      </c>
      <c r="F85" s="209">
        <f>SUM(F86:F86)</f>
        <v>17593</v>
      </c>
      <c r="G85" s="209">
        <f>SUM(G86:G86)</f>
        <v>480</v>
      </c>
      <c r="H85" s="202">
        <f t="shared" si="1"/>
        <v>2.72835786960723</v>
      </c>
    </row>
    <row r="86" spans="1:8" ht="12.75">
      <c r="A86" s="557"/>
      <c r="B86" s="557"/>
      <c r="C86" s="574"/>
      <c r="D86" s="206" t="s">
        <v>423</v>
      </c>
      <c r="E86" s="209">
        <v>17593</v>
      </c>
      <c r="F86" s="209">
        <v>17593</v>
      </c>
      <c r="G86" s="209">
        <v>480</v>
      </c>
      <c r="H86" s="202">
        <f t="shared" si="1"/>
        <v>2.72835786960723</v>
      </c>
    </row>
    <row r="87" spans="1:8" ht="12.75">
      <c r="A87" s="557"/>
      <c r="B87" s="557"/>
      <c r="C87" s="574"/>
      <c r="D87" s="203" t="s">
        <v>424</v>
      </c>
      <c r="E87" s="209">
        <f>SUM(E88)</f>
        <v>0</v>
      </c>
      <c r="F87" s="209">
        <f>SUM(F88)</f>
        <v>0</v>
      </c>
      <c r="G87" s="209">
        <f>SUM(G88)</f>
        <v>0</v>
      </c>
      <c r="H87" s="202"/>
    </row>
    <row r="88" spans="1:8" ht="12.75">
      <c r="A88" s="557"/>
      <c r="B88" s="557"/>
      <c r="C88" s="574"/>
      <c r="D88" s="206" t="s">
        <v>425</v>
      </c>
      <c r="E88" s="209">
        <v>0</v>
      </c>
      <c r="F88" s="209">
        <v>0</v>
      </c>
      <c r="G88" s="209">
        <v>0</v>
      </c>
      <c r="H88" s="202"/>
    </row>
    <row r="89" spans="1:8" ht="12.75">
      <c r="A89" s="557"/>
      <c r="B89" s="557"/>
      <c r="C89" s="574"/>
      <c r="D89" s="203" t="s">
        <v>426</v>
      </c>
      <c r="E89" s="209">
        <f>SUM(E90:E92)</f>
        <v>6937</v>
      </c>
      <c r="F89" s="209">
        <f>SUM(F90:F92)</f>
        <v>6937</v>
      </c>
      <c r="G89" s="209">
        <f>SUM(G90:G92)</f>
        <v>1924</v>
      </c>
      <c r="H89" s="202">
        <f aca="true" t="shared" si="2" ref="H89:H110">SUM(G89/F89*100)</f>
        <v>27.735332276200086</v>
      </c>
    </row>
    <row r="90" spans="1:8" ht="12.75">
      <c r="A90" s="557"/>
      <c r="B90" s="557"/>
      <c r="C90" s="574"/>
      <c r="D90" s="206" t="s">
        <v>427</v>
      </c>
      <c r="E90" s="209">
        <v>3319</v>
      </c>
      <c r="F90" s="209">
        <v>3319</v>
      </c>
      <c r="G90" s="209">
        <v>0</v>
      </c>
      <c r="H90" s="202">
        <f t="shared" si="2"/>
        <v>0</v>
      </c>
    </row>
    <row r="91" spans="1:8" ht="12.75">
      <c r="A91" s="557"/>
      <c r="B91" s="557"/>
      <c r="C91" s="574"/>
      <c r="D91" s="206" t="s">
        <v>428</v>
      </c>
      <c r="E91" s="209">
        <v>1660</v>
      </c>
      <c r="F91" s="209">
        <v>1660</v>
      </c>
      <c r="G91" s="209">
        <v>0</v>
      </c>
      <c r="H91" s="202">
        <f t="shared" si="2"/>
        <v>0</v>
      </c>
    </row>
    <row r="92" spans="1:8" ht="12.75">
      <c r="A92" s="557"/>
      <c r="B92" s="557"/>
      <c r="C92" s="574"/>
      <c r="D92" s="206" t="s">
        <v>429</v>
      </c>
      <c r="E92" s="209">
        <v>1958</v>
      </c>
      <c r="F92" s="209">
        <v>1958</v>
      </c>
      <c r="G92" s="209">
        <v>1924</v>
      </c>
      <c r="H92" s="202">
        <f t="shared" si="2"/>
        <v>98.2635342185904</v>
      </c>
    </row>
    <row r="93" spans="1:8" ht="12.75">
      <c r="A93" s="557"/>
      <c r="B93" s="221" t="s">
        <v>430</v>
      </c>
      <c r="C93" s="221" t="s">
        <v>431</v>
      </c>
      <c r="D93" s="221"/>
      <c r="E93" s="222">
        <f>SUM(E95)</f>
        <v>16597</v>
      </c>
      <c r="F93" s="222">
        <f>SUM(F95)</f>
        <v>16597</v>
      </c>
      <c r="G93" s="222">
        <f>SUM(G95)</f>
        <v>2681</v>
      </c>
      <c r="H93" s="194">
        <f t="shared" si="2"/>
        <v>16.153521720792916</v>
      </c>
    </row>
    <row r="94" spans="1:8" ht="12.75">
      <c r="A94" s="557"/>
      <c r="B94" s="558"/>
      <c r="C94" s="218">
        <v>600</v>
      </c>
      <c r="D94" s="219" t="s">
        <v>357</v>
      </c>
      <c r="E94" s="220">
        <f aca="true" t="shared" si="3" ref="E94:G95">SUM(E95)</f>
        <v>16597</v>
      </c>
      <c r="F94" s="220">
        <f t="shared" si="3"/>
        <v>16597</v>
      </c>
      <c r="G94" s="220">
        <f t="shared" si="3"/>
        <v>2681</v>
      </c>
      <c r="H94" s="198">
        <f t="shared" si="2"/>
        <v>16.153521720792916</v>
      </c>
    </row>
    <row r="95" spans="1:8" ht="12.75">
      <c r="A95" s="557"/>
      <c r="B95" s="558"/>
      <c r="C95" s="215">
        <v>630</v>
      </c>
      <c r="D95" s="203" t="s">
        <v>362</v>
      </c>
      <c r="E95" s="216">
        <f t="shared" si="3"/>
        <v>16597</v>
      </c>
      <c r="F95" s="216">
        <f t="shared" si="3"/>
        <v>16597</v>
      </c>
      <c r="G95" s="216">
        <f t="shared" si="3"/>
        <v>2681</v>
      </c>
      <c r="H95" s="202">
        <f t="shared" si="2"/>
        <v>16.153521720792916</v>
      </c>
    </row>
    <row r="96" spans="1:8" ht="12.75">
      <c r="A96" s="557"/>
      <c r="B96" s="558"/>
      <c r="C96" s="217"/>
      <c r="D96" s="203" t="s">
        <v>370</v>
      </c>
      <c r="E96" s="209">
        <f>SUM(E97:E98)</f>
        <v>16597</v>
      </c>
      <c r="F96" s="209">
        <f>SUM(F97:F98)</f>
        <v>16597</v>
      </c>
      <c r="G96" s="209">
        <f>SUM(G97:G98)</f>
        <v>2681</v>
      </c>
      <c r="H96" s="205">
        <f t="shared" si="2"/>
        <v>16.153521720792916</v>
      </c>
    </row>
    <row r="97" spans="1:8" ht="12.75">
      <c r="A97" s="557"/>
      <c r="B97" s="558"/>
      <c r="C97" s="217"/>
      <c r="D97" s="206" t="s">
        <v>408</v>
      </c>
      <c r="E97" s="209">
        <v>1660</v>
      </c>
      <c r="F97" s="209">
        <v>1660</v>
      </c>
      <c r="G97" s="209">
        <v>203</v>
      </c>
      <c r="H97" s="205">
        <f t="shared" si="2"/>
        <v>12.228915662650602</v>
      </c>
    </row>
    <row r="98" spans="1:8" ht="12.75">
      <c r="A98" s="557"/>
      <c r="B98" s="558"/>
      <c r="C98" s="217"/>
      <c r="D98" s="206" t="s">
        <v>432</v>
      </c>
      <c r="E98" s="209">
        <v>14937</v>
      </c>
      <c r="F98" s="209">
        <v>14937</v>
      </c>
      <c r="G98" s="209">
        <v>2478</v>
      </c>
      <c r="H98" s="205">
        <f t="shared" si="2"/>
        <v>16.589676641895963</v>
      </c>
    </row>
    <row r="99" spans="1:8" ht="12.75">
      <c r="A99" s="557"/>
      <c r="B99" s="221" t="s">
        <v>433</v>
      </c>
      <c r="C99" s="221" t="s">
        <v>434</v>
      </c>
      <c r="D99" s="221"/>
      <c r="E99" s="222">
        <f>SUM(E100+E105)</f>
        <v>357431</v>
      </c>
      <c r="F99" s="222">
        <f>SUM(F100+F105)</f>
        <v>357431</v>
      </c>
      <c r="G99" s="222">
        <f>SUM(G100+G105)</f>
        <v>174764</v>
      </c>
      <c r="H99" s="194">
        <f t="shared" si="2"/>
        <v>48.89447194003878</v>
      </c>
    </row>
    <row r="100" spans="1:8" ht="12.75">
      <c r="A100" s="557"/>
      <c r="B100" s="558"/>
      <c r="C100" s="218">
        <v>600</v>
      </c>
      <c r="D100" s="219" t="s">
        <v>357</v>
      </c>
      <c r="E100" s="220">
        <f aca="true" t="shared" si="4" ref="E100:G101">SUM(E101)</f>
        <v>151629</v>
      </c>
      <c r="F100" s="220">
        <f t="shared" si="4"/>
        <v>151629</v>
      </c>
      <c r="G100" s="220">
        <f t="shared" si="4"/>
        <v>65901</v>
      </c>
      <c r="H100" s="198">
        <f t="shared" si="2"/>
        <v>43.46200265120788</v>
      </c>
    </row>
    <row r="101" spans="1:8" ht="12.75">
      <c r="A101" s="557"/>
      <c r="B101" s="558"/>
      <c r="C101" s="215">
        <v>650</v>
      </c>
      <c r="D101" s="203" t="s">
        <v>435</v>
      </c>
      <c r="E101" s="216">
        <f t="shared" si="4"/>
        <v>151629</v>
      </c>
      <c r="F101" s="216">
        <f t="shared" si="4"/>
        <v>151629</v>
      </c>
      <c r="G101" s="216">
        <f t="shared" si="4"/>
        <v>65901</v>
      </c>
      <c r="H101" s="202">
        <f t="shared" si="2"/>
        <v>43.46200265120788</v>
      </c>
    </row>
    <row r="102" spans="1:8" ht="12.75">
      <c r="A102" s="557"/>
      <c r="B102" s="558"/>
      <c r="C102" s="574"/>
      <c r="D102" s="223" t="s">
        <v>436</v>
      </c>
      <c r="E102" s="209">
        <f>SUM(E103:E104)</f>
        <v>151629</v>
      </c>
      <c r="F102" s="209">
        <f>SUM(F103:F104)</f>
        <v>151629</v>
      </c>
      <c r="G102" s="209">
        <f>SUM(G103:G104)</f>
        <v>65901</v>
      </c>
      <c r="H102" s="205">
        <f t="shared" si="2"/>
        <v>43.46200265120788</v>
      </c>
    </row>
    <row r="103" spans="1:8" ht="12.75">
      <c r="A103" s="557"/>
      <c r="B103" s="558"/>
      <c r="C103" s="574"/>
      <c r="D103" s="206" t="s">
        <v>437</v>
      </c>
      <c r="E103" s="209">
        <v>46471</v>
      </c>
      <c r="F103" s="209">
        <v>46471</v>
      </c>
      <c r="G103" s="209">
        <v>19289</v>
      </c>
      <c r="H103" s="205">
        <f t="shared" si="2"/>
        <v>41.50760689462245</v>
      </c>
    </row>
    <row r="104" spans="1:8" ht="12.75">
      <c r="A104" s="557"/>
      <c r="B104" s="558"/>
      <c r="C104" s="574"/>
      <c r="D104" s="206" t="s">
        <v>438</v>
      </c>
      <c r="E104" s="209">
        <v>105158</v>
      </c>
      <c r="F104" s="209">
        <v>105158</v>
      </c>
      <c r="G104" s="209">
        <v>46612</v>
      </c>
      <c r="H104" s="205">
        <f t="shared" si="2"/>
        <v>44.32568135567432</v>
      </c>
    </row>
    <row r="105" spans="1:8" ht="12.75">
      <c r="A105" s="557"/>
      <c r="B105" s="557"/>
      <c r="C105" s="218">
        <v>800</v>
      </c>
      <c r="D105" s="219" t="s">
        <v>439</v>
      </c>
      <c r="E105" s="224">
        <f aca="true" t="shared" si="5" ref="E105:G106">SUM(E106)</f>
        <v>205802</v>
      </c>
      <c r="F105" s="225">
        <f t="shared" si="5"/>
        <v>205802</v>
      </c>
      <c r="G105" s="225">
        <f t="shared" si="5"/>
        <v>108863</v>
      </c>
      <c r="H105" s="198">
        <f t="shared" si="2"/>
        <v>52.896959213224356</v>
      </c>
    </row>
    <row r="106" spans="1:8" ht="12.75">
      <c r="A106" s="557"/>
      <c r="B106" s="557"/>
      <c r="C106" s="215">
        <v>820</v>
      </c>
      <c r="D106" s="203" t="s">
        <v>440</v>
      </c>
      <c r="E106" s="216">
        <f t="shared" si="5"/>
        <v>205802</v>
      </c>
      <c r="F106" s="216">
        <f t="shared" si="5"/>
        <v>205802</v>
      </c>
      <c r="G106" s="216">
        <f t="shared" si="5"/>
        <v>108863</v>
      </c>
      <c r="H106" s="202">
        <f t="shared" si="2"/>
        <v>52.896959213224356</v>
      </c>
    </row>
    <row r="107" spans="1:8" ht="12.75">
      <c r="A107" s="557"/>
      <c r="B107" s="557"/>
      <c r="C107" s="574"/>
      <c r="D107" s="223" t="s">
        <v>441</v>
      </c>
      <c r="E107" s="209">
        <f>SUM(E108:E109)</f>
        <v>205802</v>
      </c>
      <c r="F107" s="209">
        <f>SUM(F108:F109)</f>
        <v>205802</v>
      </c>
      <c r="G107" s="209">
        <f>SUM(G108:G109)</f>
        <v>108863</v>
      </c>
      <c r="H107" s="205">
        <f t="shared" si="2"/>
        <v>52.896959213224356</v>
      </c>
    </row>
    <row r="108" spans="1:8" ht="12.75">
      <c r="A108" s="557"/>
      <c r="B108" s="557"/>
      <c r="C108" s="574"/>
      <c r="D108" s="206" t="s">
        <v>442</v>
      </c>
      <c r="E108" s="209">
        <v>119498</v>
      </c>
      <c r="F108" s="209">
        <v>119498</v>
      </c>
      <c r="G108" s="209">
        <v>59749</v>
      </c>
      <c r="H108" s="205">
        <f t="shared" si="2"/>
        <v>50</v>
      </c>
    </row>
    <row r="109" spans="1:8" ht="12.75">
      <c r="A109" s="557"/>
      <c r="B109" s="557"/>
      <c r="C109" s="574"/>
      <c r="D109" s="206" t="s">
        <v>443</v>
      </c>
      <c r="E109" s="209">
        <v>86304</v>
      </c>
      <c r="F109" s="209">
        <v>86304</v>
      </c>
      <c r="G109" s="209">
        <v>49114</v>
      </c>
      <c r="H109" s="205">
        <f t="shared" si="2"/>
        <v>56.908138672599186</v>
      </c>
    </row>
    <row r="110" spans="1:8" ht="12.75">
      <c r="A110" s="190" t="s">
        <v>218</v>
      </c>
      <c r="B110" s="190"/>
      <c r="C110" s="569" t="s">
        <v>444</v>
      </c>
      <c r="D110" s="569"/>
      <c r="E110" s="226">
        <f>SUM(E112)</f>
        <v>38173</v>
      </c>
      <c r="F110" s="226">
        <f>SUM(F112)</f>
        <v>41551</v>
      </c>
      <c r="G110" s="226">
        <f>SUM(G112)</f>
        <v>15509</v>
      </c>
      <c r="H110" s="192">
        <f t="shared" si="2"/>
        <v>37.32521479627446</v>
      </c>
    </row>
    <row r="111" spans="1:8" ht="12.75">
      <c r="A111" s="570"/>
      <c r="B111" s="193" t="s">
        <v>445</v>
      </c>
      <c r="C111" s="573" t="s">
        <v>446</v>
      </c>
      <c r="D111" s="573"/>
      <c r="E111" s="227"/>
      <c r="F111" s="227"/>
      <c r="G111" s="227"/>
      <c r="H111" s="194"/>
    </row>
    <row r="112" spans="1:8" ht="12.75">
      <c r="A112" s="570"/>
      <c r="B112" s="572"/>
      <c r="C112" s="195" t="s">
        <v>299</v>
      </c>
      <c r="D112" s="196" t="s">
        <v>357</v>
      </c>
      <c r="E112" s="228">
        <f>SUM(E113+E114+E115+E131)</f>
        <v>38173</v>
      </c>
      <c r="F112" s="228">
        <f>SUM(F113+F114+F115+F131)</f>
        <v>41551</v>
      </c>
      <c r="G112" s="228">
        <f>SUM(G113+G114+G115+G131)</f>
        <v>15509</v>
      </c>
      <c r="H112" s="198">
        <f aca="true" t="shared" si="6" ref="H112:H133">SUM(G112/F112*100)</f>
        <v>37.32521479627446</v>
      </c>
    </row>
    <row r="113" spans="1:8" ht="24">
      <c r="A113" s="570"/>
      <c r="B113" s="572"/>
      <c r="C113" s="199" t="s">
        <v>358</v>
      </c>
      <c r="D113" s="200" t="s">
        <v>359</v>
      </c>
      <c r="E113" s="229">
        <v>24198</v>
      </c>
      <c r="F113" s="229">
        <v>24198</v>
      </c>
      <c r="G113" s="230">
        <v>10175</v>
      </c>
      <c r="H113" s="202">
        <f t="shared" si="6"/>
        <v>42.04892966360856</v>
      </c>
    </row>
    <row r="114" spans="1:8" ht="12.75">
      <c r="A114" s="570"/>
      <c r="B114" s="572"/>
      <c r="C114" s="199" t="s">
        <v>360</v>
      </c>
      <c r="D114" s="203" t="s">
        <v>447</v>
      </c>
      <c r="E114" s="229">
        <v>9925</v>
      </c>
      <c r="F114" s="229">
        <v>9925</v>
      </c>
      <c r="G114" s="229">
        <v>4103</v>
      </c>
      <c r="H114" s="202">
        <f t="shared" si="6"/>
        <v>41.340050377833755</v>
      </c>
    </row>
    <row r="115" spans="1:8" ht="12.75">
      <c r="A115" s="570"/>
      <c r="B115" s="572"/>
      <c r="C115" s="199" t="s">
        <v>300</v>
      </c>
      <c r="D115" s="203" t="s">
        <v>362</v>
      </c>
      <c r="E115" s="229">
        <f>SUM(E116+E118+E122+E125)</f>
        <v>3950</v>
      </c>
      <c r="F115" s="229">
        <f>SUM(F116+F118+F122+F125)</f>
        <v>7328</v>
      </c>
      <c r="G115" s="229">
        <f>SUM(G116+G118+G122+G125)</f>
        <v>1135</v>
      </c>
      <c r="H115" s="202">
        <f t="shared" si="6"/>
        <v>15.488537117903931</v>
      </c>
    </row>
    <row r="116" spans="1:8" ht="12.75">
      <c r="A116" s="570"/>
      <c r="B116" s="572"/>
      <c r="C116" s="570"/>
      <c r="D116" s="203" t="s">
        <v>363</v>
      </c>
      <c r="E116" s="231">
        <f>SUM(E117:E117)</f>
        <v>100</v>
      </c>
      <c r="F116" s="231">
        <f>SUM(F117:F117)</f>
        <v>100</v>
      </c>
      <c r="G116" s="231">
        <f>SUM(G117:G117)</f>
        <v>0</v>
      </c>
      <c r="H116" s="205">
        <f t="shared" si="6"/>
        <v>0</v>
      </c>
    </row>
    <row r="117" spans="1:8" ht="12.75">
      <c r="A117" s="570"/>
      <c r="B117" s="572"/>
      <c r="C117" s="570"/>
      <c r="D117" s="206" t="s">
        <v>364</v>
      </c>
      <c r="E117" s="231">
        <v>100</v>
      </c>
      <c r="F117" s="231">
        <v>100</v>
      </c>
      <c r="G117" s="232">
        <v>0</v>
      </c>
      <c r="H117" s="205">
        <f t="shared" si="6"/>
        <v>0</v>
      </c>
    </row>
    <row r="118" spans="1:8" ht="12.75">
      <c r="A118" s="570"/>
      <c r="B118" s="572"/>
      <c r="C118" s="570"/>
      <c r="D118" s="203" t="s">
        <v>376</v>
      </c>
      <c r="E118" s="231">
        <f>SUM(E119:E121)</f>
        <v>763</v>
      </c>
      <c r="F118" s="231">
        <f>SUM(F119:F121)</f>
        <v>2200</v>
      </c>
      <c r="G118" s="231">
        <f>SUM(G119:G121)</f>
        <v>304</v>
      </c>
      <c r="H118" s="205">
        <f t="shared" si="6"/>
        <v>13.818181818181818</v>
      </c>
    </row>
    <row r="119" spans="1:8" ht="12.75">
      <c r="A119" s="570"/>
      <c r="B119" s="572"/>
      <c r="C119" s="570"/>
      <c r="D119" s="206" t="s">
        <v>377</v>
      </c>
      <c r="E119" s="231">
        <v>0</v>
      </c>
      <c r="F119" s="231">
        <v>1000</v>
      </c>
      <c r="G119" s="232">
        <v>0</v>
      </c>
      <c r="H119" s="205">
        <f t="shared" si="6"/>
        <v>0</v>
      </c>
    </row>
    <row r="120" spans="1:8" ht="12.75">
      <c r="A120" s="570"/>
      <c r="B120" s="572"/>
      <c r="C120" s="570"/>
      <c r="D120" s="206" t="s">
        <v>378</v>
      </c>
      <c r="E120" s="231">
        <v>0</v>
      </c>
      <c r="F120" s="231">
        <v>200</v>
      </c>
      <c r="G120" s="232">
        <v>0</v>
      </c>
      <c r="H120" s="205">
        <f t="shared" si="6"/>
        <v>0</v>
      </c>
    </row>
    <row r="121" spans="1:8" ht="12.75">
      <c r="A121" s="570"/>
      <c r="B121" s="572"/>
      <c r="C121" s="570"/>
      <c r="D121" s="206" t="s">
        <v>448</v>
      </c>
      <c r="E121" s="209">
        <v>763</v>
      </c>
      <c r="F121" s="209">
        <v>1000</v>
      </c>
      <c r="G121" s="209">
        <v>304</v>
      </c>
      <c r="H121" s="205">
        <f t="shared" si="6"/>
        <v>30.4</v>
      </c>
    </row>
    <row r="122" spans="1:8" ht="12.75">
      <c r="A122" s="570"/>
      <c r="B122" s="572"/>
      <c r="C122" s="570"/>
      <c r="D122" s="203" t="s">
        <v>449</v>
      </c>
      <c r="E122" s="209">
        <f>SUM(E123:E124)</f>
        <v>763</v>
      </c>
      <c r="F122" s="209">
        <f>SUM(F123:F124)</f>
        <v>2000</v>
      </c>
      <c r="G122" s="209">
        <f>SUM(G123:G124)</f>
        <v>45</v>
      </c>
      <c r="H122" s="205">
        <f t="shared" si="6"/>
        <v>2.25</v>
      </c>
    </row>
    <row r="123" spans="1:8" ht="12.75">
      <c r="A123" s="570"/>
      <c r="B123" s="572"/>
      <c r="C123" s="570"/>
      <c r="D123" s="206" t="s">
        <v>382</v>
      </c>
      <c r="E123" s="209"/>
      <c r="F123" s="209">
        <v>1000</v>
      </c>
      <c r="G123" s="209">
        <v>0</v>
      </c>
      <c r="H123" s="205">
        <f t="shared" si="6"/>
        <v>0</v>
      </c>
    </row>
    <row r="124" spans="1:8" ht="12.75">
      <c r="A124" s="570"/>
      <c r="B124" s="572"/>
      <c r="C124" s="570"/>
      <c r="D124" s="206" t="s">
        <v>384</v>
      </c>
      <c r="E124" s="209">
        <v>763</v>
      </c>
      <c r="F124" s="209">
        <v>1000</v>
      </c>
      <c r="G124" s="209">
        <v>45</v>
      </c>
      <c r="H124" s="205">
        <f t="shared" si="6"/>
        <v>4.5</v>
      </c>
    </row>
    <row r="125" spans="1:8" ht="12.75">
      <c r="A125" s="570"/>
      <c r="B125" s="572"/>
      <c r="C125" s="570"/>
      <c r="D125" s="203" t="s">
        <v>370</v>
      </c>
      <c r="E125" s="209">
        <f>SUM(E126:E130)</f>
        <v>2324</v>
      </c>
      <c r="F125" s="209">
        <f>SUM(F126:F130)</f>
        <v>3028</v>
      </c>
      <c r="G125" s="209">
        <f>SUM(G126:G130)</f>
        <v>786</v>
      </c>
      <c r="H125" s="205">
        <f t="shared" si="6"/>
        <v>25.957727873183618</v>
      </c>
    </row>
    <row r="126" spans="1:8" ht="12.75">
      <c r="A126" s="570"/>
      <c r="B126" s="572"/>
      <c r="C126" s="570"/>
      <c r="D126" s="206" t="s">
        <v>371</v>
      </c>
      <c r="E126" s="209">
        <v>133</v>
      </c>
      <c r="F126" s="209">
        <v>133</v>
      </c>
      <c r="G126" s="209">
        <v>0</v>
      </c>
      <c r="H126" s="205">
        <f t="shared" si="6"/>
        <v>0</v>
      </c>
    </row>
    <row r="127" spans="1:8" ht="12.75">
      <c r="A127" s="570"/>
      <c r="B127" s="572"/>
      <c r="C127" s="570"/>
      <c r="D127" s="206" t="s">
        <v>406</v>
      </c>
      <c r="E127" s="209">
        <v>133</v>
      </c>
      <c r="F127" s="209">
        <v>837</v>
      </c>
      <c r="G127" s="209">
        <v>75</v>
      </c>
      <c r="H127" s="205">
        <f t="shared" si="6"/>
        <v>8.960573476702509</v>
      </c>
    </row>
    <row r="128" spans="1:8" ht="12.75">
      <c r="A128" s="570"/>
      <c r="B128" s="572"/>
      <c r="C128" s="570"/>
      <c r="D128" s="206" t="s">
        <v>450</v>
      </c>
      <c r="E128" s="209">
        <v>398</v>
      </c>
      <c r="F128" s="209">
        <v>398</v>
      </c>
      <c r="G128" s="209">
        <v>0</v>
      </c>
      <c r="H128" s="205">
        <f t="shared" si="6"/>
        <v>0</v>
      </c>
    </row>
    <row r="129" spans="1:8" ht="12.75">
      <c r="A129" s="570"/>
      <c r="B129" s="572"/>
      <c r="C129" s="570"/>
      <c r="D129" s="206" t="s">
        <v>373</v>
      </c>
      <c r="E129" s="209">
        <v>1295</v>
      </c>
      <c r="F129" s="209">
        <v>1295</v>
      </c>
      <c r="G129" s="209">
        <v>577</v>
      </c>
      <c r="H129" s="205">
        <f t="shared" si="6"/>
        <v>44.55598455598456</v>
      </c>
    </row>
    <row r="130" spans="1:8" ht="12.75">
      <c r="A130" s="570"/>
      <c r="B130" s="572"/>
      <c r="C130" s="570"/>
      <c r="D130" s="206" t="s">
        <v>410</v>
      </c>
      <c r="E130" s="209">
        <v>365</v>
      </c>
      <c r="F130" s="209">
        <v>365</v>
      </c>
      <c r="G130" s="209">
        <v>134</v>
      </c>
      <c r="H130" s="205">
        <f t="shared" si="6"/>
        <v>36.71232876712329</v>
      </c>
    </row>
    <row r="131" spans="1:8" ht="12.75">
      <c r="A131" s="570"/>
      <c r="B131" s="572"/>
      <c r="C131" s="215">
        <v>640</v>
      </c>
      <c r="D131" s="203" t="s">
        <v>415</v>
      </c>
      <c r="E131" s="216">
        <f>SUM(E132)</f>
        <v>100</v>
      </c>
      <c r="F131" s="216">
        <f>SUM(F132)</f>
        <v>100</v>
      </c>
      <c r="G131" s="216">
        <f>SUM(G132)</f>
        <v>96</v>
      </c>
      <c r="H131" s="202">
        <f t="shared" si="6"/>
        <v>96</v>
      </c>
    </row>
    <row r="132" spans="1:8" ht="12.75">
      <c r="A132" s="570"/>
      <c r="B132" s="572"/>
      <c r="C132" s="574"/>
      <c r="D132" s="203" t="s">
        <v>416</v>
      </c>
      <c r="E132" s="209">
        <f>SUM(E133:E133)</f>
        <v>100</v>
      </c>
      <c r="F132" s="209">
        <f>SUM(F133:F133)</f>
        <v>100</v>
      </c>
      <c r="G132" s="209">
        <f>SUM(G133:G133)</f>
        <v>96</v>
      </c>
      <c r="H132" s="205">
        <f t="shared" si="6"/>
        <v>96</v>
      </c>
    </row>
    <row r="133" spans="1:8" ht="12.75">
      <c r="A133" s="570"/>
      <c r="B133" s="572"/>
      <c r="C133" s="574"/>
      <c r="D133" s="206" t="s">
        <v>419</v>
      </c>
      <c r="E133" s="209">
        <v>100</v>
      </c>
      <c r="F133" s="209">
        <v>100</v>
      </c>
      <c r="G133" s="209">
        <v>96</v>
      </c>
      <c r="H133" s="205">
        <f t="shared" si="6"/>
        <v>96</v>
      </c>
    </row>
    <row r="134" spans="1:8" ht="12.75">
      <c r="A134" s="190" t="s">
        <v>451</v>
      </c>
      <c r="B134" s="190"/>
      <c r="C134" s="569" t="s">
        <v>452</v>
      </c>
      <c r="D134" s="569"/>
      <c r="E134" s="226">
        <v>0</v>
      </c>
      <c r="F134" s="226">
        <v>0</v>
      </c>
      <c r="G134" s="226">
        <v>0</v>
      </c>
      <c r="H134" s="192"/>
    </row>
    <row r="135" spans="1:8" ht="12.75">
      <c r="A135" s="190" t="s">
        <v>220</v>
      </c>
      <c r="B135" s="190"/>
      <c r="C135" s="569" t="s">
        <v>453</v>
      </c>
      <c r="D135" s="569"/>
      <c r="E135" s="226">
        <f>SUM(E137)</f>
        <v>25959</v>
      </c>
      <c r="F135" s="226">
        <f>SUM(F137)</f>
        <v>25959</v>
      </c>
      <c r="G135" s="226">
        <f>SUM(G137)</f>
        <v>3090</v>
      </c>
      <c r="H135" s="192">
        <f>SUM(G135/F135*100)</f>
        <v>11.903386108863979</v>
      </c>
    </row>
    <row r="136" spans="1:8" ht="12.75">
      <c r="A136" s="572"/>
      <c r="B136" s="233" t="s">
        <v>454</v>
      </c>
      <c r="C136" s="573" t="s">
        <v>455</v>
      </c>
      <c r="D136" s="573"/>
      <c r="E136" s="227"/>
      <c r="F136" s="227"/>
      <c r="G136" s="227"/>
      <c r="H136" s="194"/>
    </row>
    <row r="137" spans="1:8" ht="12.75">
      <c r="A137" s="572"/>
      <c r="B137" s="572"/>
      <c r="C137" s="195" t="s">
        <v>299</v>
      </c>
      <c r="D137" s="196" t="s">
        <v>357</v>
      </c>
      <c r="E137" s="228">
        <f>SUM(E138+E139+E140)</f>
        <v>25959</v>
      </c>
      <c r="F137" s="228">
        <f>SUM(F138+F139+F140)</f>
        <v>25959</v>
      </c>
      <c r="G137" s="228">
        <f>SUM(G138+G139+G140)</f>
        <v>3090</v>
      </c>
      <c r="H137" s="198">
        <f aca="true" t="shared" si="7" ref="H137:H148">SUM(G137/F137*100)</f>
        <v>11.903386108863979</v>
      </c>
    </row>
    <row r="138" spans="1:8" ht="24">
      <c r="A138" s="572"/>
      <c r="B138" s="572"/>
      <c r="C138" s="199" t="s">
        <v>358</v>
      </c>
      <c r="D138" s="200" t="s">
        <v>359</v>
      </c>
      <c r="E138" s="229">
        <v>10622</v>
      </c>
      <c r="F138" s="229">
        <v>10622</v>
      </c>
      <c r="G138" s="230">
        <v>1733</v>
      </c>
      <c r="H138" s="202">
        <f t="shared" si="7"/>
        <v>16.315194878553946</v>
      </c>
    </row>
    <row r="139" spans="1:8" ht="12.75">
      <c r="A139" s="572"/>
      <c r="B139" s="572"/>
      <c r="C139" s="199" t="s">
        <v>360</v>
      </c>
      <c r="D139" s="203" t="s">
        <v>447</v>
      </c>
      <c r="E139" s="229">
        <v>3719</v>
      </c>
      <c r="F139" s="229">
        <v>3719</v>
      </c>
      <c r="G139" s="229">
        <v>836</v>
      </c>
      <c r="H139" s="202">
        <f t="shared" si="7"/>
        <v>22.479161064802366</v>
      </c>
    </row>
    <row r="140" spans="1:8" ht="12.75">
      <c r="A140" s="572"/>
      <c r="B140" s="572"/>
      <c r="C140" s="199" t="s">
        <v>300</v>
      </c>
      <c r="D140" s="203" t="s">
        <v>362</v>
      </c>
      <c r="E140" s="229">
        <f>SUM(E141+E144)</f>
        <v>11618</v>
      </c>
      <c r="F140" s="229">
        <f>SUM(F141+F144)</f>
        <v>11618</v>
      </c>
      <c r="G140" s="229">
        <f>SUM(G141+G144)</f>
        <v>521</v>
      </c>
      <c r="H140" s="202">
        <f t="shared" si="7"/>
        <v>4.484420726458943</v>
      </c>
    </row>
    <row r="141" spans="1:8" ht="12.75">
      <c r="A141" s="572"/>
      <c r="B141" s="572"/>
      <c r="C141" s="574"/>
      <c r="D141" s="203" t="s">
        <v>366</v>
      </c>
      <c r="E141" s="209">
        <f>SUM(E142:E143)</f>
        <v>9958</v>
      </c>
      <c r="F141" s="209">
        <f>SUM(F142:F143)</f>
        <v>9958</v>
      </c>
      <c r="G141" s="209">
        <f>SUM(G142:G143)</f>
        <v>231</v>
      </c>
      <c r="H141" s="205">
        <f t="shared" si="7"/>
        <v>2.319742920265113</v>
      </c>
    </row>
    <row r="142" spans="1:8" ht="12.75">
      <c r="A142" s="572"/>
      <c r="B142" s="572"/>
      <c r="C142" s="574"/>
      <c r="D142" s="206" t="s">
        <v>456</v>
      </c>
      <c r="E142" s="209">
        <v>6639</v>
      </c>
      <c r="F142" s="209">
        <v>6639</v>
      </c>
      <c r="G142" s="209">
        <v>180</v>
      </c>
      <c r="H142" s="205">
        <f t="shared" si="7"/>
        <v>2.711251694532309</v>
      </c>
    </row>
    <row r="143" spans="1:8" ht="12.75">
      <c r="A143" s="572"/>
      <c r="B143" s="572"/>
      <c r="C143" s="574"/>
      <c r="D143" s="206" t="s">
        <v>387</v>
      </c>
      <c r="E143" s="209">
        <v>3319</v>
      </c>
      <c r="F143" s="209">
        <v>3319</v>
      </c>
      <c r="G143" s="209">
        <v>51</v>
      </c>
      <c r="H143" s="205">
        <f t="shared" si="7"/>
        <v>1.5366074118710455</v>
      </c>
    </row>
    <row r="144" spans="1:8" ht="12.75">
      <c r="A144" s="572"/>
      <c r="B144" s="572"/>
      <c r="C144" s="574"/>
      <c r="D144" s="203" t="s">
        <v>370</v>
      </c>
      <c r="E144" s="209">
        <f>SUM(E145:E147)</f>
        <v>1660</v>
      </c>
      <c r="F144" s="209">
        <f>SUM(F145:F147)</f>
        <v>1660</v>
      </c>
      <c r="G144" s="209">
        <f>SUM(G145:G147)</f>
        <v>290</v>
      </c>
      <c r="H144" s="205">
        <f t="shared" si="7"/>
        <v>17.46987951807229</v>
      </c>
    </row>
    <row r="145" spans="1:8" ht="12.75">
      <c r="A145" s="572"/>
      <c r="B145" s="572"/>
      <c r="C145" s="574"/>
      <c r="D145" s="206" t="s">
        <v>373</v>
      </c>
      <c r="E145" s="209">
        <v>1162</v>
      </c>
      <c r="F145" s="209">
        <v>1162</v>
      </c>
      <c r="G145" s="209">
        <v>267</v>
      </c>
      <c r="H145" s="205">
        <f t="shared" si="7"/>
        <v>22.977624784853703</v>
      </c>
    </row>
    <row r="146" spans="1:8" ht="12.75">
      <c r="A146" s="572"/>
      <c r="B146" s="572"/>
      <c r="C146" s="574"/>
      <c r="D146" s="206" t="s">
        <v>409</v>
      </c>
      <c r="E146" s="209">
        <v>332</v>
      </c>
      <c r="F146" s="209">
        <v>332</v>
      </c>
      <c r="G146" s="209">
        <v>0</v>
      </c>
      <c r="H146" s="205">
        <f t="shared" si="7"/>
        <v>0</v>
      </c>
    </row>
    <row r="147" spans="1:8" ht="12.75">
      <c r="A147" s="572"/>
      <c r="B147" s="572"/>
      <c r="C147" s="574"/>
      <c r="D147" s="206" t="s">
        <v>410</v>
      </c>
      <c r="E147" s="209">
        <v>166</v>
      </c>
      <c r="F147" s="209">
        <v>166</v>
      </c>
      <c r="G147" s="209">
        <v>23</v>
      </c>
      <c r="H147" s="205">
        <f t="shared" si="7"/>
        <v>13.855421686746988</v>
      </c>
    </row>
    <row r="148" spans="1:8" ht="12.75">
      <c r="A148" s="190" t="s">
        <v>222</v>
      </c>
      <c r="B148" s="191"/>
      <c r="C148" s="569" t="s">
        <v>457</v>
      </c>
      <c r="D148" s="569"/>
      <c r="E148" s="192">
        <f>SUM(E150)</f>
        <v>0</v>
      </c>
      <c r="F148" s="192">
        <f>SUM(F150)</f>
        <v>100000</v>
      </c>
      <c r="G148" s="192">
        <f>SUM(G150)</f>
        <v>60173</v>
      </c>
      <c r="H148" s="192">
        <f t="shared" si="7"/>
        <v>60.173</v>
      </c>
    </row>
    <row r="149" spans="1:8" ht="12.75">
      <c r="A149" s="570"/>
      <c r="B149" s="193" t="s">
        <v>458</v>
      </c>
      <c r="C149" s="571" t="s">
        <v>459</v>
      </c>
      <c r="D149" s="571"/>
      <c r="E149" s="194"/>
      <c r="F149" s="194"/>
      <c r="G149" s="194"/>
      <c r="H149" s="194"/>
    </row>
    <row r="150" spans="1:8" ht="12.75">
      <c r="A150" s="570"/>
      <c r="B150" s="572"/>
      <c r="C150" s="195" t="s">
        <v>299</v>
      </c>
      <c r="D150" s="196" t="s">
        <v>357</v>
      </c>
      <c r="E150" s="197">
        <f>SUM(E151+E152+E153)</f>
        <v>0</v>
      </c>
      <c r="F150" s="197">
        <f>SUM(F151+F152+F153)</f>
        <v>100000</v>
      </c>
      <c r="G150" s="197">
        <f>SUM(G151+G152+G153)</f>
        <v>60173</v>
      </c>
      <c r="H150" s="198">
        <f aca="true" t="shared" si="8" ref="H150:H174">SUM(G150/F150*100)</f>
        <v>60.173</v>
      </c>
    </row>
    <row r="151" spans="1:8" ht="24">
      <c r="A151" s="570"/>
      <c r="B151" s="572"/>
      <c r="C151" s="199" t="s">
        <v>358</v>
      </c>
      <c r="D151" s="200" t="s">
        <v>359</v>
      </c>
      <c r="E151" s="201">
        <v>0</v>
      </c>
      <c r="F151" s="201">
        <v>9630</v>
      </c>
      <c r="G151" s="201">
        <v>2627</v>
      </c>
      <c r="H151" s="202">
        <f t="shared" si="8"/>
        <v>27.27933541017653</v>
      </c>
    </row>
    <row r="152" spans="1:8" ht="12.75">
      <c r="A152" s="570"/>
      <c r="B152" s="572"/>
      <c r="C152" s="199" t="s">
        <v>360</v>
      </c>
      <c r="D152" s="203" t="s">
        <v>361</v>
      </c>
      <c r="E152" s="201">
        <v>0</v>
      </c>
      <c r="F152" s="201">
        <v>4820</v>
      </c>
      <c r="G152" s="201">
        <v>55</v>
      </c>
      <c r="H152" s="202">
        <f t="shared" si="8"/>
        <v>1.1410788381742738</v>
      </c>
    </row>
    <row r="153" spans="1:8" ht="12.75">
      <c r="A153" s="570"/>
      <c r="B153" s="572"/>
      <c r="C153" s="199" t="s">
        <v>300</v>
      </c>
      <c r="D153" s="203" t="s">
        <v>362</v>
      </c>
      <c r="E153" s="201">
        <f>SUM(E154+E157+E160+E165)</f>
        <v>0</v>
      </c>
      <c r="F153" s="201">
        <f>SUM(F154+F157+F160+F163+F165)</f>
        <v>85550</v>
      </c>
      <c r="G153" s="201">
        <f>SUM(G154+G157+G160+G163+G165)</f>
        <v>57491</v>
      </c>
      <c r="H153" s="202">
        <f t="shared" si="8"/>
        <v>67.20163646990063</v>
      </c>
    </row>
    <row r="154" spans="1:8" ht="12.75">
      <c r="A154" s="570"/>
      <c r="B154" s="572"/>
      <c r="C154" s="570"/>
      <c r="D154" s="203" t="s">
        <v>460</v>
      </c>
      <c r="E154" s="204">
        <f>SUM(E155:E156)</f>
        <v>0</v>
      </c>
      <c r="F154" s="204">
        <f>SUM(F155:F156)</f>
        <v>1050</v>
      </c>
      <c r="G154" s="204">
        <f>SUM(G155:G156)</f>
        <v>151</v>
      </c>
      <c r="H154" s="205">
        <f t="shared" si="8"/>
        <v>14.38095238095238</v>
      </c>
    </row>
    <row r="155" spans="1:8" ht="12.75">
      <c r="A155" s="570"/>
      <c r="B155" s="572"/>
      <c r="C155" s="570"/>
      <c r="D155" s="206" t="s">
        <v>461</v>
      </c>
      <c r="E155" s="204">
        <v>0</v>
      </c>
      <c r="F155" s="204">
        <v>50</v>
      </c>
      <c r="G155" s="207">
        <v>0</v>
      </c>
      <c r="H155" s="205">
        <f t="shared" si="8"/>
        <v>0</v>
      </c>
    </row>
    <row r="156" spans="1:8" ht="12.75">
      <c r="A156" s="570"/>
      <c r="B156" s="572"/>
      <c r="C156" s="570"/>
      <c r="D156" s="234" t="s">
        <v>462</v>
      </c>
      <c r="E156" s="204">
        <v>0</v>
      </c>
      <c r="F156" s="204">
        <v>1000</v>
      </c>
      <c r="G156" s="207">
        <v>151</v>
      </c>
      <c r="H156" s="205">
        <f t="shared" si="8"/>
        <v>15.1</v>
      </c>
    </row>
    <row r="157" spans="1:8" ht="12.75">
      <c r="A157" s="570"/>
      <c r="B157" s="572"/>
      <c r="C157" s="570"/>
      <c r="D157" s="203" t="s">
        <v>366</v>
      </c>
      <c r="E157" s="208">
        <f>SUM(E158:E158)</f>
        <v>0</v>
      </c>
      <c r="F157" s="206">
        <f>SUM(F158:F159)</f>
        <v>4500</v>
      </c>
      <c r="G157" s="209">
        <f>SUM(G158:G159)</f>
        <v>2630</v>
      </c>
      <c r="H157" s="205">
        <f t="shared" si="8"/>
        <v>58.44444444444444</v>
      </c>
    </row>
    <row r="158" spans="1:8" ht="12.75">
      <c r="A158" s="570"/>
      <c r="B158" s="572"/>
      <c r="C158" s="570"/>
      <c r="D158" s="206" t="s">
        <v>463</v>
      </c>
      <c r="E158" s="209">
        <v>0</v>
      </c>
      <c r="F158" s="209">
        <v>1100</v>
      </c>
      <c r="G158" s="209">
        <v>391</v>
      </c>
      <c r="H158" s="205">
        <f t="shared" si="8"/>
        <v>35.54545454545455</v>
      </c>
    </row>
    <row r="159" spans="1:8" ht="12.75">
      <c r="A159" s="570"/>
      <c r="B159" s="572"/>
      <c r="C159" s="570"/>
      <c r="D159" s="206" t="s">
        <v>367</v>
      </c>
      <c r="E159" s="209"/>
      <c r="F159" s="209">
        <v>3400</v>
      </c>
      <c r="G159" s="209">
        <v>2239</v>
      </c>
      <c r="H159" s="205">
        <f t="shared" si="8"/>
        <v>65.8529411764706</v>
      </c>
    </row>
    <row r="160" spans="1:8" ht="12.75">
      <c r="A160" s="570"/>
      <c r="B160" s="572"/>
      <c r="C160" s="570"/>
      <c r="D160" s="203" t="s">
        <v>368</v>
      </c>
      <c r="E160" s="209">
        <f>SUM(E162)</f>
        <v>0</v>
      </c>
      <c r="F160" s="209">
        <f>SUM(F161:F162)</f>
        <v>1600</v>
      </c>
      <c r="G160" s="209">
        <f>SUM(G161:G162)</f>
        <v>529</v>
      </c>
      <c r="H160" s="205">
        <f t="shared" si="8"/>
        <v>33.0625</v>
      </c>
    </row>
    <row r="161" spans="1:8" ht="12.75">
      <c r="A161" s="570"/>
      <c r="B161" s="572"/>
      <c r="C161" s="570"/>
      <c r="D161" s="203" t="s">
        <v>464</v>
      </c>
      <c r="E161" s="209"/>
      <c r="F161" s="209">
        <v>1450</v>
      </c>
      <c r="G161" s="209">
        <v>264</v>
      </c>
      <c r="H161" s="205">
        <f t="shared" si="8"/>
        <v>18.20689655172414</v>
      </c>
    </row>
    <row r="162" spans="1:8" ht="12.75">
      <c r="A162" s="570"/>
      <c r="B162" s="572"/>
      <c r="C162" s="570"/>
      <c r="D162" s="206" t="s">
        <v>369</v>
      </c>
      <c r="E162" s="209"/>
      <c r="F162" s="209">
        <v>150</v>
      </c>
      <c r="G162" s="209">
        <v>265</v>
      </c>
      <c r="H162" s="205">
        <f t="shared" si="8"/>
        <v>176.66666666666666</v>
      </c>
    </row>
    <row r="163" spans="1:8" ht="12.75">
      <c r="A163" s="570"/>
      <c r="B163" s="572"/>
      <c r="C163" s="570"/>
      <c r="D163" s="203" t="s">
        <v>465</v>
      </c>
      <c r="E163" s="209"/>
      <c r="F163" s="209">
        <f>SUM(F164)</f>
        <v>200</v>
      </c>
      <c r="G163" s="209">
        <f>SUM(G164)</f>
        <v>444</v>
      </c>
      <c r="H163" s="205">
        <f t="shared" si="8"/>
        <v>222.00000000000003</v>
      </c>
    </row>
    <row r="164" spans="1:8" ht="12.75">
      <c r="A164" s="570"/>
      <c r="B164" s="572"/>
      <c r="C164" s="570"/>
      <c r="D164" s="206" t="s">
        <v>466</v>
      </c>
      <c r="E164" s="209"/>
      <c r="F164" s="209">
        <v>200</v>
      </c>
      <c r="G164" s="209">
        <v>444</v>
      </c>
      <c r="H164" s="205">
        <f t="shared" si="8"/>
        <v>222.00000000000003</v>
      </c>
    </row>
    <row r="165" spans="1:8" ht="12.75">
      <c r="A165" s="570"/>
      <c r="B165" s="572"/>
      <c r="C165" s="570"/>
      <c r="D165" s="203" t="s">
        <v>370</v>
      </c>
      <c r="E165" s="209">
        <f>SUM(E166:E169)</f>
        <v>0</v>
      </c>
      <c r="F165" s="209">
        <f>SUM(F166:F170)</f>
        <v>78200</v>
      </c>
      <c r="G165" s="209">
        <f>SUM(G166:G170)</f>
        <v>53737</v>
      </c>
      <c r="H165" s="205">
        <f t="shared" si="8"/>
        <v>68.71739130434783</v>
      </c>
    </row>
    <row r="166" spans="1:8" ht="12.75">
      <c r="A166" s="570"/>
      <c r="B166" s="572"/>
      <c r="C166" s="570"/>
      <c r="D166" s="206" t="s">
        <v>406</v>
      </c>
      <c r="E166" s="209"/>
      <c r="F166" s="209">
        <v>600</v>
      </c>
      <c r="G166" s="209">
        <v>217</v>
      </c>
      <c r="H166" s="205">
        <f t="shared" si="8"/>
        <v>36.16666666666667</v>
      </c>
    </row>
    <row r="167" spans="1:8" ht="12.75">
      <c r="A167" s="570"/>
      <c r="B167" s="572"/>
      <c r="C167" s="570"/>
      <c r="D167" s="206" t="s">
        <v>372</v>
      </c>
      <c r="E167" s="209">
        <v>0</v>
      </c>
      <c r="F167" s="209">
        <v>100</v>
      </c>
      <c r="G167" s="209">
        <v>18</v>
      </c>
      <c r="H167" s="205">
        <f t="shared" si="8"/>
        <v>18</v>
      </c>
    </row>
    <row r="168" spans="1:8" ht="12.75">
      <c r="A168" s="570"/>
      <c r="B168" s="572"/>
      <c r="C168" s="570"/>
      <c r="D168" s="206" t="s">
        <v>373</v>
      </c>
      <c r="E168" s="209">
        <v>0</v>
      </c>
      <c r="F168" s="209">
        <v>12900</v>
      </c>
      <c r="G168" s="209">
        <v>9163</v>
      </c>
      <c r="H168" s="205">
        <f t="shared" si="8"/>
        <v>71.03100775193798</v>
      </c>
    </row>
    <row r="169" spans="1:8" ht="12.75">
      <c r="A169" s="570"/>
      <c r="B169" s="572"/>
      <c r="C169" s="570"/>
      <c r="D169" s="206" t="s">
        <v>374</v>
      </c>
      <c r="E169" s="209">
        <v>0</v>
      </c>
      <c r="F169" s="209">
        <v>55300</v>
      </c>
      <c r="G169" s="209">
        <v>37517</v>
      </c>
      <c r="H169" s="205">
        <f t="shared" si="8"/>
        <v>67.84267631103074</v>
      </c>
    </row>
    <row r="170" spans="1:8" ht="12.75">
      <c r="A170" s="570"/>
      <c r="B170" s="572"/>
      <c r="C170" s="570"/>
      <c r="D170" s="206" t="s">
        <v>467</v>
      </c>
      <c r="E170" s="209"/>
      <c r="F170" s="209">
        <v>9300</v>
      </c>
      <c r="G170" s="209">
        <v>6822</v>
      </c>
      <c r="H170" s="205">
        <f t="shared" si="8"/>
        <v>73.35483870967742</v>
      </c>
    </row>
    <row r="171" spans="1:8" ht="12.75" customHeight="1">
      <c r="A171" s="567" t="s">
        <v>468</v>
      </c>
      <c r="B171" s="567"/>
      <c r="C171" s="235">
        <v>600</v>
      </c>
      <c r="D171" s="235" t="s">
        <v>357</v>
      </c>
      <c r="E171" s="236">
        <f>SUM(E135+E112+E100+E94+E27+E9)</f>
        <v>1689210</v>
      </c>
      <c r="F171" s="236">
        <f>SUM(F150+F135+F112+F100+F94+F27+F9)</f>
        <v>1784005</v>
      </c>
      <c r="G171" s="236">
        <f>SUM(G148+G135+G112+G100+G94+G27+G9)</f>
        <v>721586</v>
      </c>
      <c r="H171" s="189">
        <f t="shared" si="8"/>
        <v>40.44753237799221</v>
      </c>
    </row>
    <row r="172" spans="1:8" ht="12.75">
      <c r="A172" s="567"/>
      <c r="B172" s="567"/>
      <c r="C172" s="235">
        <v>700</v>
      </c>
      <c r="D172" s="235" t="s">
        <v>420</v>
      </c>
      <c r="E172" s="236">
        <f>SUM(E83)</f>
        <v>24530</v>
      </c>
      <c r="F172" s="236">
        <f>SUM(F83)</f>
        <v>24530</v>
      </c>
      <c r="G172" s="236">
        <f>SUM(G83)</f>
        <v>2404</v>
      </c>
      <c r="H172" s="189">
        <f t="shared" si="8"/>
        <v>9.800244598450876</v>
      </c>
    </row>
    <row r="173" spans="1:8" ht="12.75">
      <c r="A173" s="567"/>
      <c r="B173" s="567"/>
      <c r="C173" s="235">
        <v>800</v>
      </c>
      <c r="D173" s="235" t="s">
        <v>439</v>
      </c>
      <c r="E173" s="236">
        <f>SUM(E105)</f>
        <v>205802</v>
      </c>
      <c r="F173" s="236">
        <f>SUM(F105)</f>
        <v>205802</v>
      </c>
      <c r="G173" s="236">
        <f>SUM(G105)</f>
        <v>108863</v>
      </c>
      <c r="H173" s="189">
        <f t="shared" si="8"/>
        <v>52.896959213224356</v>
      </c>
    </row>
    <row r="174" spans="1:8" ht="12.75">
      <c r="A174" s="567"/>
      <c r="B174" s="567"/>
      <c r="C174" s="568" t="s">
        <v>469</v>
      </c>
      <c r="D174" s="568"/>
      <c r="E174" s="237">
        <f>SUM(E171:E173)</f>
        <v>1919542</v>
      </c>
      <c r="F174" s="237">
        <f>SUM(F171:F173)</f>
        <v>2014337</v>
      </c>
      <c r="G174" s="237">
        <f>SUM(G171:G173)</f>
        <v>832853</v>
      </c>
      <c r="H174" s="189">
        <f t="shared" si="8"/>
        <v>41.34625933992177</v>
      </c>
    </row>
  </sheetData>
  <mergeCells count="46">
    <mergeCell ref="A1:H1"/>
    <mergeCell ref="A3:A5"/>
    <mergeCell ref="B3:B5"/>
    <mergeCell ref="C3:D3"/>
    <mergeCell ref="E3:F3"/>
    <mergeCell ref="C4:C5"/>
    <mergeCell ref="D4:D5"/>
    <mergeCell ref="E4:E5"/>
    <mergeCell ref="F4:F5"/>
    <mergeCell ref="G4:G5"/>
    <mergeCell ref="H4:H5"/>
    <mergeCell ref="A6:D6"/>
    <mergeCell ref="C7:D7"/>
    <mergeCell ref="A8:A24"/>
    <mergeCell ref="C8:D8"/>
    <mergeCell ref="B9:B24"/>
    <mergeCell ref="C13:C24"/>
    <mergeCell ref="C25:D25"/>
    <mergeCell ref="A26:A109"/>
    <mergeCell ref="B27:B92"/>
    <mergeCell ref="C31:C77"/>
    <mergeCell ref="C79:C82"/>
    <mergeCell ref="C85:C92"/>
    <mergeCell ref="B94:B98"/>
    <mergeCell ref="B100:B109"/>
    <mergeCell ref="C102:C104"/>
    <mergeCell ref="C107:C109"/>
    <mergeCell ref="C110:D110"/>
    <mergeCell ref="A111:A133"/>
    <mergeCell ref="C111:D111"/>
    <mergeCell ref="B112:B133"/>
    <mergeCell ref="C116:C130"/>
    <mergeCell ref="C132:C133"/>
    <mergeCell ref="C134:D134"/>
    <mergeCell ref="C135:D135"/>
    <mergeCell ref="A136:A147"/>
    <mergeCell ref="C136:D136"/>
    <mergeCell ref="B137:B147"/>
    <mergeCell ref="C141:C147"/>
    <mergeCell ref="A171:B174"/>
    <mergeCell ref="C174:D174"/>
    <mergeCell ref="C148:D148"/>
    <mergeCell ref="A149:A170"/>
    <mergeCell ref="C149:D149"/>
    <mergeCell ref="B150:B170"/>
    <mergeCell ref="C154:C170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3" sqref="G3"/>
    </sheetView>
  </sheetViews>
  <sheetFormatPr defaultColWidth="9.140625" defaultRowHeight="12.75"/>
  <cols>
    <col min="1" max="1" width="8.57421875" style="0" customWidth="1"/>
    <col min="2" max="3" width="9.8515625" style="0" customWidth="1"/>
    <col min="4" max="4" width="38.57421875" style="0" customWidth="1"/>
    <col min="5" max="6" width="13.140625" style="0" customWidth="1"/>
    <col min="7" max="7" width="11.57421875" style="0" customWidth="1"/>
    <col min="8" max="8" width="7.140625" style="0" customWidth="1"/>
    <col min="9" max="16384" width="11.57421875" style="0" customWidth="1"/>
  </cols>
  <sheetData>
    <row r="1" spans="1:8" ht="15.75">
      <c r="A1" s="627" t="s">
        <v>470</v>
      </c>
      <c r="B1" s="627"/>
      <c r="C1" s="627"/>
      <c r="D1" s="627"/>
      <c r="E1" s="627"/>
      <c r="F1" s="627"/>
      <c r="G1" s="627"/>
      <c r="H1" s="627"/>
    </row>
    <row r="2" spans="1:8" ht="12.75">
      <c r="A2" s="184"/>
      <c r="B2" s="184"/>
      <c r="C2" s="184"/>
      <c r="D2" s="184"/>
      <c r="E2" s="184"/>
      <c r="F2" s="184"/>
      <c r="G2" s="184"/>
      <c r="H2" s="238" t="s">
        <v>0</v>
      </c>
    </row>
    <row r="3" spans="1:8" ht="12.75">
      <c r="A3" s="239" t="s">
        <v>287</v>
      </c>
      <c r="B3" s="240" t="s">
        <v>288</v>
      </c>
      <c r="C3" s="628" t="s">
        <v>471</v>
      </c>
      <c r="D3" s="628"/>
      <c r="E3" s="629" t="s">
        <v>350</v>
      </c>
      <c r="F3" s="629"/>
      <c r="G3" s="241" t="s">
        <v>3</v>
      </c>
      <c r="H3" s="242" t="s">
        <v>119</v>
      </c>
    </row>
    <row r="4" spans="1:8" ht="12.75">
      <c r="A4" s="243"/>
      <c r="B4" s="244" t="s">
        <v>472</v>
      </c>
      <c r="C4" s="245" t="s">
        <v>121</v>
      </c>
      <c r="D4" s="246" t="s">
        <v>289</v>
      </c>
      <c r="E4" s="630" t="s">
        <v>4</v>
      </c>
      <c r="F4" s="630" t="s">
        <v>5</v>
      </c>
      <c r="G4" s="247" t="s">
        <v>35</v>
      </c>
      <c r="H4" s="248" t="s">
        <v>292</v>
      </c>
    </row>
    <row r="5" spans="1:8" ht="12.75">
      <c r="A5" s="249"/>
      <c r="B5" s="250"/>
      <c r="C5" s="251"/>
      <c r="D5" s="252" t="s">
        <v>294</v>
      </c>
      <c r="E5" s="630"/>
      <c r="F5" s="630"/>
      <c r="G5" s="253"/>
      <c r="H5" s="254"/>
    </row>
    <row r="6" spans="1:8" ht="12.75">
      <c r="A6" s="624" t="s">
        <v>473</v>
      </c>
      <c r="B6" s="624"/>
      <c r="C6" s="624"/>
      <c r="D6" s="624"/>
      <c r="E6" s="255">
        <v>347213</v>
      </c>
      <c r="F6" s="255">
        <v>347213</v>
      </c>
      <c r="G6" s="255">
        <v>139560</v>
      </c>
      <c r="H6" s="256">
        <v>40</v>
      </c>
    </row>
    <row r="7" spans="1:8" ht="12.75">
      <c r="A7" s="257" t="s">
        <v>226</v>
      </c>
      <c r="B7" s="258" t="s">
        <v>474</v>
      </c>
      <c r="C7" s="625" t="s">
        <v>475</v>
      </c>
      <c r="D7" s="625"/>
      <c r="E7" s="259">
        <v>347213</v>
      </c>
      <c r="F7" s="259">
        <v>347213</v>
      </c>
      <c r="G7" s="259">
        <v>139560</v>
      </c>
      <c r="H7" s="260">
        <v>40</v>
      </c>
    </row>
    <row r="8" spans="1:8" ht="12.75">
      <c r="A8" s="261"/>
      <c r="B8" s="262"/>
      <c r="C8" s="263" t="s">
        <v>299</v>
      </c>
      <c r="D8" s="264" t="s">
        <v>8</v>
      </c>
      <c r="E8" s="265">
        <v>347213</v>
      </c>
      <c r="F8" s="265">
        <v>347213</v>
      </c>
      <c r="G8" s="266">
        <v>139560</v>
      </c>
      <c r="H8" s="267">
        <v>40</v>
      </c>
    </row>
    <row r="9" spans="1:8" ht="12.75">
      <c r="A9" s="268"/>
      <c r="B9" s="269"/>
      <c r="C9" s="270" t="s">
        <v>358</v>
      </c>
      <c r="D9" s="271" t="s">
        <v>476</v>
      </c>
      <c r="E9" s="272">
        <v>207927</v>
      </c>
      <c r="F9" s="272">
        <v>207927</v>
      </c>
      <c r="G9" s="273">
        <v>82872</v>
      </c>
      <c r="H9" s="274">
        <v>40</v>
      </c>
    </row>
    <row r="10" spans="1:8" ht="12.75">
      <c r="A10" s="268"/>
      <c r="B10" s="269"/>
      <c r="C10" s="275"/>
      <c r="D10" s="276" t="s">
        <v>477</v>
      </c>
      <c r="E10" s="277">
        <v>162318</v>
      </c>
      <c r="F10" s="277">
        <v>162318</v>
      </c>
      <c r="G10" s="278">
        <v>70218</v>
      </c>
      <c r="H10" s="279">
        <v>43</v>
      </c>
    </row>
    <row r="11" spans="1:8" ht="12.75">
      <c r="A11" s="268"/>
      <c r="B11" s="269"/>
      <c r="C11" s="275"/>
      <c r="D11" s="280" t="s">
        <v>478</v>
      </c>
      <c r="E11" s="272">
        <v>32331</v>
      </c>
      <c r="F11" s="272">
        <v>32331</v>
      </c>
      <c r="G11" s="278">
        <v>12654</v>
      </c>
      <c r="H11" s="279">
        <v>39</v>
      </c>
    </row>
    <row r="12" spans="1:8" ht="12.75">
      <c r="A12" s="268"/>
      <c r="B12" s="269"/>
      <c r="C12" s="275"/>
      <c r="D12" s="276" t="s">
        <v>479</v>
      </c>
      <c r="E12" s="277">
        <v>10622</v>
      </c>
      <c r="F12" s="277">
        <v>10622</v>
      </c>
      <c r="G12" s="278">
        <v>2983</v>
      </c>
      <c r="H12" s="279">
        <v>28</v>
      </c>
    </row>
    <row r="13" spans="1:8" ht="12.75">
      <c r="A13" s="268"/>
      <c r="B13" s="269"/>
      <c r="C13" s="275"/>
      <c r="D13" s="276" t="s">
        <v>480</v>
      </c>
      <c r="E13" s="277">
        <v>21709</v>
      </c>
      <c r="F13" s="277">
        <v>21709</v>
      </c>
      <c r="G13" s="278">
        <v>9671</v>
      </c>
      <c r="H13" s="279">
        <v>45</v>
      </c>
    </row>
    <row r="14" spans="1:8" ht="12.75">
      <c r="A14" s="268"/>
      <c r="B14" s="269"/>
      <c r="C14" s="275"/>
      <c r="D14" s="276" t="s">
        <v>481</v>
      </c>
      <c r="E14" s="277">
        <v>13278</v>
      </c>
      <c r="F14" s="277">
        <v>13278</v>
      </c>
      <c r="G14" s="278">
        <v>0</v>
      </c>
      <c r="H14" s="279">
        <v>0</v>
      </c>
    </row>
    <row r="15" spans="1:8" ht="12.75">
      <c r="A15" s="268"/>
      <c r="B15" s="269"/>
      <c r="C15" s="270" t="s">
        <v>360</v>
      </c>
      <c r="D15" s="271" t="s">
        <v>482</v>
      </c>
      <c r="E15" s="281">
        <v>85176</v>
      </c>
      <c r="F15" s="281">
        <v>85176</v>
      </c>
      <c r="G15" s="282">
        <v>34365</v>
      </c>
      <c r="H15" s="283">
        <v>40</v>
      </c>
    </row>
    <row r="16" spans="1:8" ht="12.75">
      <c r="A16" s="268"/>
      <c r="B16" s="269"/>
      <c r="C16" s="275"/>
      <c r="D16" s="276" t="s">
        <v>483</v>
      </c>
      <c r="E16" s="284">
        <v>12282</v>
      </c>
      <c r="F16" s="284">
        <v>12282</v>
      </c>
      <c r="G16" s="285">
        <v>5659</v>
      </c>
      <c r="H16" s="286">
        <v>46</v>
      </c>
    </row>
    <row r="17" spans="1:8" ht="12.75">
      <c r="A17" s="268"/>
      <c r="B17" s="269"/>
      <c r="C17" s="287"/>
      <c r="D17" s="288" t="s">
        <v>484</v>
      </c>
      <c r="E17" s="284">
        <v>6639</v>
      </c>
      <c r="F17" s="284">
        <v>6639</v>
      </c>
      <c r="G17" s="285">
        <v>2596</v>
      </c>
      <c r="H17" s="289">
        <v>39</v>
      </c>
    </row>
    <row r="18" spans="1:8" ht="12.75">
      <c r="A18" s="268"/>
      <c r="B18" s="269"/>
      <c r="C18" s="287"/>
      <c r="D18" s="288" t="s">
        <v>485</v>
      </c>
      <c r="E18" s="284">
        <v>1859</v>
      </c>
      <c r="F18" s="284">
        <v>1859</v>
      </c>
      <c r="G18" s="285">
        <v>531</v>
      </c>
      <c r="H18" s="290">
        <v>29</v>
      </c>
    </row>
    <row r="19" spans="1:8" ht="12.75">
      <c r="A19" s="268"/>
      <c r="B19" s="269"/>
      <c r="C19" s="270"/>
      <c r="D19" s="276" t="s">
        <v>486</v>
      </c>
      <c r="E19" s="284">
        <v>51915</v>
      </c>
      <c r="F19" s="284">
        <v>51915</v>
      </c>
      <c r="G19" s="285">
        <v>20596</v>
      </c>
      <c r="H19" s="286">
        <v>40</v>
      </c>
    </row>
    <row r="20" spans="1:8" ht="12.75">
      <c r="A20" s="268"/>
      <c r="B20" s="269"/>
      <c r="C20" s="270"/>
      <c r="D20" s="276" t="s">
        <v>487</v>
      </c>
      <c r="E20" s="284">
        <v>2921</v>
      </c>
      <c r="F20" s="284">
        <v>2921</v>
      </c>
      <c r="G20" s="285">
        <v>1106</v>
      </c>
      <c r="H20" s="286">
        <v>38</v>
      </c>
    </row>
    <row r="21" spans="1:8" ht="12.75">
      <c r="A21" s="268"/>
      <c r="B21" s="269"/>
      <c r="C21" s="270"/>
      <c r="D21" s="276" t="s">
        <v>488</v>
      </c>
      <c r="E21" s="284">
        <v>29111</v>
      </c>
      <c r="F21" s="284">
        <v>29111</v>
      </c>
      <c r="G21" s="285">
        <v>11598</v>
      </c>
      <c r="H21" s="286">
        <v>40</v>
      </c>
    </row>
    <row r="22" spans="1:8" ht="12.75">
      <c r="A22" s="268"/>
      <c r="B22" s="269"/>
      <c r="C22" s="270"/>
      <c r="D22" s="276" t="s">
        <v>489</v>
      </c>
      <c r="E22" s="284">
        <v>1660</v>
      </c>
      <c r="F22" s="284">
        <v>1660</v>
      </c>
      <c r="G22" s="285">
        <v>657</v>
      </c>
      <c r="H22" s="286">
        <v>40</v>
      </c>
    </row>
    <row r="23" spans="1:8" ht="12.75">
      <c r="A23" s="268"/>
      <c r="B23" s="269"/>
      <c r="C23" s="270"/>
      <c r="D23" s="276" t="s">
        <v>490</v>
      </c>
      <c r="E23" s="284">
        <v>6240</v>
      </c>
      <c r="F23" s="284">
        <v>6240</v>
      </c>
      <c r="G23" s="285">
        <v>2480</v>
      </c>
      <c r="H23" s="286">
        <v>40</v>
      </c>
    </row>
    <row r="24" spans="1:8" ht="12.75">
      <c r="A24" s="268"/>
      <c r="B24" s="269"/>
      <c r="C24" s="270"/>
      <c r="D24" s="276" t="s">
        <v>491</v>
      </c>
      <c r="E24" s="284">
        <v>2091</v>
      </c>
      <c r="F24" s="284">
        <v>2091</v>
      </c>
      <c r="G24" s="285">
        <v>823</v>
      </c>
      <c r="H24" s="286">
        <v>39</v>
      </c>
    </row>
    <row r="25" spans="1:8" ht="12.75">
      <c r="A25" s="268"/>
      <c r="B25" s="269"/>
      <c r="C25" s="270"/>
      <c r="D25" s="276" t="s">
        <v>492</v>
      </c>
      <c r="E25" s="284">
        <v>9892</v>
      </c>
      <c r="F25" s="284">
        <v>9892</v>
      </c>
      <c r="G25" s="285">
        <v>3931</v>
      </c>
      <c r="H25" s="286">
        <v>40</v>
      </c>
    </row>
    <row r="26" spans="1:8" ht="12.75">
      <c r="A26" s="268"/>
      <c r="B26" s="269"/>
      <c r="C26" s="270"/>
      <c r="D26" s="276" t="s">
        <v>493</v>
      </c>
      <c r="E26" s="284">
        <v>12481</v>
      </c>
      <c r="F26" s="284">
        <v>12481</v>
      </c>
      <c r="G26" s="285">
        <v>4982</v>
      </c>
      <c r="H26" s="286">
        <v>40</v>
      </c>
    </row>
    <row r="27" spans="1:8" ht="12.75">
      <c r="A27" s="268"/>
      <c r="B27" s="269"/>
      <c r="C27" s="270" t="s">
        <v>300</v>
      </c>
      <c r="D27" s="271" t="s">
        <v>301</v>
      </c>
      <c r="E27" s="281">
        <v>54110</v>
      </c>
      <c r="F27" s="281">
        <v>54110</v>
      </c>
      <c r="G27" s="282">
        <v>21945</v>
      </c>
      <c r="H27" s="283">
        <v>41</v>
      </c>
    </row>
    <row r="28" spans="1:8" ht="12.75">
      <c r="A28" s="268"/>
      <c r="B28" s="269"/>
      <c r="C28" s="291"/>
      <c r="D28" s="292" t="s">
        <v>494</v>
      </c>
      <c r="E28" s="272">
        <v>100</v>
      </c>
      <c r="F28" s="272">
        <v>100</v>
      </c>
      <c r="G28" s="273">
        <v>0</v>
      </c>
      <c r="H28" s="274">
        <v>0</v>
      </c>
    </row>
    <row r="29" spans="1:8" ht="12.75">
      <c r="A29" s="268"/>
      <c r="B29" s="269"/>
      <c r="C29" s="287"/>
      <c r="D29" s="288" t="s">
        <v>495</v>
      </c>
      <c r="E29" s="277">
        <v>100</v>
      </c>
      <c r="F29" s="277">
        <v>100</v>
      </c>
      <c r="G29" s="278">
        <v>0</v>
      </c>
      <c r="H29" s="279">
        <v>0</v>
      </c>
    </row>
    <row r="30" spans="1:8" ht="12.75">
      <c r="A30" s="268"/>
      <c r="B30" s="269"/>
      <c r="C30" s="287"/>
      <c r="D30" s="293" t="s">
        <v>496</v>
      </c>
      <c r="E30" s="272">
        <v>10955</v>
      </c>
      <c r="F30" s="272">
        <v>10955</v>
      </c>
      <c r="G30" s="273">
        <v>6001</v>
      </c>
      <c r="H30" s="274">
        <v>55</v>
      </c>
    </row>
    <row r="31" spans="1:8" ht="12.75">
      <c r="A31" s="268"/>
      <c r="B31" s="269"/>
      <c r="C31" s="287"/>
      <c r="D31" s="288" t="s">
        <v>377</v>
      </c>
      <c r="E31" s="277">
        <v>7635</v>
      </c>
      <c r="F31" s="277">
        <v>7635</v>
      </c>
      <c r="G31" s="278">
        <v>4433</v>
      </c>
      <c r="H31" s="279">
        <v>58</v>
      </c>
    </row>
    <row r="32" spans="1:8" ht="12.75">
      <c r="A32" s="268"/>
      <c r="B32" s="269"/>
      <c r="C32" s="287"/>
      <c r="D32" s="288" t="s">
        <v>378</v>
      </c>
      <c r="E32" s="277">
        <v>664</v>
      </c>
      <c r="F32" s="277">
        <v>664</v>
      </c>
      <c r="G32" s="278">
        <v>481</v>
      </c>
      <c r="H32" s="279">
        <v>72</v>
      </c>
    </row>
    <row r="33" spans="1:8" ht="12.75">
      <c r="A33" s="268"/>
      <c r="B33" s="269"/>
      <c r="C33" s="287"/>
      <c r="D33" s="288" t="s">
        <v>497</v>
      </c>
      <c r="E33" s="277">
        <v>2656</v>
      </c>
      <c r="F33" s="277">
        <v>2656</v>
      </c>
      <c r="G33" s="278">
        <v>1087</v>
      </c>
      <c r="H33" s="279">
        <v>41</v>
      </c>
    </row>
    <row r="34" spans="1:8" ht="12.75">
      <c r="A34" s="268"/>
      <c r="B34" s="269"/>
      <c r="C34" s="287"/>
      <c r="D34" s="293" t="s">
        <v>498</v>
      </c>
      <c r="E34" s="272">
        <v>14938</v>
      </c>
      <c r="F34" s="272">
        <v>14938</v>
      </c>
      <c r="G34" s="273">
        <v>3488</v>
      </c>
      <c r="H34" s="274">
        <v>23</v>
      </c>
    </row>
    <row r="35" spans="1:8" ht="12.75">
      <c r="A35" s="268"/>
      <c r="B35" s="269"/>
      <c r="C35" s="287"/>
      <c r="D35" s="288" t="s">
        <v>381</v>
      </c>
      <c r="E35" s="277">
        <v>332</v>
      </c>
      <c r="F35" s="277">
        <v>332</v>
      </c>
      <c r="G35" s="278">
        <v>0</v>
      </c>
      <c r="H35" s="279">
        <v>0</v>
      </c>
    </row>
    <row r="36" spans="1:8" ht="12.75">
      <c r="A36" s="268"/>
      <c r="B36" s="269"/>
      <c r="C36" s="287"/>
      <c r="D36" s="288" t="s">
        <v>499</v>
      </c>
      <c r="E36" s="277">
        <v>996</v>
      </c>
      <c r="F36" s="277">
        <v>996</v>
      </c>
      <c r="G36" s="278">
        <v>0</v>
      </c>
      <c r="H36" s="279">
        <v>0</v>
      </c>
    </row>
    <row r="37" spans="1:8" ht="12.75">
      <c r="A37" s="268"/>
      <c r="B37" s="269"/>
      <c r="C37" s="287"/>
      <c r="D37" s="288" t="s">
        <v>500</v>
      </c>
      <c r="E37" s="277">
        <v>996</v>
      </c>
      <c r="F37" s="277">
        <v>996</v>
      </c>
      <c r="G37" s="278">
        <v>131</v>
      </c>
      <c r="H37" s="279">
        <v>13</v>
      </c>
    </row>
    <row r="38" spans="1:8" ht="12.75">
      <c r="A38" s="268"/>
      <c r="B38" s="269"/>
      <c r="C38" s="287"/>
      <c r="D38" s="288" t="s">
        <v>501</v>
      </c>
      <c r="E38" s="277">
        <v>332</v>
      </c>
      <c r="F38" s="277">
        <v>332</v>
      </c>
      <c r="G38" s="278">
        <v>0</v>
      </c>
      <c r="H38" s="279">
        <v>0</v>
      </c>
    </row>
    <row r="39" spans="1:8" ht="12.75">
      <c r="A39" s="268"/>
      <c r="B39" s="269"/>
      <c r="C39" s="287"/>
      <c r="D39" s="288" t="s">
        <v>502</v>
      </c>
      <c r="E39" s="277">
        <v>2324</v>
      </c>
      <c r="F39" s="277">
        <v>2324</v>
      </c>
      <c r="G39" s="278">
        <v>667</v>
      </c>
      <c r="H39" s="279">
        <v>29</v>
      </c>
    </row>
    <row r="40" spans="1:8" ht="12.75">
      <c r="A40" s="294"/>
      <c r="B40" s="294"/>
      <c r="C40" s="295"/>
      <c r="D40" s="296" t="s">
        <v>503</v>
      </c>
      <c r="E40" s="297">
        <v>332</v>
      </c>
      <c r="F40" s="298">
        <v>332</v>
      </c>
      <c r="G40" s="299">
        <v>198</v>
      </c>
      <c r="H40" s="300">
        <v>60</v>
      </c>
    </row>
    <row r="41" spans="1:8" ht="12.75">
      <c r="A41" s="294"/>
      <c r="B41" s="294"/>
      <c r="C41" s="301"/>
      <c r="D41" s="302" t="s">
        <v>504</v>
      </c>
      <c r="E41" s="303">
        <v>0</v>
      </c>
      <c r="F41" s="303">
        <v>0</v>
      </c>
      <c r="G41" s="304">
        <v>0</v>
      </c>
      <c r="H41" s="305">
        <v>0</v>
      </c>
    </row>
    <row r="42" spans="1:8" ht="12.75">
      <c r="A42" s="294"/>
      <c r="B42" s="294"/>
      <c r="C42" s="301"/>
      <c r="D42" s="302" t="s">
        <v>505</v>
      </c>
      <c r="E42" s="303">
        <v>9294</v>
      </c>
      <c r="F42" s="303">
        <v>9294</v>
      </c>
      <c r="G42" s="304">
        <v>2442</v>
      </c>
      <c r="H42" s="305">
        <v>26</v>
      </c>
    </row>
    <row r="43" spans="1:8" ht="12.75">
      <c r="A43" s="294"/>
      <c r="B43" s="294"/>
      <c r="C43" s="301"/>
      <c r="D43" s="302" t="s">
        <v>506</v>
      </c>
      <c r="E43" s="303">
        <v>332</v>
      </c>
      <c r="F43" s="303">
        <v>332</v>
      </c>
      <c r="G43" s="304">
        <v>50</v>
      </c>
      <c r="H43" s="305">
        <v>15</v>
      </c>
    </row>
    <row r="44" spans="1:8" ht="12.75">
      <c r="A44" s="294"/>
      <c r="B44" s="294"/>
      <c r="C44" s="301"/>
      <c r="D44" s="306" t="s">
        <v>507</v>
      </c>
      <c r="E44" s="307">
        <v>9959</v>
      </c>
      <c r="F44" s="307">
        <v>9959</v>
      </c>
      <c r="G44" s="308">
        <v>4316</v>
      </c>
      <c r="H44" s="309">
        <v>43</v>
      </c>
    </row>
    <row r="45" spans="1:8" ht="12.75">
      <c r="A45" s="294"/>
      <c r="B45" s="294"/>
      <c r="C45" s="301"/>
      <c r="D45" s="302" t="s">
        <v>508</v>
      </c>
      <c r="E45" s="303">
        <v>6639</v>
      </c>
      <c r="F45" s="303">
        <v>6639</v>
      </c>
      <c r="G45" s="304">
        <v>2113</v>
      </c>
      <c r="H45" s="305">
        <v>32</v>
      </c>
    </row>
    <row r="46" spans="1:8" ht="12.75">
      <c r="A46" s="294"/>
      <c r="B46" s="294"/>
      <c r="C46" s="301"/>
      <c r="D46" s="302" t="s">
        <v>509</v>
      </c>
      <c r="E46" s="303">
        <v>1992</v>
      </c>
      <c r="F46" s="303">
        <v>1992</v>
      </c>
      <c r="G46" s="304">
        <v>1343</v>
      </c>
      <c r="H46" s="305">
        <v>67</v>
      </c>
    </row>
    <row r="47" spans="1:8" ht="12.75">
      <c r="A47" s="294"/>
      <c r="B47" s="294"/>
      <c r="C47" s="301"/>
      <c r="D47" s="302" t="s">
        <v>510</v>
      </c>
      <c r="E47" s="303">
        <v>1328</v>
      </c>
      <c r="F47" s="303">
        <v>1328</v>
      </c>
      <c r="G47" s="304">
        <v>857</v>
      </c>
      <c r="H47" s="305">
        <v>65</v>
      </c>
    </row>
    <row r="48" spans="1:8" ht="12.75">
      <c r="A48" s="294"/>
      <c r="B48" s="294"/>
      <c r="C48" s="301"/>
      <c r="D48" s="302" t="s">
        <v>511</v>
      </c>
      <c r="E48" s="303">
        <v>0</v>
      </c>
      <c r="F48" s="303">
        <v>0</v>
      </c>
      <c r="G48" s="304">
        <v>3.3</v>
      </c>
      <c r="H48" s="305">
        <v>0</v>
      </c>
    </row>
    <row r="49" spans="1:8" ht="12.75">
      <c r="A49" s="294"/>
      <c r="B49" s="294"/>
      <c r="C49" s="301"/>
      <c r="D49" s="306" t="s">
        <v>512</v>
      </c>
      <c r="E49" s="307">
        <v>5312</v>
      </c>
      <c r="F49" s="307">
        <v>5312</v>
      </c>
      <c r="G49" s="308">
        <v>2084</v>
      </c>
      <c r="H49" s="309">
        <v>39</v>
      </c>
    </row>
    <row r="50" spans="1:8" ht="12.75">
      <c r="A50" s="294"/>
      <c r="B50" s="294"/>
      <c r="C50" s="301"/>
      <c r="D50" s="302" t="s">
        <v>513</v>
      </c>
      <c r="E50" s="303">
        <v>166</v>
      </c>
      <c r="F50" s="303">
        <v>166</v>
      </c>
      <c r="G50" s="304">
        <v>0</v>
      </c>
      <c r="H50" s="305">
        <v>0</v>
      </c>
    </row>
    <row r="51" spans="1:8" ht="12.75">
      <c r="A51" s="294"/>
      <c r="B51" s="294"/>
      <c r="C51" s="301"/>
      <c r="D51" s="302" t="s">
        <v>514</v>
      </c>
      <c r="E51" s="303">
        <v>664</v>
      </c>
      <c r="F51" s="303">
        <v>664</v>
      </c>
      <c r="G51" s="304">
        <v>193</v>
      </c>
      <c r="H51" s="305">
        <v>29</v>
      </c>
    </row>
    <row r="52" spans="1:8" ht="12.75">
      <c r="A52" s="294"/>
      <c r="B52" s="294"/>
      <c r="C52" s="301"/>
      <c r="D52" s="302" t="s">
        <v>515</v>
      </c>
      <c r="E52" s="303">
        <v>332</v>
      </c>
      <c r="F52" s="303">
        <v>332</v>
      </c>
      <c r="G52" s="304">
        <v>0</v>
      </c>
      <c r="H52" s="305">
        <v>0</v>
      </c>
    </row>
    <row r="53" spans="1:8" ht="12.75">
      <c r="A53" s="294"/>
      <c r="B53" s="294"/>
      <c r="C53" s="301"/>
      <c r="D53" s="302" t="s">
        <v>516</v>
      </c>
      <c r="E53" s="303">
        <v>166</v>
      </c>
      <c r="F53" s="303">
        <v>166</v>
      </c>
      <c r="G53" s="304">
        <v>582</v>
      </c>
      <c r="H53" s="305">
        <v>350</v>
      </c>
    </row>
    <row r="54" spans="1:8" ht="12.75">
      <c r="A54" s="294"/>
      <c r="B54" s="294"/>
      <c r="C54" s="301"/>
      <c r="D54" s="302" t="s">
        <v>517</v>
      </c>
      <c r="E54" s="303">
        <v>2656</v>
      </c>
      <c r="F54" s="303">
        <v>2656</v>
      </c>
      <c r="G54" s="304">
        <v>1309</v>
      </c>
      <c r="H54" s="305">
        <v>49</v>
      </c>
    </row>
    <row r="55" spans="1:8" ht="12.75">
      <c r="A55" s="294"/>
      <c r="B55" s="294"/>
      <c r="C55" s="301"/>
      <c r="D55" s="302" t="s">
        <v>518</v>
      </c>
      <c r="E55" s="303">
        <v>1328</v>
      </c>
      <c r="F55" s="303">
        <v>1328</v>
      </c>
      <c r="G55" s="304">
        <v>0</v>
      </c>
      <c r="H55" s="305">
        <v>0</v>
      </c>
    </row>
    <row r="56" spans="1:8" ht="12.75">
      <c r="A56" s="294"/>
      <c r="B56" s="294"/>
      <c r="C56" s="301"/>
      <c r="D56" s="306" t="s">
        <v>519</v>
      </c>
      <c r="E56" s="307">
        <v>100</v>
      </c>
      <c r="F56" s="307">
        <v>100</v>
      </c>
      <c r="G56" s="308">
        <v>0</v>
      </c>
      <c r="H56" s="309">
        <v>0</v>
      </c>
    </row>
    <row r="57" spans="1:8" ht="12.75">
      <c r="A57" s="294"/>
      <c r="B57" s="294"/>
      <c r="C57" s="301"/>
      <c r="D57" s="302" t="s">
        <v>520</v>
      </c>
      <c r="E57" s="303">
        <v>100</v>
      </c>
      <c r="F57" s="303">
        <v>100</v>
      </c>
      <c r="G57" s="304">
        <v>0</v>
      </c>
      <c r="H57" s="305">
        <v>0</v>
      </c>
    </row>
    <row r="58" spans="1:8" ht="12.75">
      <c r="A58" s="294"/>
      <c r="B58" s="294"/>
      <c r="C58" s="301"/>
      <c r="D58" s="306" t="s">
        <v>521</v>
      </c>
      <c r="E58" s="307">
        <v>12746</v>
      </c>
      <c r="F58" s="307">
        <v>12746</v>
      </c>
      <c r="G58" s="304">
        <v>6057</v>
      </c>
      <c r="H58" s="305">
        <v>48</v>
      </c>
    </row>
    <row r="59" spans="1:8" ht="12.75">
      <c r="A59" s="294"/>
      <c r="B59" s="294"/>
      <c r="C59" s="301"/>
      <c r="D59" s="302" t="s">
        <v>522</v>
      </c>
      <c r="E59" s="303">
        <v>332</v>
      </c>
      <c r="F59" s="303">
        <v>332</v>
      </c>
      <c r="G59" s="304">
        <v>132</v>
      </c>
      <c r="H59" s="305">
        <v>40</v>
      </c>
    </row>
    <row r="60" spans="1:8" ht="12.75">
      <c r="A60" s="294"/>
      <c r="B60" s="294"/>
      <c r="C60" s="301"/>
      <c r="D60" s="302" t="s">
        <v>523</v>
      </c>
      <c r="E60" s="303">
        <v>166</v>
      </c>
      <c r="F60" s="303">
        <v>166</v>
      </c>
      <c r="G60" s="304">
        <v>0</v>
      </c>
      <c r="H60" s="305">
        <v>0</v>
      </c>
    </row>
    <row r="61" spans="1:8" ht="12.75">
      <c r="A61" s="294"/>
      <c r="B61" s="294"/>
      <c r="C61" s="301"/>
      <c r="D61" s="302" t="s">
        <v>524</v>
      </c>
      <c r="E61" s="303">
        <v>498</v>
      </c>
      <c r="F61" s="303">
        <v>498</v>
      </c>
      <c r="G61" s="304">
        <v>275</v>
      </c>
      <c r="H61" s="305">
        <v>55</v>
      </c>
    </row>
    <row r="62" spans="1:8" ht="12.75">
      <c r="A62" s="294"/>
      <c r="B62" s="294"/>
      <c r="C62" s="301"/>
      <c r="D62" s="302" t="s">
        <v>525</v>
      </c>
      <c r="E62" s="303">
        <v>8630</v>
      </c>
      <c r="F62" s="303">
        <v>8630</v>
      </c>
      <c r="G62" s="304">
        <v>4548</v>
      </c>
      <c r="H62" s="305">
        <v>52</v>
      </c>
    </row>
    <row r="63" spans="1:8" ht="12.75">
      <c r="A63" s="294"/>
      <c r="B63" s="294"/>
      <c r="C63" s="301"/>
      <c r="D63" s="302" t="s">
        <v>526</v>
      </c>
      <c r="E63" s="303">
        <v>3120</v>
      </c>
      <c r="F63" s="303">
        <v>3120</v>
      </c>
      <c r="G63" s="304">
        <v>1102</v>
      </c>
      <c r="H63" s="305">
        <v>35</v>
      </c>
    </row>
    <row r="64" spans="1:8" ht="12.75">
      <c r="A64" s="294"/>
      <c r="B64" s="294"/>
      <c r="C64" s="310" t="s">
        <v>527</v>
      </c>
      <c r="D64" s="311" t="s">
        <v>528</v>
      </c>
      <c r="E64" s="312">
        <v>0</v>
      </c>
      <c r="F64" s="313">
        <v>0</v>
      </c>
      <c r="G64" s="314">
        <v>378</v>
      </c>
      <c r="H64" s="315">
        <v>0</v>
      </c>
    </row>
    <row r="65" spans="1:8" ht="12.75">
      <c r="A65" s="294"/>
      <c r="B65" s="294"/>
      <c r="C65" s="310"/>
      <c r="D65" s="311" t="s">
        <v>529</v>
      </c>
      <c r="E65" s="312">
        <v>0</v>
      </c>
      <c r="F65" s="313">
        <v>0</v>
      </c>
      <c r="G65" s="316">
        <v>378</v>
      </c>
      <c r="H65" s="317">
        <v>0</v>
      </c>
    </row>
    <row r="66" spans="1:8" ht="12.75">
      <c r="A66" s="294"/>
      <c r="B66" s="294"/>
      <c r="C66" s="310"/>
      <c r="D66" s="318" t="s">
        <v>530</v>
      </c>
      <c r="E66" s="319">
        <v>0</v>
      </c>
      <c r="F66" s="320">
        <v>0</v>
      </c>
      <c r="G66" s="316">
        <v>378</v>
      </c>
      <c r="H66" s="317">
        <v>0</v>
      </c>
    </row>
    <row r="67" spans="1:8" ht="12.75">
      <c r="A67" s="294"/>
      <c r="B67" s="294"/>
      <c r="C67" s="321" t="s">
        <v>342</v>
      </c>
      <c r="D67" s="322" t="s">
        <v>20</v>
      </c>
      <c r="E67" s="323">
        <v>0</v>
      </c>
      <c r="F67" s="324">
        <v>0</v>
      </c>
      <c r="G67" s="325">
        <v>0</v>
      </c>
      <c r="H67" s="326">
        <v>0</v>
      </c>
    </row>
    <row r="68" spans="1:8" ht="12.75">
      <c r="A68" s="294"/>
      <c r="B68" s="294"/>
      <c r="C68" s="327" t="s">
        <v>531</v>
      </c>
      <c r="D68" s="328" t="s">
        <v>532</v>
      </c>
      <c r="E68" s="329">
        <v>0</v>
      </c>
      <c r="F68" s="330">
        <v>0</v>
      </c>
      <c r="G68" s="331">
        <v>0</v>
      </c>
      <c r="H68" s="332">
        <v>0</v>
      </c>
    </row>
    <row r="69" spans="1:8" ht="12.75">
      <c r="A69" s="294"/>
      <c r="B69" s="294"/>
      <c r="C69" s="327" t="s">
        <v>533</v>
      </c>
      <c r="D69" s="328" t="s">
        <v>534</v>
      </c>
      <c r="E69" s="329">
        <v>0</v>
      </c>
      <c r="F69" s="330">
        <v>0</v>
      </c>
      <c r="G69" s="333">
        <v>0</v>
      </c>
      <c r="H69" s="334">
        <v>0</v>
      </c>
    </row>
    <row r="70" spans="1:8" ht="12.75">
      <c r="A70" s="294"/>
      <c r="B70" s="294"/>
      <c r="C70" s="335"/>
      <c r="D70" s="336" t="s">
        <v>428</v>
      </c>
      <c r="E70" s="337">
        <v>0</v>
      </c>
      <c r="F70" s="338">
        <v>0</v>
      </c>
      <c r="G70" s="331">
        <v>0</v>
      </c>
      <c r="H70" s="332">
        <v>0</v>
      </c>
    </row>
    <row r="71" spans="1:8" ht="12.75">
      <c r="A71" s="294"/>
      <c r="B71" s="294"/>
      <c r="C71" s="327" t="s">
        <v>535</v>
      </c>
      <c r="D71" s="328" t="s">
        <v>536</v>
      </c>
      <c r="E71" s="329">
        <v>0</v>
      </c>
      <c r="F71" s="330">
        <v>0</v>
      </c>
      <c r="G71" s="333">
        <v>0</v>
      </c>
      <c r="H71" s="334">
        <v>0</v>
      </c>
    </row>
    <row r="72" spans="1:8" ht="12.75">
      <c r="A72" s="339"/>
      <c r="B72" s="339"/>
      <c r="C72" s="301"/>
      <c r="D72" s="340" t="s">
        <v>537</v>
      </c>
      <c r="E72" s="341">
        <v>0</v>
      </c>
      <c r="F72" s="303">
        <v>0</v>
      </c>
      <c r="G72" s="304">
        <v>0</v>
      </c>
      <c r="H72" s="342">
        <v>0</v>
      </c>
    </row>
    <row r="73" spans="1:8" ht="12.75">
      <c r="A73" s="626" t="s">
        <v>538</v>
      </c>
      <c r="B73" s="626"/>
      <c r="C73" s="626"/>
      <c r="D73" s="343" t="s">
        <v>345</v>
      </c>
      <c r="E73" s="344">
        <v>347213</v>
      </c>
      <c r="F73" s="345">
        <v>347213</v>
      </c>
      <c r="G73" s="346">
        <v>139560</v>
      </c>
      <c r="H73" s="347">
        <v>40</v>
      </c>
    </row>
    <row r="74" spans="1:8" ht="12.75">
      <c r="A74" s="626"/>
      <c r="B74" s="626"/>
      <c r="C74" s="626"/>
      <c r="D74" s="348" t="s">
        <v>346</v>
      </c>
      <c r="E74" s="349">
        <v>0</v>
      </c>
      <c r="F74" s="350">
        <v>0</v>
      </c>
      <c r="G74" s="349">
        <v>0</v>
      </c>
      <c r="H74" s="351">
        <v>0</v>
      </c>
    </row>
  </sheetData>
  <mergeCells count="8">
    <mergeCell ref="A6:D6"/>
    <mergeCell ref="C7:D7"/>
    <mergeCell ref="A73:C74"/>
    <mergeCell ref="A1:H1"/>
    <mergeCell ref="C3:D3"/>
    <mergeCell ref="E3:F3"/>
    <mergeCell ref="E4:E5"/>
    <mergeCell ref="F4:F5"/>
  </mergeCells>
  <printOptions/>
  <pageMargins left="0.7875" right="0.7875" top="0.7083333333333334" bottom="0.7083333333333334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71"/>
  <sheetViews>
    <sheetView workbookViewId="0" topLeftCell="A1">
      <selection activeCell="M29" sqref="M29"/>
    </sheetView>
  </sheetViews>
  <sheetFormatPr defaultColWidth="9.140625" defaultRowHeight="12.75"/>
  <cols>
    <col min="1" max="1" width="1.7109375" style="0" customWidth="1"/>
    <col min="2" max="2" width="11.57421875" style="0" customWidth="1"/>
    <col min="3" max="3" width="10.00390625" style="0" customWidth="1"/>
    <col min="4" max="4" width="8.421875" style="0" customWidth="1"/>
    <col min="5" max="5" width="40.00390625" style="0" customWidth="1"/>
    <col min="6" max="7" width="11.57421875" style="0" customWidth="1"/>
    <col min="8" max="8" width="9.7109375" style="0" customWidth="1"/>
    <col min="9" max="9" width="7.140625" style="0" customWidth="1"/>
    <col min="10" max="16384" width="11.57421875" style="0" customWidth="1"/>
  </cols>
  <sheetData>
    <row r="3" spans="2:9" ht="15.75">
      <c r="B3" s="643" t="s">
        <v>539</v>
      </c>
      <c r="C3" s="643"/>
      <c r="D3" s="643"/>
      <c r="E3" s="643"/>
      <c r="F3" s="643"/>
      <c r="G3" s="643"/>
      <c r="H3" s="643"/>
      <c r="I3" s="643"/>
    </row>
    <row r="4" spans="1:9" ht="12.75">
      <c r="A4" s="184"/>
      <c r="B4" s="184"/>
      <c r="C4" s="184"/>
      <c r="D4" s="184"/>
      <c r="E4" s="184"/>
      <c r="F4" s="184"/>
      <c r="G4" s="184"/>
      <c r="H4" s="184"/>
      <c r="I4" s="353" t="s">
        <v>0</v>
      </c>
    </row>
    <row r="5" spans="1:9" ht="12.75">
      <c r="A5" s="354"/>
      <c r="B5" s="109"/>
      <c r="C5" s="109"/>
      <c r="D5" s="110"/>
      <c r="E5" s="355" t="s">
        <v>349</v>
      </c>
      <c r="F5" s="356" t="s">
        <v>540</v>
      </c>
      <c r="G5" s="357"/>
      <c r="H5" s="113" t="s">
        <v>286</v>
      </c>
      <c r="I5" s="358"/>
    </row>
    <row r="6" spans="1:9" ht="12.75">
      <c r="A6" s="354"/>
      <c r="B6" s="359" t="s">
        <v>287</v>
      </c>
      <c r="C6" s="360" t="s">
        <v>288</v>
      </c>
      <c r="D6" s="361" t="s">
        <v>121</v>
      </c>
      <c r="E6" s="362" t="s">
        <v>289</v>
      </c>
      <c r="F6" s="644" t="s">
        <v>4</v>
      </c>
      <c r="G6" s="644" t="s">
        <v>5</v>
      </c>
      <c r="H6" s="645" t="s">
        <v>541</v>
      </c>
      <c r="I6" s="363" t="s">
        <v>542</v>
      </c>
    </row>
    <row r="7" spans="1:9" ht="12.75">
      <c r="A7" s="354"/>
      <c r="B7" s="364"/>
      <c r="C7" s="365" t="s">
        <v>472</v>
      </c>
      <c r="D7" s="366"/>
      <c r="E7" s="367" t="s">
        <v>294</v>
      </c>
      <c r="F7" s="644"/>
      <c r="G7" s="644"/>
      <c r="H7" s="645"/>
      <c r="I7" s="368" t="s">
        <v>292</v>
      </c>
    </row>
    <row r="8" spans="1:9" ht="12.75">
      <c r="A8" s="354"/>
      <c r="B8" s="639" t="s">
        <v>539</v>
      </c>
      <c r="C8" s="639"/>
      <c r="D8" s="639"/>
      <c r="E8" s="639"/>
      <c r="F8" s="369">
        <v>402708</v>
      </c>
      <c r="G8" s="369">
        <v>402708</v>
      </c>
      <c r="H8" s="369">
        <v>157222</v>
      </c>
      <c r="I8" s="370">
        <v>39</v>
      </c>
    </row>
    <row r="9" spans="1:9" ht="12.75">
      <c r="A9" s="354"/>
      <c r="B9" s="371" t="s">
        <v>230</v>
      </c>
      <c r="C9" s="372" t="s">
        <v>543</v>
      </c>
      <c r="D9" s="640" t="s">
        <v>544</v>
      </c>
      <c r="E9" s="640"/>
      <c r="F9" s="374"/>
      <c r="G9" s="375"/>
      <c r="H9" s="376"/>
      <c r="I9" s="376"/>
    </row>
    <row r="10" spans="1:9" ht="12.75">
      <c r="A10" s="354"/>
      <c r="B10" s="631"/>
      <c r="C10" s="641"/>
      <c r="D10" s="321" t="s">
        <v>299</v>
      </c>
      <c r="E10" s="322" t="s">
        <v>8</v>
      </c>
      <c r="F10" s="323">
        <v>30538</v>
      </c>
      <c r="G10" s="324">
        <v>30538</v>
      </c>
      <c r="H10" s="325">
        <v>12377</v>
      </c>
      <c r="I10" s="325">
        <v>40</v>
      </c>
    </row>
    <row r="11" spans="1:9" ht="12.75">
      <c r="A11" s="354"/>
      <c r="B11" s="631"/>
      <c r="C11" s="641"/>
      <c r="D11" s="377" t="s">
        <v>358</v>
      </c>
      <c r="E11" s="378" t="s">
        <v>476</v>
      </c>
      <c r="F11" s="319">
        <v>4149</v>
      </c>
      <c r="G11" s="320">
        <v>4149</v>
      </c>
      <c r="H11" s="316">
        <v>1707</v>
      </c>
      <c r="I11" s="319">
        <v>41</v>
      </c>
    </row>
    <row r="12" spans="1:9" ht="12.75">
      <c r="A12" s="354"/>
      <c r="B12" s="631"/>
      <c r="C12" s="641"/>
      <c r="D12" s="301"/>
      <c r="E12" s="379" t="s">
        <v>477</v>
      </c>
      <c r="F12" s="319">
        <v>4149</v>
      </c>
      <c r="G12" s="320">
        <v>4149</v>
      </c>
      <c r="H12" s="316">
        <v>1707</v>
      </c>
      <c r="I12" s="319">
        <v>41</v>
      </c>
    </row>
    <row r="13" spans="1:9" ht="12.75">
      <c r="A13" s="354"/>
      <c r="B13" s="631"/>
      <c r="C13" s="641"/>
      <c r="D13" s="377" t="s">
        <v>360</v>
      </c>
      <c r="E13" s="378" t="s">
        <v>482</v>
      </c>
      <c r="F13" s="341">
        <v>1294</v>
      </c>
      <c r="G13" s="303">
        <v>1294</v>
      </c>
      <c r="H13" s="304">
        <v>527</v>
      </c>
      <c r="I13" s="341">
        <v>41</v>
      </c>
    </row>
    <row r="14" spans="1:9" ht="12.75">
      <c r="A14" s="354"/>
      <c r="B14" s="631"/>
      <c r="C14" s="641"/>
      <c r="D14" s="638"/>
      <c r="E14" s="379" t="s">
        <v>545</v>
      </c>
      <c r="F14" s="341">
        <v>0</v>
      </c>
      <c r="G14" s="303">
        <v>0</v>
      </c>
      <c r="H14" s="304">
        <v>94</v>
      </c>
      <c r="I14" s="341">
        <v>0</v>
      </c>
    </row>
    <row r="15" spans="1:9" ht="12.75">
      <c r="A15" s="354"/>
      <c r="B15" s="631"/>
      <c r="C15" s="641"/>
      <c r="D15" s="638"/>
      <c r="E15" s="379" t="s">
        <v>546</v>
      </c>
      <c r="F15" s="341">
        <v>432</v>
      </c>
      <c r="G15" s="303">
        <v>432</v>
      </c>
      <c r="H15" s="304">
        <v>76</v>
      </c>
      <c r="I15" s="341">
        <v>18</v>
      </c>
    </row>
    <row r="16" spans="1:9" ht="12.75">
      <c r="A16" s="354"/>
      <c r="B16" s="631"/>
      <c r="C16" s="641"/>
      <c r="D16" s="638"/>
      <c r="E16" s="379" t="s">
        <v>547</v>
      </c>
      <c r="F16" s="341">
        <v>0</v>
      </c>
      <c r="G16" s="303">
        <v>0</v>
      </c>
      <c r="H16" s="304">
        <v>23</v>
      </c>
      <c r="I16" s="341">
        <v>0</v>
      </c>
    </row>
    <row r="17" spans="1:9" ht="12.75">
      <c r="A17" s="354"/>
      <c r="B17" s="631"/>
      <c r="C17" s="641"/>
      <c r="D17" s="638"/>
      <c r="E17" s="318" t="s">
        <v>548</v>
      </c>
      <c r="F17" s="303">
        <v>597</v>
      </c>
      <c r="G17" s="303">
        <v>597</v>
      </c>
      <c r="H17" s="380">
        <v>239</v>
      </c>
      <c r="I17" s="303">
        <v>40</v>
      </c>
    </row>
    <row r="18" spans="1:9" ht="12.75">
      <c r="A18" s="354"/>
      <c r="B18" s="631"/>
      <c r="C18" s="641"/>
      <c r="D18" s="638"/>
      <c r="E18" s="379" t="s">
        <v>549</v>
      </c>
      <c r="F18" s="303">
        <v>33</v>
      </c>
      <c r="G18" s="303">
        <v>33</v>
      </c>
      <c r="H18" s="304">
        <v>14</v>
      </c>
      <c r="I18" s="161">
        <v>41</v>
      </c>
    </row>
    <row r="19" spans="1:9" ht="12.75">
      <c r="A19" s="354"/>
      <c r="B19" s="631"/>
      <c r="C19" s="641"/>
      <c r="D19" s="638"/>
      <c r="E19" s="379" t="s">
        <v>550</v>
      </c>
      <c r="F19" s="303">
        <v>232</v>
      </c>
      <c r="G19" s="303">
        <v>232</v>
      </c>
      <c r="H19" s="304">
        <v>81</v>
      </c>
      <c r="I19" s="161">
        <v>35</v>
      </c>
    </row>
    <row r="20" spans="1:9" ht="12.75">
      <c r="A20" s="354"/>
      <c r="B20" s="631"/>
      <c r="C20" s="641"/>
      <c r="D20" s="377" t="s">
        <v>300</v>
      </c>
      <c r="E20" s="378" t="s">
        <v>301</v>
      </c>
      <c r="F20" s="381">
        <v>25095</v>
      </c>
      <c r="G20" s="307">
        <v>25095</v>
      </c>
      <c r="H20" s="308">
        <v>10143</v>
      </c>
      <c r="I20" s="381">
        <v>40</v>
      </c>
    </row>
    <row r="21" spans="1:9" ht="12.75">
      <c r="A21" s="354"/>
      <c r="B21" s="631"/>
      <c r="C21" s="641"/>
      <c r="D21" s="642"/>
      <c r="E21" s="318" t="s">
        <v>335</v>
      </c>
      <c r="F21" s="319">
        <v>17593</v>
      </c>
      <c r="G21" s="320">
        <v>17593</v>
      </c>
      <c r="H21" s="316">
        <v>7569</v>
      </c>
      <c r="I21" s="319">
        <v>43</v>
      </c>
    </row>
    <row r="22" spans="1:9" ht="12.75">
      <c r="A22" s="354"/>
      <c r="B22" s="631"/>
      <c r="C22" s="641"/>
      <c r="D22" s="642"/>
      <c r="E22" s="318" t="s">
        <v>551</v>
      </c>
      <c r="F22" s="319">
        <v>797</v>
      </c>
      <c r="G22" s="320">
        <v>797</v>
      </c>
      <c r="H22" s="316">
        <v>372</v>
      </c>
      <c r="I22" s="319">
        <v>46</v>
      </c>
    </row>
    <row r="23" spans="1:9" ht="12.75">
      <c r="A23" s="354"/>
      <c r="B23" s="631"/>
      <c r="C23" s="641"/>
      <c r="D23" s="642"/>
      <c r="E23" s="318" t="s">
        <v>552</v>
      </c>
      <c r="F23" s="319">
        <v>100</v>
      </c>
      <c r="G23" s="320">
        <v>100</v>
      </c>
      <c r="H23" s="316">
        <v>0</v>
      </c>
      <c r="I23" s="319">
        <v>0</v>
      </c>
    </row>
    <row r="24" spans="1:9" ht="12.75">
      <c r="A24" s="354"/>
      <c r="B24" s="631"/>
      <c r="C24" s="641"/>
      <c r="D24" s="642"/>
      <c r="E24" s="318" t="s">
        <v>553</v>
      </c>
      <c r="F24" s="319">
        <v>1361</v>
      </c>
      <c r="G24" s="320">
        <v>1361</v>
      </c>
      <c r="H24" s="316">
        <v>452</v>
      </c>
      <c r="I24" s="319">
        <v>33</v>
      </c>
    </row>
    <row r="25" spans="1:9" ht="12.75">
      <c r="A25" s="354"/>
      <c r="B25" s="631"/>
      <c r="C25" s="641"/>
      <c r="D25" s="642"/>
      <c r="E25" s="318" t="s">
        <v>554</v>
      </c>
      <c r="F25" s="319">
        <v>33</v>
      </c>
      <c r="G25" s="320">
        <v>33</v>
      </c>
      <c r="H25" s="316">
        <v>17</v>
      </c>
      <c r="I25" s="319">
        <v>51</v>
      </c>
    </row>
    <row r="26" spans="1:9" ht="12.75">
      <c r="A26" s="354"/>
      <c r="B26" s="631"/>
      <c r="C26" s="641"/>
      <c r="D26" s="642"/>
      <c r="E26" s="318" t="s">
        <v>555</v>
      </c>
      <c r="F26" s="319">
        <v>2324</v>
      </c>
      <c r="G26" s="320">
        <v>2324</v>
      </c>
      <c r="H26" s="316">
        <v>1354</v>
      </c>
      <c r="I26" s="319">
        <v>58</v>
      </c>
    </row>
    <row r="27" spans="1:9" ht="12.75">
      <c r="A27" s="354"/>
      <c r="B27" s="631"/>
      <c r="C27" s="641"/>
      <c r="D27" s="642"/>
      <c r="E27" s="318" t="s">
        <v>556</v>
      </c>
      <c r="F27" s="319">
        <v>2257</v>
      </c>
      <c r="G27" s="320">
        <v>2257</v>
      </c>
      <c r="H27" s="316">
        <v>189</v>
      </c>
      <c r="I27" s="319">
        <v>8</v>
      </c>
    </row>
    <row r="28" spans="1:9" ht="12.75">
      <c r="A28" s="354"/>
      <c r="B28" s="631"/>
      <c r="C28" s="641"/>
      <c r="D28" s="642"/>
      <c r="E28" s="318" t="s">
        <v>557</v>
      </c>
      <c r="F28" s="319">
        <v>66</v>
      </c>
      <c r="G28" s="320">
        <v>66</v>
      </c>
      <c r="H28" s="316">
        <v>0</v>
      </c>
      <c r="I28" s="319">
        <v>0</v>
      </c>
    </row>
    <row r="29" spans="1:9" ht="12.75">
      <c r="A29" s="354"/>
      <c r="B29" s="631"/>
      <c r="C29" s="641"/>
      <c r="D29" s="642"/>
      <c r="E29" s="318" t="s">
        <v>558</v>
      </c>
      <c r="F29" s="319">
        <v>66</v>
      </c>
      <c r="G29" s="320">
        <v>66</v>
      </c>
      <c r="H29" s="316">
        <v>0</v>
      </c>
      <c r="I29" s="319">
        <v>0</v>
      </c>
    </row>
    <row r="30" spans="1:9" ht="12.75">
      <c r="A30" s="354"/>
      <c r="B30" s="631"/>
      <c r="C30" s="641"/>
      <c r="D30" s="642"/>
      <c r="E30" s="318" t="s">
        <v>315</v>
      </c>
      <c r="F30" s="319">
        <v>133</v>
      </c>
      <c r="G30" s="320">
        <v>133</v>
      </c>
      <c r="H30" s="316">
        <v>112</v>
      </c>
      <c r="I30" s="319">
        <v>84</v>
      </c>
    </row>
    <row r="31" spans="1:9" ht="12.75">
      <c r="A31" s="354"/>
      <c r="B31" s="631"/>
      <c r="C31" s="641"/>
      <c r="D31" s="642"/>
      <c r="E31" s="318" t="s">
        <v>559</v>
      </c>
      <c r="F31" s="319">
        <v>332</v>
      </c>
      <c r="G31" s="320">
        <v>332</v>
      </c>
      <c r="H31" s="316">
        <v>53</v>
      </c>
      <c r="I31" s="319">
        <v>16</v>
      </c>
    </row>
    <row r="32" spans="1:9" ht="12.75">
      <c r="A32" s="354"/>
      <c r="B32" s="631"/>
      <c r="C32" s="641"/>
      <c r="D32" s="642"/>
      <c r="E32" s="318" t="s">
        <v>560</v>
      </c>
      <c r="F32" s="319">
        <v>33</v>
      </c>
      <c r="G32" s="320">
        <v>33</v>
      </c>
      <c r="H32" s="316">
        <v>25</v>
      </c>
      <c r="I32" s="319">
        <v>76</v>
      </c>
    </row>
    <row r="33" spans="1:9" ht="12.75">
      <c r="A33" s="354"/>
      <c r="B33" s="371" t="s">
        <v>232</v>
      </c>
      <c r="C33" s="383" t="s">
        <v>561</v>
      </c>
      <c r="D33" s="636" t="s">
        <v>562</v>
      </c>
      <c r="E33" s="636"/>
      <c r="F33" s="385"/>
      <c r="G33" s="386"/>
      <c r="H33" s="387"/>
      <c r="I33" s="385"/>
    </row>
    <row r="34" spans="1:9" ht="12.75">
      <c r="A34" s="354"/>
      <c r="B34" s="631"/>
      <c r="C34" s="637"/>
      <c r="D34" s="389" t="s">
        <v>299</v>
      </c>
      <c r="E34" s="390" t="s">
        <v>8</v>
      </c>
      <c r="F34" s="391">
        <v>275642</v>
      </c>
      <c r="G34" s="392">
        <v>275642</v>
      </c>
      <c r="H34" s="393">
        <v>110825</v>
      </c>
      <c r="I34" s="391">
        <v>40</v>
      </c>
    </row>
    <row r="35" spans="1:9" ht="12.75">
      <c r="A35" s="354"/>
      <c r="B35" s="631"/>
      <c r="C35" s="637"/>
      <c r="D35" s="377" t="s">
        <v>358</v>
      </c>
      <c r="E35" s="306" t="s">
        <v>563</v>
      </c>
      <c r="F35" s="303">
        <v>203147</v>
      </c>
      <c r="G35" s="156">
        <v>203147</v>
      </c>
      <c r="H35" s="161">
        <v>81082</v>
      </c>
      <c r="I35" s="161">
        <v>40</v>
      </c>
    </row>
    <row r="36" spans="1:9" ht="12.75">
      <c r="A36" s="354"/>
      <c r="B36" s="631"/>
      <c r="C36" s="637"/>
      <c r="D36" s="638"/>
      <c r="E36" s="340" t="s">
        <v>564</v>
      </c>
      <c r="F36" s="156">
        <v>201653</v>
      </c>
      <c r="G36" s="156">
        <v>201653</v>
      </c>
      <c r="H36" s="304">
        <v>80733</v>
      </c>
      <c r="I36" s="303">
        <v>40</v>
      </c>
    </row>
    <row r="37" spans="1:9" ht="12.75">
      <c r="A37" s="354"/>
      <c r="B37" s="631"/>
      <c r="C37" s="637"/>
      <c r="D37" s="638"/>
      <c r="E37" s="302" t="s">
        <v>565</v>
      </c>
      <c r="F37" s="156">
        <v>1494</v>
      </c>
      <c r="G37" s="156">
        <v>1494</v>
      </c>
      <c r="H37" s="304">
        <v>349</v>
      </c>
      <c r="I37" s="303">
        <v>23</v>
      </c>
    </row>
    <row r="38" spans="1:9" ht="12.75">
      <c r="A38" s="354"/>
      <c r="B38" s="631"/>
      <c r="C38" s="637"/>
      <c r="D38" s="377" t="s">
        <v>360</v>
      </c>
      <c r="E38" s="394" t="s">
        <v>566</v>
      </c>
      <c r="F38" s="151">
        <v>66885</v>
      </c>
      <c r="G38" s="307">
        <v>66885</v>
      </c>
      <c r="H38" s="161">
        <v>27406</v>
      </c>
      <c r="I38" s="161">
        <v>41</v>
      </c>
    </row>
    <row r="39" spans="1:9" ht="12.75">
      <c r="A39" s="354"/>
      <c r="B39" s="631"/>
      <c r="C39" s="637"/>
      <c r="D39" s="377"/>
      <c r="E39" s="340" t="s">
        <v>545</v>
      </c>
      <c r="F39" s="156">
        <v>9958</v>
      </c>
      <c r="G39" s="303">
        <v>9958</v>
      </c>
      <c r="H39" s="304">
        <v>3944</v>
      </c>
      <c r="I39" s="303">
        <v>40</v>
      </c>
    </row>
    <row r="40" spans="1:9" ht="12.75">
      <c r="A40" s="354"/>
      <c r="B40" s="631"/>
      <c r="C40" s="637"/>
      <c r="D40" s="638"/>
      <c r="E40" s="340" t="s">
        <v>567</v>
      </c>
      <c r="F40" s="303">
        <v>3485</v>
      </c>
      <c r="G40" s="303">
        <v>3485</v>
      </c>
      <c r="H40" s="304">
        <v>1420</v>
      </c>
      <c r="I40" s="303">
        <v>41</v>
      </c>
    </row>
    <row r="41" spans="1:9" ht="12.75">
      <c r="A41" s="354"/>
      <c r="B41" s="631"/>
      <c r="C41" s="637"/>
      <c r="D41" s="638"/>
      <c r="E41" s="340" t="s">
        <v>546</v>
      </c>
      <c r="F41" s="303">
        <v>6307</v>
      </c>
      <c r="G41" s="303">
        <v>6307</v>
      </c>
      <c r="H41" s="304">
        <v>2531</v>
      </c>
      <c r="I41" s="303">
        <v>40</v>
      </c>
    </row>
    <row r="42" spans="1:9" ht="12.75">
      <c r="A42" s="354"/>
      <c r="B42" s="631"/>
      <c r="C42" s="637"/>
      <c r="D42" s="638"/>
      <c r="E42" s="340" t="s">
        <v>547</v>
      </c>
      <c r="F42" s="303">
        <v>2821</v>
      </c>
      <c r="G42" s="303">
        <v>2821</v>
      </c>
      <c r="H42" s="304">
        <v>1105</v>
      </c>
      <c r="I42" s="303">
        <v>39</v>
      </c>
    </row>
    <row r="43" spans="1:9" ht="12.75">
      <c r="A43" s="354"/>
      <c r="B43" s="631"/>
      <c r="C43" s="637"/>
      <c r="D43" s="638"/>
      <c r="E43" s="340" t="s">
        <v>568</v>
      </c>
      <c r="F43" s="303">
        <v>26223</v>
      </c>
      <c r="G43" s="303">
        <v>26223</v>
      </c>
      <c r="H43" s="304">
        <v>11257</v>
      </c>
      <c r="I43" s="303">
        <v>43</v>
      </c>
    </row>
    <row r="44" spans="1:9" ht="12.75">
      <c r="A44" s="354"/>
      <c r="B44" s="631"/>
      <c r="C44" s="637"/>
      <c r="D44" s="638"/>
      <c r="E44" s="340" t="s">
        <v>549</v>
      </c>
      <c r="F44" s="303">
        <v>1660</v>
      </c>
      <c r="G44" s="303">
        <v>1660</v>
      </c>
      <c r="H44" s="304">
        <v>616</v>
      </c>
      <c r="I44" s="303">
        <v>37</v>
      </c>
    </row>
    <row r="45" spans="1:9" ht="12.75">
      <c r="A45" s="354"/>
      <c r="B45" s="631"/>
      <c r="C45" s="637"/>
      <c r="D45" s="638"/>
      <c r="E45" s="340" t="s">
        <v>569</v>
      </c>
      <c r="F45" s="303">
        <v>3983</v>
      </c>
      <c r="G45" s="303">
        <v>3983</v>
      </c>
      <c r="H45" s="304">
        <v>1503</v>
      </c>
      <c r="I45" s="303">
        <v>38</v>
      </c>
    </row>
    <row r="46" spans="1:9" ht="12.75">
      <c r="A46" s="354"/>
      <c r="B46" s="631"/>
      <c r="C46" s="637"/>
      <c r="D46" s="638"/>
      <c r="E46" s="340" t="s">
        <v>570</v>
      </c>
      <c r="F46" s="303">
        <v>1494</v>
      </c>
      <c r="G46" s="303">
        <v>1494</v>
      </c>
      <c r="H46" s="304">
        <v>471</v>
      </c>
      <c r="I46" s="303">
        <v>31</v>
      </c>
    </row>
    <row r="47" spans="1:9" ht="12.75">
      <c r="A47" s="354"/>
      <c r="B47" s="631"/>
      <c r="C47" s="637"/>
      <c r="D47" s="638"/>
      <c r="E47" s="340" t="s">
        <v>550</v>
      </c>
      <c r="F47" s="303">
        <v>9294</v>
      </c>
      <c r="G47" s="303">
        <v>9294</v>
      </c>
      <c r="H47" s="304">
        <v>3808</v>
      </c>
      <c r="I47" s="303">
        <v>41</v>
      </c>
    </row>
    <row r="48" spans="1:9" ht="12.75">
      <c r="A48" s="354"/>
      <c r="B48" s="631"/>
      <c r="C48" s="637"/>
      <c r="D48" s="638"/>
      <c r="E48" s="340" t="s">
        <v>571</v>
      </c>
      <c r="F48" s="303">
        <v>1660</v>
      </c>
      <c r="G48" s="303">
        <v>1660</v>
      </c>
      <c r="H48" s="304">
        <v>751</v>
      </c>
      <c r="I48" s="303">
        <v>45</v>
      </c>
    </row>
    <row r="49" spans="1:9" ht="12.75">
      <c r="A49" s="354"/>
      <c r="B49" s="631"/>
      <c r="C49" s="637"/>
      <c r="D49" s="377" t="s">
        <v>300</v>
      </c>
      <c r="E49" s="394" t="s">
        <v>301</v>
      </c>
      <c r="F49" s="307">
        <v>5444</v>
      </c>
      <c r="G49" s="307">
        <v>5444</v>
      </c>
      <c r="H49" s="308">
        <v>2317</v>
      </c>
      <c r="I49" s="307">
        <v>42</v>
      </c>
    </row>
    <row r="50" spans="1:9" ht="12.75">
      <c r="A50" s="354"/>
      <c r="B50" s="631"/>
      <c r="C50" s="637"/>
      <c r="D50" s="638"/>
      <c r="E50" s="340" t="s">
        <v>553</v>
      </c>
      <c r="F50" s="303">
        <v>498</v>
      </c>
      <c r="G50" s="303">
        <v>498</v>
      </c>
      <c r="H50" s="304">
        <v>200</v>
      </c>
      <c r="I50" s="304">
        <v>40</v>
      </c>
    </row>
    <row r="51" spans="1:9" ht="12.75">
      <c r="A51" s="354"/>
      <c r="B51" s="631"/>
      <c r="C51" s="637"/>
      <c r="D51" s="638"/>
      <c r="E51" s="340" t="s">
        <v>560</v>
      </c>
      <c r="F51" s="303">
        <v>2556</v>
      </c>
      <c r="G51" s="303">
        <v>2556</v>
      </c>
      <c r="H51" s="304">
        <v>1155</v>
      </c>
      <c r="I51" s="303">
        <v>45</v>
      </c>
    </row>
    <row r="52" spans="1:9" ht="12.75">
      <c r="A52" s="354"/>
      <c r="B52" s="631"/>
      <c r="C52" s="637"/>
      <c r="D52" s="638"/>
      <c r="E52" s="340" t="s">
        <v>559</v>
      </c>
      <c r="F52" s="303">
        <v>2390</v>
      </c>
      <c r="G52" s="303">
        <v>2390</v>
      </c>
      <c r="H52" s="304">
        <v>962</v>
      </c>
      <c r="I52" s="303">
        <v>40</v>
      </c>
    </row>
    <row r="53" spans="1:9" ht="12.75">
      <c r="A53" s="354"/>
      <c r="B53" s="631"/>
      <c r="C53" s="637"/>
      <c r="D53" s="377" t="s">
        <v>572</v>
      </c>
      <c r="E53" s="394" t="s">
        <v>573</v>
      </c>
      <c r="F53" s="307">
        <v>166</v>
      </c>
      <c r="G53" s="307">
        <v>166</v>
      </c>
      <c r="H53" s="308">
        <v>20</v>
      </c>
      <c r="I53" s="308">
        <v>12</v>
      </c>
    </row>
    <row r="54" spans="1:9" ht="12.75">
      <c r="A54" s="354"/>
      <c r="B54" s="631"/>
      <c r="C54" s="637"/>
      <c r="D54" s="301"/>
      <c r="E54" s="340" t="s">
        <v>574</v>
      </c>
      <c r="F54" s="303">
        <v>166</v>
      </c>
      <c r="G54" s="303">
        <v>166</v>
      </c>
      <c r="H54" s="304">
        <v>20</v>
      </c>
      <c r="I54" s="303">
        <v>12</v>
      </c>
    </row>
    <row r="55" spans="1:9" ht="12.75">
      <c r="A55" s="354"/>
      <c r="B55" s="371" t="s">
        <v>234</v>
      </c>
      <c r="C55" s="371" t="s">
        <v>575</v>
      </c>
      <c r="D55" s="395"/>
      <c r="E55" s="396" t="s">
        <v>576</v>
      </c>
      <c r="F55" s="397"/>
      <c r="G55" s="397"/>
      <c r="H55" s="398"/>
      <c r="I55" s="397"/>
    </row>
    <row r="56" spans="1:9" ht="12.75">
      <c r="A56" s="354"/>
      <c r="B56" s="635"/>
      <c r="C56" s="632"/>
      <c r="D56" s="321" t="s">
        <v>299</v>
      </c>
      <c r="E56" s="399" t="s">
        <v>8</v>
      </c>
      <c r="F56" s="324">
        <v>11352</v>
      </c>
      <c r="G56" s="324">
        <v>11352</v>
      </c>
      <c r="H56" s="325">
        <v>6172</v>
      </c>
      <c r="I56" s="324">
        <v>54</v>
      </c>
    </row>
    <row r="57" spans="1:9" ht="12.75">
      <c r="A57" s="354"/>
      <c r="B57" s="635"/>
      <c r="C57" s="632"/>
      <c r="D57" s="377" t="s">
        <v>300</v>
      </c>
      <c r="E57" s="394" t="s">
        <v>301</v>
      </c>
      <c r="F57" s="307">
        <v>11352</v>
      </c>
      <c r="G57" s="307">
        <v>11352</v>
      </c>
      <c r="H57" s="308">
        <v>6172</v>
      </c>
      <c r="I57" s="307">
        <v>54</v>
      </c>
    </row>
    <row r="58" spans="1:9" ht="12.75">
      <c r="A58" s="354"/>
      <c r="B58" s="635"/>
      <c r="C58" s="632"/>
      <c r="D58" s="301"/>
      <c r="E58" s="340" t="s">
        <v>577</v>
      </c>
      <c r="F58" s="303">
        <v>11352</v>
      </c>
      <c r="G58" s="303">
        <v>11352</v>
      </c>
      <c r="H58" s="304">
        <v>6172</v>
      </c>
      <c r="I58" s="303">
        <v>54</v>
      </c>
    </row>
    <row r="59" spans="1:9" ht="12.75">
      <c r="A59" s="354"/>
      <c r="B59" s="371" t="s">
        <v>236</v>
      </c>
      <c r="C59" s="371" t="s">
        <v>578</v>
      </c>
      <c r="D59" s="395"/>
      <c r="E59" s="396" t="s">
        <v>579</v>
      </c>
      <c r="F59" s="397"/>
      <c r="G59" s="397"/>
      <c r="H59" s="398"/>
      <c r="I59" s="397"/>
    </row>
    <row r="60" spans="1:9" ht="12.75">
      <c r="A60" s="354"/>
      <c r="B60" s="635"/>
      <c r="C60" s="632"/>
      <c r="D60" s="321" t="s">
        <v>299</v>
      </c>
      <c r="E60" s="399" t="s">
        <v>8</v>
      </c>
      <c r="F60" s="324">
        <v>13045</v>
      </c>
      <c r="G60" s="324">
        <v>24605</v>
      </c>
      <c r="H60" s="325">
        <v>7169</v>
      </c>
      <c r="I60" s="324">
        <v>29</v>
      </c>
    </row>
    <row r="61" spans="1:9" ht="12.75">
      <c r="A61" s="354"/>
      <c r="B61" s="635"/>
      <c r="C61" s="632"/>
      <c r="D61" s="377" t="s">
        <v>527</v>
      </c>
      <c r="E61" s="394" t="s">
        <v>573</v>
      </c>
      <c r="F61" s="307">
        <v>13045</v>
      </c>
      <c r="G61" s="307">
        <v>24605</v>
      </c>
      <c r="H61" s="308">
        <v>7169</v>
      </c>
      <c r="I61" s="307">
        <v>29</v>
      </c>
    </row>
    <row r="62" spans="1:9" ht="12.75">
      <c r="A62" s="354"/>
      <c r="B62" s="635"/>
      <c r="C62" s="632"/>
      <c r="D62" s="400"/>
      <c r="E62" s="340" t="s">
        <v>580</v>
      </c>
      <c r="F62" s="303">
        <v>13045</v>
      </c>
      <c r="G62" s="303">
        <v>24605</v>
      </c>
      <c r="H62" s="304">
        <v>7169</v>
      </c>
      <c r="I62" s="303">
        <v>29</v>
      </c>
    </row>
    <row r="63" spans="1:9" ht="12.75">
      <c r="A63" s="354"/>
      <c r="B63" s="635"/>
      <c r="C63" s="371" t="s">
        <v>581</v>
      </c>
      <c r="D63" s="373" t="s">
        <v>299</v>
      </c>
      <c r="E63" s="396" t="s">
        <v>8</v>
      </c>
      <c r="F63" s="375">
        <v>51451</v>
      </c>
      <c r="G63" s="375">
        <v>39891</v>
      </c>
      <c r="H63" s="398">
        <v>0</v>
      </c>
      <c r="I63" s="397">
        <v>0</v>
      </c>
    </row>
    <row r="64" spans="1:9" ht="12.75">
      <c r="A64" s="354"/>
      <c r="B64" s="635"/>
      <c r="C64" s="632"/>
      <c r="D64" s="321" t="s">
        <v>527</v>
      </c>
      <c r="E64" s="399" t="s">
        <v>573</v>
      </c>
      <c r="F64" s="324">
        <v>51451</v>
      </c>
      <c r="G64" s="324">
        <v>39891</v>
      </c>
      <c r="H64" s="401">
        <v>0</v>
      </c>
      <c r="I64" s="402">
        <v>0</v>
      </c>
    </row>
    <row r="65" spans="1:9" ht="12.75">
      <c r="A65" s="354"/>
      <c r="B65" s="635"/>
      <c r="C65" s="632"/>
      <c r="D65" s="400"/>
      <c r="E65" s="340" t="s">
        <v>582</v>
      </c>
      <c r="F65" s="303">
        <v>51451</v>
      </c>
      <c r="G65" s="303">
        <v>39891</v>
      </c>
      <c r="H65" s="304">
        <v>0</v>
      </c>
      <c r="I65" s="303">
        <v>0</v>
      </c>
    </row>
    <row r="66" spans="1:9" ht="12.75">
      <c r="A66" s="354"/>
      <c r="B66" s="371" t="s">
        <v>238</v>
      </c>
      <c r="C66" s="371" t="s">
        <v>583</v>
      </c>
      <c r="D66" s="371"/>
      <c r="E66" s="396" t="s">
        <v>584</v>
      </c>
      <c r="F66" s="375"/>
      <c r="G66" s="375"/>
      <c r="H66" s="376"/>
      <c r="I66" s="375"/>
    </row>
    <row r="67" spans="1:9" ht="12.75">
      <c r="A67" s="354"/>
      <c r="B67" s="631"/>
      <c r="C67" s="632"/>
      <c r="D67" s="321" t="s">
        <v>299</v>
      </c>
      <c r="E67" s="399" t="s">
        <v>8</v>
      </c>
      <c r="F67" s="324">
        <v>20680</v>
      </c>
      <c r="G67" s="324">
        <v>20680</v>
      </c>
      <c r="H67" s="325">
        <v>20679</v>
      </c>
      <c r="I67" s="324">
        <v>100</v>
      </c>
    </row>
    <row r="68" spans="1:9" ht="12.75">
      <c r="A68" s="354"/>
      <c r="B68" s="631"/>
      <c r="C68" s="632"/>
      <c r="D68" s="403" t="s">
        <v>527</v>
      </c>
      <c r="E68" s="394" t="s">
        <v>573</v>
      </c>
      <c r="F68" s="307">
        <v>20680</v>
      </c>
      <c r="G68" s="307">
        <v>20680</v>
      </c>
      <c r="H68" s="308">
        <v>20679</v>
      </c>
      <c r="I68" s="307">
        <v>100</v>
      </c>
    </row>
    <row r="69" spans="1:9" ht="12.75">
      <c r="A69" s="354"/>
      <c r="B69" s="631"/>
      <c r="C69" s="632"/>
      <c r="D69" s="633"/>
      <c r="E69" s="340" t="s">
        <v>585</v>
      </c>
      <c r="F69" s="303">
        <v>15535</v>
      </c>
      <c r="G69" s="303">
        <v>15535</v>
      </c>
      <c r="H69" s="304">
        <v>15534</v>
      </c>
      <c r="I69" s="303">
        <v>100</v>
      </c>
    </row>
    <row r="70" spans="1:9" ht="12.75">
      <c r="A70" s="354"/>
      <c r="B70" s="631"/>
      <c r="C70" s="632"/>
      <c r="D70" s="633"/>
      <c r="E70" s="340" t="s">
        <v>586</v>
      </c>
      <c r="F70" s="303">
        <v>5145</v>
      </c>
      <c r="G70" s="303">
        <v>5145</v>
      </c>
      <c r="H70" s="304">
        <v>5145</v>
      </c>
      <c r="I70" s="303">
        <v>100</v>
      </c>
    </row>
    <row r="71" spans="1:9" ht="12.75">
      <c r="A71" s="404"/>
      <c r="B71" s="634" t="s">
        <v>587</v>
      </c>
      <c r="C71" s="634"/>
      <c r="D71" s="634"/>
      <c r="E71" s="405" t="s">
        <v>345</v>
      </c>
      <c r="F71" s="182">
        <f>SUM(F67,F63,F60,F56,F34,F10)</f>
        <v>402708</v>
      </c>
      <c r="G71" s="406">
        <v>402708</v>
      </c>
      <c r="H71" s="407">
        <v>157222</v>
      </c>
      <c r="I71" s="406">
        <v>39</v>
      </c>
    </row>
  </sheetData>
  <mergeCells count="25">
    <mergeCell ref="B3:I3"/>
    <mergeCell ref="F6:F7"/>
    <mergeCell ref="G6:G7"/>
    <mergeCell ref="H6:H7"/>
    <mergeCell ref="B8:E8"/>
    <mergeCell ref="D9:E9"/>
    <mergeCell ref="B10:B32"/>
    <mergeCell ref="C10:C32"/>
    <mergeCell ref="D14:D19"/>
    <mergeCell ref="D21:D32"/>
    <mergeCell ref="D33:E33"/>
    <mergeCell ref="B34:B54"/>
    <mergeCell ref="C34:C54"/>
    <mergeCell ref="D36:D37"/>
    <mergeCell ref="D40:D48"/>
    <mergeCell ref="D50:D52"/>
    <mergeCell ref="B56:B58"/>
    <mergeCell ref="C56:C58"/>
    <mergeCell ref="B60:B65"/>
    <mergeCell ref="C60:C62"/>
    <mergeCell ref="C64:C65"/>
    <mergeCell ref="B67:B70"/>
    <mergeCell ref="C67:C70"/>
    <mergeCell ref="D69:D70"/>
    <mergeCell ref="B71:D71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MsU</cp:lastModifiedBy>
  <dcterms:created xsi:type="dcterms:W3CDTF">2009-08-10T06:57:30Z</dcterms:created>
  <dcterms:modified xsi:type="dcterms:W3CDTF">2009-08-10T06:57:30Z</dcterms:modified>
  <cp:category/>
  <cp:version/>
  <cp:contentType/>
  <cp:contentStatus/>
</cp:coreProperties>
</file>