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4" activeTab="8"/>
  </bookViews>
  <sheets>
    <sheet name="Programové rozpočtové hospodárenie" sheetId="1" r:id="rId1"/>
    <sheet name="Sumarizácia príjmov" sheetId="2" r:id="rId2"/>
    <sheet name="Príjmy" sheetId="3" r:id="rId3"/>
    <sheet name="Výdavky podľa programov a aktivít" sheetId="4" r:id="rId4"/>
    <sheet name="Program1" sheetId="5" r:id="rId5"/>
    <sheet name="Program2" sheetId="6" r:id="rId6"/>
    <sheet name="Program3" sheetId="7" r:id="rId7"/>
    <sheet name="Program4" sheetId="8" r:id="rId8"/>
    <sheet name="Program5" sheetId="9" r:id="rId9"/>
    <sheet name="Program6" sheetId="10" r:id="rId10"/>
    <sheet name="Program7" sheetId="11" r:id="rId11"/>
    <sheet name="Program8" sheetId="12" r:id="rId12"/>
    <sheet name="TS" sheetId="13" r:id="rId13"/>
    <sheet name="SRaŠZ" sheetId="14" r:id="rId14"/>
    <sheet name="MsKS" sheetId="15" r:id="rId15"/>
  </sheets>
  <definedNames/>
  <calcPr fullCalcOnLoad="1"/>
</workbook>
</file>

<file path=xl/sharedStrings.xml><?xml version="1.0" encoding="utf-8"?>
<sst xmlns="http://schemas.openxmlformats.org/spreadsheetml/2006/main" count="3197" uniqueCount="1047">
  <si>
    <t>/v eurách/</t>
  </si>
  <si>
    <t>SUMARIZÁCIA  PROGRAMOV  ROZPOČTU</t>
  </si>
  <si>
    <t>Rozpočet</t>
  </si>
  <si>
    <t>Čerpanie</t>
  </si>
  <si>
    <t>pôvodný</t>
  </si>
  <si>
    <t>upravený</t>
  </si>
  <si>
    <t>31.12.2009</t>
  </si>
  <si>
    <t>Bežné príjmy</t>
  </si>
  <si>
    <t>Bežné výdavky</t>
  </si>
  <si>
    <t>v tom :</t>
  </si>
  <si>
    <t>1: Strategické plánovanie, regionálny rozvoj a majetok mesta</t>
  </si>
  <si>
    <t>2: Samospráva mesta a jej výkonný aparát</t>
  </si>
  <si>
    <t>3: Verejný poriadok</t>
  </si>
  <si>
    <t>4: Sociálne služby</t>
  </si>
  <si>
    <t>5: Verejno-prospešné služby</t>
  </si>
  <si>
    <t>6: Kultúra a rôzne spoločenské aktivity pre každého</t>
  </si>
  <si>
    <t>7: Šport</t>
  </si>
  <si>
    <t>8: Vzdelávanie</t>
  </si>
  <si>
    <t>Prebytok bežného rozpočtu</t>
  </si>
  <si>
    <t>Kapitálové príjmy</t>
  </si>
  <si>
    <t>Kapitálové výdavky</t>
  </si>
  <si>
    <t>v tom:</t>
  </si>
  <si>
    <t xml:space="preserve">1: Strategické plánovanie, regionálny rozvoj a majetok mesta </t>
  </si>
  <si>
    <t>Schodok kapitálového rozpočtu</t>
  </si>
  <si>
    <r>
      <t xml:space="preserve">Príjmy finančných operácií </t>
    </r>
    <r>
      <rPr>
        <sz val="10"/>
        <rFont val="Arial"/>
        <family val="2"/>
      </rPr>
      <t>v tom</t>
    </r>
    <r>
      <rPr>
        <b/>
        <sz val="10"/>
        <rFont val="Arial"/>
        <family val="2"/>
      </rPr>
      <t>:</t>
    </r>
  </si>
  <si>
    <t>Peňažné fondy mesta</t>
  </si>
  <si>
    <t>Zostatok prostriedkov z predchádzajúcich rokov</t>
  </si>
  <si>
    <t>Úver ŠFRB</t>
  </si>
  <si>
    <t>Iný zdroj: úver, pôžička</t>
  </si>
  <si>
    <t>Výdavky finančných operácií</t>
  </si>
  <si>
    <t>Schodok/Prebytok finančných operácií</t>
  </si>
  <si>
    <t>Schodok/Prebytok po vylúčení finančných operácií</t>
  </si>
  <si>
    <t>VÝSLEDOK  HOSPODÁRENIA</t>
  </si>
  <si>
    <t>Ukazovateľ</t>
  </si>
  <si>
    <t>Rozpočet 2009</t>
  </si>
  <si>
    <t xml:space="preserve">Skutočnosť  </t>
  </si>
  <si>
    <t xml:space="preserve">  %</t>
  </si>
  <si>
    <t>K 31.12.2009</t>
  </si>
  <si>
    <t>pln.</t>
  </si>
  <si>
    <t>Daňové príjmy</t>
  </si>
  <si>
    <t>výnos dane z príjmov</t>
  </si>
  <si>
    <t>daň z majetku-daň z nehnuteľnosti</t>
  </si>
  <si>
    <t>dane za špecifické služby</t>
  </si>
  <si>
    <r>
      <t>v tom:</t>
    </r>
    <r>
      <rPr>
        <sz val="10"/>
        <rFont val="Arial"/>
        <family val="2"/>
      </rPr>
      <t xml:space="preserve"> miestne dane</t>
    </r>
  </si>
  <si>
    <t xml:space="preserve">          za kom.odpad a drobný stav.odpad</t>
  </si>
  <si>
    <t>Nedaňové príjmy</t>
  </si>
  <si>
    <t>príjmy z podnikania</t>
  </si>
  <si>
    <r>
      <t>v tom:</t>
    </r>
    <r>
      <rPr>
        <sz val="10"/>
        <rFont val="Arial"/>
        <family val="2"/>
      </rPr>
      <t xml:space="preserve"> dividendy</t>
    </r>
  </si>
  <si>
    <t>príjmy z vlastníctva</t>
  </si>
  <si>
    <r>
      <t xml:space="preserve">v </t>
    </r>
    <r>
      <rPr>
        <i/>
        <sz val="10"/>
        <rFont val="Arial"/>
        <family val="2"/>
      </rPr>
      <t>tom</t>
    </r>
    <r>
      <rPr>
        <sz val="10"/>
        <rFont val="Arial"/>
        <family val="2"/>
      </rPr>
      <t>: z prenajatých pozemkov</t>
    </r>
  </si>
  <si>
    <t xml:space="preserve">          z prenaj.nebyt.priestorov</t>
  </si>
  <si>
    <t xml:space="preserve">          z iných nájmov /HES/</t>
  </si>
  <si>
    <t>administratívne a iné poplatky</t>
  </si>
  <si>
    <r>
      <t xml:space="preserve">v tom: </t>
    </r>
    <r>
      <rPr>
        <sz val="10"/>
        <rFont val="Arial"/>
        <family val="2"/>
      </rPr>
      <t>správne poplatky</t>
    </r>
  </si>
  <si>
    <t xml:space="preserve">          pokuty</t>
  </si>
  <si>
    <t xml:space="preserve">          poplatky za služby</t>
  </si>
  <si>
    <t xml:space="preserve">          z toho: školstvo</t>
  </si>
  <si>
    <t xml:space="preserve">                     opatrovateľská služba</t>
  </si>
  <si>
    <t xml:space="preserve">                     MsÚ</t>
  </si>
  <si>
    <t>kapitálové príjmy</t>
  </si>
  <si>
    <r>
      <t>v tom:</t>
    </r>
    <r>
      <rPr>
        <sz val="10"/>
        <rFont val="Arial"/>
        <family val="2"/>
      </rPr>
      <t xml:space="preserve"> z predaja pozemko</t>
    </r>
    <r>
      <rPr>
        <i/>
        <sz val="10"/>
        <rFont val="Arial"/>
        <family val="2"/>
      </rPr>
      <t>v</t>
    </r>
  </si>
  <si>
    <t xml:space="preserve">          z predaja kapitálových aktív</t>
  </si>
  <si>
    <t>príjmy z vkladov a finanč. hospodár.</t>
  </si>
  <si>
    <t>iné nedaňové príjmy</t>
  </si>
  <si>
    <r>
      <t>v tom</t>
    </r>
    <r>
      <rPr>
        <sz val="10"/>
        <rFont val="Arial"/>
        <family val="2"/>
      </rPr>
      <t xml:space="preserve">: vrátky a dobropisy </t>
    </r>
  </si>
  <si>
    <t xml:space="preserve">          iné /výťažky,poist.plnenie/</t>
  </si>
  <si>
    <t>Finančné operácie</t>
  </si>
  <si>
    <r>
      <t>v tom:</t>
    </r>
    <r>
      <rPr>
        <sz val="10"/>
        <rFont val="Arial"/>
        <family val="2"/>
      </rPr>
      <t xml:space="preserve"> zostatok prostr.z predch.roka </t>
    </r>
  </si>
  <si>
    <t xml:space="preserve">          prevod z peňažných fondov   </t>
  </si>
  <si>
    <t xml:space="preserve">          z toho: fond rozvoja bývania a obnovy mesta</t>
  </si>
  <si>
    <t xml:space="preserve">                     rezervný fond</t>
  </si>
  <si>
    <t xml:space="preserve">          úver zo ŠFRB</t>
  </si>
  <si>
    <t xml:space="preserve">          iný úver, pôžička</t>
  </si>
  <si>
    <t>Granty a transfery</t>
  </si>
  <si>
    <t>na kultúru a iné</t>
  </si>
  <si>
    <t>na školstvo /hmotná núdza a iné/</t>
  </si>
  <si>
    <t>transfer zo ŠR SR na prenes.výkon školstva</t>
  </si>
  <si>
    <t>transfer zo ŠR SR za prenes.výkon /iné/</t>
  </si>
  <si>
    <t>transfer zo ŠR SR za prenes.výkon ŠFRB</t>
  </si>
  <si>
    <t>iné transfery</t>
  </si>
  <si>
    <r>
      <t xml:space="preserve">v tom: </t>
    </r>
    <r>
      <rPr>
        <sz val="10"/>
        <rFont val="Arial"/>
        <family val="2"/>
      </rPr>
      <t>na zamestnávanie</t>
    </r>
  </si>
  <si>
    <t xml:space="preserve">          na záškoláctvo</t>
  </si>
  <si>
    <t xml:space="preserve">          transfer zo štrukturálnych fondov</t>
  </si>
  <si>
    <t xml:space="preserve">          transfer na voľby</t>
  </si>
  <si>
    <t xml:space="preserve">          transfer z MVaRR na výstavbu 45 b.j. a TV</t>
  </si>
  <si>
    <t xml:space="preserve">          transfer z MFSR na financovanie bež. výd.</t>
  </si>
  <si>
    <t>PRÍJMY CELKOM</t>
  </si>
  <si>
    <t xml:space="preserve">     Rozpočet 2009</t>
  </si>
  <si>
    <t xml:space="preserve">     Čerpanie      </t>
  </si>
  <si>
    <t>%</t>
  </si>
  <si>
    <t>k</t>
  </si>
  <si>
    <t>kategória</t>
  </si>
  <si>
    <t>položka    podpoložka</t>
  </si>
  <si>
    <t xml:space="preserve">U k a z o v a t e ľ </t>
  </si>
  <si>
    <t>DAŇOVÉ  PRÍJMY</t>
  </si>
  <si>
    <t xml:space="preserve">Dane z príjmov fyzickej osoby </t>
  </si>
  <si>
    <t>Dane z majetku</t>
  </si>
  <si>
    <t>z pozemkov</t>
  </si>
  <si>
    <t>zo stavieb</t>
  </si>
  <si>
    <t>z bytov</t>
  </si>
  <si>
    <t>Dane za tovary a služby</t>
  </si>
  <si>
    <t>za psa</t>
  </si>
  <si>
    <t>za nevýherné hracie prístroje</t>
  </si>
  <si>
    <t>za predajné automaty</t>
  </si>
  <si>
    <t>za ubytovanie</t>
  </si>
  <si>
    <t>za užívanie verejného priestranstva</t>
  </si>
  <si>
    <t xml:space="preserve">za komunálny a drobný stavebný odpad </t>
  </si>
  <si>
    <t>NEDAŇOVÉ  PRÍJMY</t>
  </si>
  <si>
    <t>Príjmy z podnikania a z vlastníctva</t>
  </si>
  <si>
    <t>dividendy</t>
  </si>
  <si>
    <t>z prenajatých pozemkov</t>
  </si>
  <si>
    <t>z prenajatých budov, priestorov</t>
  </si>
  <si>
    <t>Administratívne a iné poplatky, platby</t>
  </si>
  <si>
    <t>ostatné poplatky</t>
  </si>
  <si>
    <t>za porušenie predpisov</t>
  </si>
  <si>
    <t>za predaj výrobkov, tovarov a služieb</t>
  </si>
  <si>
    <t>za jasle, MŠ a kluby</t>
  </si>
  <si>
    <t>za prebytočný hnuteľný majetok</t>
  </si>
  <si>
    <t>za znečistenie ovzdušia</t>
  </si>
  <si>
    <t>Úroky z úverov, vkladov, pôžičiek</t>
  </si>
  <si>
    <t>z vkladov</t>
  </si>
  <si>
    <t>z termínovaných vkladov</t>
  </si>
  <si>
    <t>Iné nedaňové príjmy</t>
  </si>
  <si>
    <t>vrátka od príspevkových organizácií</t>
  </si>
  <si>
    <t>z náhrad poistného</t>
  </si>
  <si>
    <t>z výťažkov z lotérií a iných podobných hier</t>
  </si>
  <si>
    <t>z dobropisov</t>
  </si>
  <si>
    <t>vratky</t>
  </si>
  <si>
    <t xml:space="preserve">iné </t>
  </si>
  <si>
    <t>GRANTY A TRANSFERY</t>
  </si>
  <si>
    <t>grant na kultúru a iné</t>
  </si>
  <si>
    <t xml:space="preserve">transfer na základe uznesenia vlády </t>
  </si>
  <si>
    <t>transfer z Migračného úradu</t>
  </si>
  <si>
    <t>transfer z MŠ SR na prenes. výkon a iné</t>
  </si>
  <si>
    <t xml:space="preserve">transfer na prenes.výkon štát.správy a iné </t>
  </si>
  <si>
    <t>transfer na záškoláctvo</t>
  </si>
  <si>
    <t>transfer na aktivačné práce</t>
  </si>
  <si>
    <t>transfer na vojnové hroby</t>
  </si>
  <si>
    <t>transfer na voľby</t>
  </si>
  <si>
    <t>transfer zo ŠFRB na prenesený výkon</t>
  </si>
  <si>
    <t>Bežné príjmy spolu</t>
  </si>
  <si>
    <t xml:space="preserve">     Rozpočet  2009</t>
  </si>
  <si>
    <t>položka  podpoložka</t>
  </si>
  <si>
    <t>31.12. 2009</t>
  </si>
  <si>
    <t>KAPITÁLOVÉ  PRÍJMY</t>
  </si>
  <si>
    <t xml:space="preserve">príjem z predaja kapitálových aktív </t>
  </si>
  <si>
    <t>príjem z predaja pozemkov</t>
  </si>
  <si>
    <t xml:space="preserve">zo štrukturálnych fondov </t>
  </si>
  <si>
    <t>transfery zo štátneho rozpočtu</t>
  </si>
  <si>
    <t>transfer z rozpočtu vyššieho územ. celku</t>
  </si>
  <si>
    <t>Kapitálové príjmy spolu</t>
  </si>
  <si>
    <t>-</t>
  </si>
  <si>
    <t>ZO SPLÁTOK PÔŽIČIEK</t>
  </si>
  <si>
    <t>od nefinančného subjektu</t>
  </si>
  <si>
    <t>Z OSTATNÝCH FINANČNÝCH OPERÁCIÍ</t>
  </si>
  <si>
    <t>zostatok prostriedkov z predch. rokov</t>
  </si>
  <si>
    <t>prevod z peňažných fondov</t>
  </si>
  <si>
    <t>PRIJATÉ ÚVERY, POŽIČKY</t>
  </si>
  <si>
    <t xml:space="preserve">bankový úver dlhodobý /ŠFRB/ </t>
  </si>
  <si>
    <t xml:space="preserve">bankový úver -cudzí zdroj </t>
  </si>
  <si>
    <t>Finančné operácie spolu</t>
  </si>
  <si>
    <t>P R Í J M Y  S P O L U</t>
  </si>
  <si>
    <t>Príjmy právnych subjektov RO</t>
  </si>
  <si>
    <t>P R Í J M Y  C E L K O M</t>
  </si>
  <si>
    <t xml:space="preserve">     Rozpočet  </t>
  </si>
  <si>
    <t>Čerpanie k 31.12.2009</t>
  </si>
  <si>
    <t xml:space="preserve">P R Í J M Y  V  Š K O L S T V E  </t>
  </si>
  <si>
    <t xml:space="preserve">plnenia </t>
  </si>
  <si>
    <t xml:space="preserve">Základná škola Dargovských hrdinov </t>
  </si>
  <si>
    <t xml:space="preserve">Základná škola Hrnčiarska </t>
  </si>
  <si>
    <t xml:space="preserve">Základná škola Jána Švermu </t>
  </si>
  <si>
    <t xml:space="preserve">Základná škola Kudlovská </t>
  </si>
  <si>
    <t xml:space="preserve">Základná škola Laborecká </t>
  </si>
  <si>
    <t xml:space="preserve">Základná škola internátna s MŠ Lesná </t>
  </si>
  <si>
    <t>Základná škola s MŠ Podskalka</t>
  </si>
  <si>
    <t xml:space="preserve">Základná škola Pugačevova </t>
  </si>
  <si>
    <t xml:space="preserve">Základná škola SNP </t>
  </si>
  <si>
    <t xml:space="preserve">Základná umelecká škola </t>
  </si>
  <si>
    <t>Centrum voľného času</t>
  </si>
  <si>
    <t>Materská škola Partizánska</t>
  </si>
  <si>
    <t>Príjmy právnych subjektov RO spolu</t>
  </si>
  <si>
    <t xml:space="preserve"> /v eurách/</t>
  </si>
  <si>
    <t>Prog.</t>
  </si>
  <si>
    <t xml:space="preserve">                            Názov programu</t>
  </si>
  <si>
    <t xml:space="preserve"> Čerpanie </t>
  </si>
  <si>
    <t xml:space="preserve"> %</t>
  </si>
  <si>
    <t>1</t>
  </si>
  <si>
    <t xml:space="preserve"> Strategické plánovanie, regionálny rozvoj </t>
  </si>
  <si>
    <t xml:space="preserve"> a majetok mesta</t>
  </si>
  <si>
    <t>1.1.</t>
  </si>
  <si>
    <t xml:space="preserve"> Implementácia PHSR mesta Humenné-projekty</t>
  </si>
  <si>
    <t>1.2.</t>
  </si>
  <si>
    <t xml:space="preserve"> Príprava a podávanie ŽoNFP</t>
  </si>
  <si>
    <t>1.3.</t>
  </si>
  <si>
    <t xml:space="preserve"> Implementácia schválených ŽoNFP</t>
  </si>
  <si>
    <t>1.4.</t>
  </si>
  <si>
    <t xml:space="preserve"> Rozvoj cezhraničnej spolupráce</t>
  </si>
  <si>
    <t>1.5.</t>
  </si>
  <si>
    <t xml:space="preserve"> Výstavba infraštruktúry a bytov</t>
  </si>
  <si>
    <t>1.6.</t>
  </si>
  <si>
    <t xml:space="preserve"> Hospodárska správa a evidencia hnuteľného </t>
  </si>
  <si>
    <r>
      <t xml:space="preserve"> a nehnuteľného majetku</t>
    </r>
    <r>
      <rPr>
        <i/>
        <sz val="10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</si>
  <si>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t xml:space="preserve">    z toho: výkup pozemkov</t>
  </si>
  <si>
    <t>2</t>
  </si>
  <si>
    <t xml:space="preserve"> Samospráva mesta a jej výkonný aparát</t>
  </si>
  <si>
    <t>2.1.</t>
  </si>
  <si>
    <t xml:space="preserve"> Volené orgány mesta</t>
  </si>
  <si>
    <t>2.2.</t>
  </si>
  <si>
    <t xml:space="preserve"> Činnosť mestského úradu</t>
  </si>
  <si>
    <r>
      <t xml:space="preserve">    </t>
    </r>
    <r>
      <rPr>
        <sz val="9"/>
        <rFont val="Arial"/>
        <family val="2"/>
      </rPr>
      <t xml:space="preserve">  z toho:bankové operácie</t>
    </r>
  </si>
  <si>
    <t>2.3.</t>
  </si>
  <si>
    <t xml:space="preserve"> Matrika </t>
  </si>
  <si>
    <t>2.5.</t>
  </si>
  <si>
    <t xml:space="preserve"> Aktivačná činnosť formou menších obecných služieb</t>
  </si>
  <si>
    <t>2.6.</t>
  </si>
  <si>
    <t xml:space="preserve"> Voľby a referendá</t>
  </si>
  <si>
    <t>3</t>
  </si>
  <si>
    <t xml:space="preserve"> Verejný poriadok</t>
  </si>
  <si>
    <t>3.1.</t>
  </si>
  <si>
    <t xml:space="preserve"> Policajné služby</t>
  </si>
  <si>
    <t>4</t>
  </si>
  <si>
    <t xml:space="preserve"> Sociálne služby</t>
  </si>
  <si>
    <t>4.1.</t>
  </si>
  <si>
    <t xml:space="preserve"> Zariadenia sociálnych služieb-staroba</t>
  </si>
  <si>
    <t>4.2.</t>
  </si>
  <si>
    <t xml:space="preserve"> Ďalšie sociálne služby-opatrovateľská služba</t>
  </si>
  <si>
    <t>4.3.</t>
  </si>
  <si>
    <t xml:space="preserve"> Ďalšie dávky sociálneho zabezpečenia-rodina a deti</t>
  </si>
  <si>
    <t>4.4.</t>
  </si>
  <si>
    <t xml:space="preserve"> Dávky sociálnej pomoci-hmotná núdza</t>
  </si>
  <si>
    <t>4.5.</t>
  </si>
  <si>
    <t xml:space="preserve"> Príspevky neštátnym subjektom</t>
  </si>
  <si>
    <t>5</t>
  </si>
  <si>
    <t xml:space="preserve"> Verejno prospešné služby</t>
  </si>
  <si>
    <t xml:space="preserve"> Verejno-prospešné služby</t>
  </si>
  <si>
    <t>5.1.-5</t>
  </si>
  <si>
    <t xml:space="preserve">     z toho: príspevok pre Technické služby mesta</t>
  </si>
  <si>
    <r>
      <t xml:space="preserve">                  v tom: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komunálny odpad</t>
    </r>
  </si>
  <si>
    <r>
      <t xml:space="preserve">                 </t>
    </r>
    <r>
      <rPr>
        <sz val="9"/>
        <rFont val="Arial"/>
        <family val="2"/>
      </rPr>
      <t>plochy pre kontajnery KO</t>
    </r>
  </si>
  <si>
    <t>5.3.</t>
  </si>
  <si>
    <t xml:space="preserve"> Výstavba mesta - miestne komunikácie a parkoviská</t>
  </si>
  <si>
    <r>
      <t xml:space="preserve">     </t>
    </r>
    <r>
      <rPr>
        <sz val="9"/>
        <rFont val="Arial"/>
        <family val="2"/>
      </rPr>
      <t xml:space="preserve"> z toho: príspevok na vykrytie straty MHD</t>
    </r>
  </si>
  <si>
    <t>Výstavba mesta – iné</t>
  </si>
  <si>
    <t>6.</t>
  </si>
  <si>
    <t xml:space="preserve"> Kultúra a rôzne spoločenské aktivity pre každého</t>
  </si>
  <si>
    <t>6.1.</t>
  </si>
  <si>
    <t xml:space="preserve"> Príspevok pre MsKS</t>
  </si>
  <si>
    <t>6.2.</t>
  </si>
  <si>
    <t xml:space="preserve"> Organizácia kultúrno-spoločenských aktivít </t>
  </si>
  <si>
    <t>6.3.</t>
  </si>
  <si>
    <t xml:space="preserve"> Zabezpečenie vysielacích a vydavateľských služieb</t>
  </si>
  <si>
    <t>6.4.</t>
  </si>
  <si>
    <t xml:space="preserve"> Dotácia na podporu kultúrnych,športových a iných aktivít</t>
  </si>
  <si>
    <t>7</t>
  </si>
  <si>
    <t xml:space="preserve"> Šport</t>
  </si>
  <si>
    <t>7.1.-8.</t>
  </si>
  <si>
    <t xml:space="preserve"> Rekreačné a športové služby-príspevok SRaŠZ</t>
  </si>
  <si>
    <t>7.9.</t>
  </si>
  <si>
    <t xml:space="preserve"> Príspevok 1. HFC s.r.o.</t>
  </si>
  <si>
    <t>8</t>
  </si>
  <si>
    <t xml:space="preserve"> Vzdelávanie</t>
  </si>
  <si>
    <t>8.1.</t>
  </si>
  <si>
    <t xml:space="preserve"> Materské školy</t>
  </si>
  <si>
    <t>8.2</t>
  </si>
  <si>
    <t xml:space="preserve"> Základné školy</t>
  </si>
  <si>
    <t>8.3.</t>
  </si>
  <si>
    <t xml:space="preserve"> Školské jedálne</t>
  </si>
  <si>
    <t>8.5.</t>
  </si>
  <si>
    <t xml:space="preserve"> Voľno časové aktivity</t>
  </si>
  <si>
    <t>8.6.</t>
  </si>
  <si>
    <t xml:space="preserve"> Podpora detí zo sociálne slabých rodín</t>
  </si>
  <si>
    <t xml:space="preserve"> SPOLU bez právnych subjektov školstva</t>
  </si>
  <si>
    <t>8.2.-5.</t>
  </si>
  <si>
    <t xml:space="preserve"> Právne subjekty školstva</t>
  </si>
  <si>
    <t xml:space="preserve"> VÝDAVKY  CELKOM</t>
  </si>
  <si>
    <t>PROGRAM  1: Strategické plánovanie, regionálny rozvoj a majetok mesta</t>
  </si>
  <si>
    <t xml:space="preserve">    / v eurách/</t>
  </si>
  <si>
    <t xml:space="preserve">                        Ekonomická klasifikácia</t>
  </si>
  <si>
    <t xml:space="preserve">                 R O Z P O Č E T</t>
  </si>
  <si>
    <t>Aktivita</t>
  </si>
  <si>
    <t>Funkčná</t>
  </si>
  <si>
    <t>položka</t>
  </si>
  <si>
    <t xml:space="preserve">pôvodný </t>
  </si>
  <si>
    <t xml:space="preserve">upravený </t>
  </si>
  <si>
    <t>Čerpanie k</t>
  </si>
  <si>
    <t xml:space="preserve">  klasifikácia</t>
  </si>
  <si>
    <t>podpoložka</t>
  </si>
  <si>
    <t>plnenia</t>
  </si>
  <si>
    <t>PROGRAM  1:     Strategické plánovanie, regionálny rozvoj a majetok mesta</t>
  </si>
  <si>
    <t xml:space="preserve">Implementácia PHSR mesta Humenné </t>
  </si>
  <si>
    <t>01.1.1.6</t>
  </si>
  <si>
    <t>Obce z toho:</t>
  </si>
  <si>
    <t>600</t>
  </si>
  <si>
    <t>630</t>
  </si>
  <si>
    <t>Tovary a služby</t>
  </si>
  <si>
    <t>637003  –  propagácia, reklama a inzercia</t>
  </si>
  <si>
    <t>637004 – všeobecné služby</t>
  </si>
  <si>
    <t>636001 – nájomné za nájom budov, objektov ...</t>
  </si>
  <si>
    <t>636002 –  nájomné za nájom prevadzk. strojov ...</t>
  </si>
  <si>
    <t>04.4.3</t>
  </si>
  <si>
    <t>Výstavba z toho:</t>
  </si>
  <si>
    <t>Obstarávanie kapitálových aktív</t>
  </si>
  <si>
    <t>716 – prípravná a projektová dokumentácia</t>
  </si>
  <si>
    <t>Príprava a podávanie ŽoNFP</t>
  </si>
  <si>
    <t>637005 – špeciálne služby</t>
  </si>
  <si>
    <t>637011 – štúdie, expertízy, posudky</t>
  </si>
  <si>
    <t>637012 – poplatky a odvody</t>
  </si>
  <si>
    <t>Implementácia schválených ŽoNFP</t>
  </si>
  <si>
    <t>637003 -  propagácia, reklama a inzercia</t>
  </si>
  <si>
    <t>717001 – realizácia nových stavieb</t>
  </si>
  <si>
    <t>717002 – rekonštrukcia a modernizácia</t>
  </si>
  <si>
    <t>05.1.0</t>
  </si>
  <si>
    <t>Nakladanie s odpadmi</t>
  </si>
  <si>
    <t>09.1.2</t>
  </si>
  <si>
    <t>Základné vzdelanie</t>
  </si>
  <si>
    <t>09.5.0</t>
  </si>
  <si>
    <t>Vzdelanie nedefinovateľné podľa úrovne</t>
  </si>
  <si>
    <t>620</t>
  </si>
  <si>
    <t>Poistné a príspevok do poisťovni</t>
  </si>
  <si>
    <t>625003 – na úrazové poistenie</t>
  </si>
  <si>
    <t>633001– interiérové vybavenie</t>
  </si>
  <si>
    <t>633002 – výpočtová technika</t>
  </si>
  <si>
    <t>633013 – softvér a licencie</t>
  </si>
  <si>
    <t>637001 – školenia, kurzy, semináre, porady,...</t>
  </si>
  <si>
    <t>637027 – odmeny zamestnancom mimopr. pomeru</t>
  </si>
  <si>
    <t>Rozvoj cezhraničnej spolupráce</t>
  </si>
  <si>
    <t>Výstavba infraštruktúry a bytov</t>
  </si>
  <si>
    <t>06.1.0</t>
  </si>
  <si>
    <t>Bytová výstavba</t>
  </si>
  <si>
    <t>Hospodárska správa a evidencia hnuteľného a nehnuteľného majetku</t>
  </si>
  <si>
    <t>633004 – prevádzkové stroje, prístroje, zariadenia, ...</t>
  </si>
  <si>
    <t>635004 – údržba prevádzkových strojov, prístrojov</t>
  </si>
  <si>
    <t>635006 – údržba budov, objektov alebo ich častí</t>
  </si>
  <si>
    <t>636001- nájomné za nájom pozemkov</t>
  </si>
  <si>
    <t>712001 – nákup budov, objektov alebo ich častí</t>
  </si>
  <si>
    <t>713003 – nákup telekomunikačnej techniky</t>
  </si>
  <si>
    <t>711001 – pozemkov</t>
  </si>
  <si>
    <t>06.6.0</t>
  </si>
  <si>
    <t xml:space="preserve">Bývanie a obč. vybavenosť inde neklasifikov. z toho: </t>
  </si>
  <si>
    <t>632001 – energie</t>
  </si>
  <si>
    <t>632002 – vodné stočné</t>
  </si>
  <si>
    <t>637004 – všeobec. služby (revízie, FOaÚ, správa, deficit)</t>
  </si>
  <si>
    <t>637015 – poistné</t>
  </si>
  <si>
    <t>637017 – provízia za predaj bytov</t>
  </si>
  <si>
    <t>700</t>
  </si>
  <si>
    <t>713004 – prevádzkových strojov, prístrojov ... (HES)</t>
  </si>
  <si>
    <t>PROGRAM 1:</t>
  </si>
  <si>
    <t>Bežné výdavky spolu</t>
  </si>
  <si>
    <t>Kapitálové výdavky spolu</t>
  </si>
  <si>
    <t>PROGRAM  2:  Samospráva mesta a jej výkonný aparát</t>
  </si>
  <si>
    <t>Funkčná klasifikácia</t>
  </si>
  <si>
    <t>Ekonomická klasifikácia</t>
  </si>
  <si>
    <t>R O Z P O Č E T</t>
  </si>
  <si>
    <t xml:space="preserve">kategória </t>
  </si>
  <si>
    <t xml:space="preserve">položka                                                                </t>
  </si>
  <si>
    <t xml:space="preserve">PROGRAM 2:   Samospráva mesta a jej výkonný aparát </t>
  </si>
  <si>
    <t>Samosprávne orgány mesta</t>
  </si>
  <si>
    <t>01.1.1.6.</t>
  </si>
  <si>
    <t>Obce</t>
  </si>
  <si>
    <t xml:space="preserve">Bežné výdavky </t>
  </si>
  <si>
    <t>610</t>
  </si>
  <si>
    <t xml:space="preserve">Mzdy, platy, služobné príjmy a ostatné osobné vyrovnania </t>
  </si>
  <si>
    <t xml:space="preserve">Poistné a príspevok do poisťovní </t>
  </si>
  <si>
    <t xml:space="preserve">Tovary a služby </t>
  </si>
  <si>
    <t xml:space="preserve">631 Cestovné náhrady  </t>
  </si>
  <si>
    <t>631001-tuzemské</t>
  </si>
  <si>
    <t>631002-zahraničné</t>
  </si>
  <si>
    <t xml:space="preserve">633 Materiál </t>
  </si>
  <si>
    <t xml:space="preserve">633016-reprezentačné   </t>
  </si>
  <si>
    <t xml:space="preserve">634 Dopravné    </t>
  </si>
  <si>
    <t>634004-prepravné a prenájom dopr. prostriedkov</t>
  </si>
  <si>
    <t xml:space="preserve">637 Služby </t>
  </si>
  <si>
    <t>637001-školenia, kurzy, semináre</t>
  </si>
  <si>
    <t xml:space="preserve">637009-náhrada mzdy a platu </t>
  </si>
  <si>
    <t>637014-stravovanie</t>
  </si>
  <si>
    <t xml:space="preserve">637026-odmeny a príspevky  </t>
  </si>
  <si>
    <t xml:space="preserve">Správa – prevádzka – činnosť mestského úradu </t>
  </si>
  <si>
    <t xml:space="preserve">632 Energie, voda a komunikácie    </t>
  </si>
  <si>
    <t>632001-energie</t>
  </si>
  <si>
    <t>632002-vodné, stočné</t>
  </si>
  <si>
    <t>632003-poštové a telekomunikačné služby</t>
  </si>
  <si>
    <t>632004-komunikačná inštraštruktúra</t>
  </si>
  <si>
    <t>633001-interiérové vybavenie</t>
  </si>
  <si>
    <t>633002-výpočtová technika</t>
  </si>
  <si>
    <t xml:space="preserve">633004-prevádzkové stroje, prístroje </t>
  </si>
  <si>
    <t>633006-všeobecný materiál</t>
  </si>
  <si>
    <t xml:space="preserve">633007-špeciálny materiál </t>
  </si>
  <si>
    <t>633009-knihy, časopisy, noviny, ...</t>
  </si>
  <si>
    <t>633010-pracovné odevy, obuv a pracovné pomôcky</t>
  </si>
  <si>
    <t xml:space="preserve">633013-softvér </t>
  </si>
  <si>
    <t>634001-palivo, mazivá, oleje, špeciálne kvapaliny</t>
  </si>
  <si>
    <t>634002-servis,údržba,opravy a výdavky s tým spojené</t>
  </si>
  <si>
    <t>634003-poistenie</t>
  </si>
  <si>
    <t>634003-prepravné a prenájom dopravných prostriedkov</t>
  </si>
  <si>
    <t>634005-karty, známky, poplatky</t>
  </si>
  <si>
    <t>634006-pracovné odevy, obuv a pracovné pomôcky</t>
  </si>
  <si>
    <t xml:space="preserve">635 Rutinná a štandardná údržba </t>
  </si>
  <si>
    <t>635001-interiérového vybavenia</t>
  </si>
  <si>
    <t>635002-výpočtovej techniky</t>
  </si>
  <si>
    <t>635004-prevádzkových strojov, prístrojov...</t>
  </si>
  <si>
    <t>635005-špeciálnych strojov, prístrojov,...</t>
  </si>
  <si>
    <t>635009-softvéru</t>
  </si>
  <si>
    <t xml:space="preserve">636 Nájomné za prenájom     </t>
  </si>
  <si>
    <t>636001-budov, priestorov a objektov</t>
  </si>
  <si>
    <t>636002-prevádzkových strojov, prístrojov...</t>
  </si>
  <si>
    <t>637001-školenia, kurzy, semináre, ...</t>
  </si>
  <si>
    <t>637003-propagácia, reklama a inzercia</t>
  </si>
  <si>
    <t>637004-všeobecné služby</t>
  </si>
  <si>
    <t>637005-špeciálne služby</t>
  </si>
  <si>
    <t>637012-poplatky a odvody</t>
  </si>
  <si>
    <t>637015-poistné</t>
  </si>
  <si>
    <t>637016-prídel do sociálneho fondu</t>
  </si>
  <si>
    <t>637017-provízia</t>
  </si>
  <si>
    <t>637018-vrátenie príjmov z minulých rokov</t>
  </si>
  <si>
    <t>637027-odmeny zamestnancov mimopracovného pomeru</t>
  </si>
  <si>
    <t>637031-Pokuty a penále</t>
  </si>
  <si>
    <t>637035-dane</t>
  </si>
  <si>
    <t xml:space="preserve">Bežné transfery </t>
  </si>
  <si>
    <t>641 Transfery v rámci verejnej správy</t>
  </si>
  <si>
    <t>641009-obci</t>
  </si>
  <si>
    <t xml:space="preserve">642 Transfery jednotl. a nezisk. práv.os. </t>
  </si>
  <si>
    <t>642006-na členské príspevky</t>
  </si>
  <si>
    <t>642013-na odchodné</t>
  </si>
  <si>
    <t>642015-na nemocenské dávky</t>
  </si>
  <si>
    <t xml:space="preserve">Kapitálové výdavky </t>
  </si>
  <si>
    <t xml:space="preserve">Obstaranie kapitálových aktív </t>
  </si>
  <si>
    <t>711 Nákup pozemkov a nehmotných aktív</t>
  </si>
  <si>
    <t>711003-softvéru</t>
  </si>
  <si>
    <t>712 Nákup budov, objektov alebo ich častí</t>
  </si>
  <si>
    <t xml:space="preserve">712001-budov, objektov alebo ich častí </t>
  </si>
  <si>
    <t>713 Nákup strojov, prístrojov, zariadení, ...</t>
  </si>
  <si>
    <t>713001-interiérového vybavenia</t>
  </si>
  <si>
    <t>713002-výpočtovej techniky</t>
  </si>
  <si>
    <t>713004-prevádzkových strojov, prístrojov, ...</t>
  </si>
  <si>
    <t>0.1.1.2</t>
  </si>
  <si>
    <t xml:space="preserve">Finančná a rozpočtová oblasť </t>
  </si>
  <si>
    <t>637035-dane – zrážková daň z príjmov</t>
  </si>
  <si>
    <t>0.1.7.0</t>
  </si>
  <si>
    <t xml:space="preserve">Transakcie verejného dlhu </t>
  </si>
  <si>
    <t>Splácanie úrokov</t>
  </si>
  <si>
    <t xml:space="preserve">651 Splácanie úrokov v tuzemsku </t>
  </si>
  <si>
    <t>651002-banke</t>
  </si>
  <si>
    <t>651004-ostatnému veriteľovi</t>
  </si>
  <si>
    <t>Finančné výdavky</t>
  </si>
  <si>
    <t>Splácanie istín</t>
  </si>
  <si>
    <t xml:space="preserve">821 Splácanie tuzemskej istiny </t>
  </si>
  <si>
    <t xml:space="preserve">821005-z bankových úverov dlhodobých </t>
  </si>
  <si>
    <t xml:space="preserve">821007-z ostatných dlhodobých úverov </t>
  </si>
  <si>
    <t xml:space="preserve">Činnosť matričného úradu </t>
  </si>
  <si>
    <t>0.1.3.3</t>
  </si>
  <si>
    <t xml:space="preserve">Iné všeobecné služby </t>
  </si>
  <si>
    <t>Poistné a príspevok do poisťovní a NÚP</t>
  </si>
  <si>
    <t>630003-poštové a telekomunikačné služby</t>
  </si>
  <si>
    <t>633 Materiál a služby</t>
  </si>
  <si>
    <t>637013-naturálne mzdy</t>
  </si>
  <si>
    <t>2.4.</t>
  </si>
  <si>
    <t xml:space="preserve">Klientske centrum </t>
  </si>
  <si>
    <t xml:space="preserve">Aktivačná činnosť formou MOS </t>
  </si>
  <si>
    <t>0.4.1.2</t>
  </si>
  <si>
    <t xml:space="preserve">Všeobecná pracovná oblasť </t>
  </si>
  <si>
    <t xml:space="preserve">633004-prevádzkové stroje,prístroje,...                                            </t>
  </si>
  <si>
    <t xml:space="preserve">Voľby a referendá </t>
  </si>
  <si>
    <t>0.1.6.0.</t>
  </si>
  <si>
    <t xml:space="preserve">Všeobecné služby inde nekvalifikované </t>
  </si>
  <si>
    <t xml:space="preserve">632 Energie, voda a komunikácie </t>
  </si>
  <si>
    <t>630001-energie</t>
  </si>
  <si>
    <t xml:space="preserve">632003 poštové a telekomunikačné služby </t>
  </si>
  <si>
    <t xml:space="preserve">633006-všeobecný materiál   </t>
  </si>
  <si>
    <r>
      <t>6</t>
    </r>
    <r>
      <rPr>
        <sz val="9"/>
        <rFont val="Arial"/>
        <family val="2"/>
      </rPr>
      <t>34001-palivo, mazivá, oleje, špeciálne kvapaliny</t>
    </r>
  </si>
  <si>
    <t xml:space="preserve">366 Nájomné za prenájom  </t>
  </si>
  <si>
    <t xml:space="preserve">366001-Nájomné za prenájom  </t>
  </si>
  <si>
    <t>637027-odmeny zamestnancov mimo prac. pomeru</t>
  </si>
  <si>
    <t xml:space="preserve">PROGRAM 2:   </t>
  </si>
  <si>
    <t xml:space="preserve">            S p o l u</t>
  </si>
  <si>
    <t>PROGRAM 3 : Verejný poriadok</t>
  </si>
  <si>
    <t>Čerpanie k  31.12.2009</t>
  </si>
  <si>
    <t>klasifikácia</t>
  </si>
  <si>
    <t>03.1.0</t>
  </si>
  <si>
    <t>Policajné služby z toho :</t>
  </si>
  <si>
    <t>Mzdy, platy a ostatné osobné vyrovnania</t>
  </si>
  <si>
    <t xml:space="preserve">611- tarifný plat </t>
  </si>
  <si>
    <t>612 – príplatky</t>
  </si>
  <si>
    <t>612001-Osobný príplatok</t>
  </si>
  <si>
    <t>612002-ostatné príplatky</t>
  </si>
  <si>
    <t>614- odmeny</t>
  </si>
  <si>
    <r>
      <t>Poistné a príspevky do poisťovn</t>
    </r>
    <r>
      <rPr>
        <sz val="9"/>
        <rFont val="Arial CE"/>
        <family val="2"/>
      </rPr>
      <t xml:space="preserve">í </t>
    </r>
  </si>
  <si>
    <t>621- poistné do Všeobecnej zdravotnej poisťovni</t>
  </si>
  <si>
    <t>622-poistné do Spoločnej zdravotnej poisťovni</t>
  </si>
  <si>
    <t>623-poistné do ostatných poisťovní</t>
  </si>
  <si>
    <t>625-poistné do Sociálne poisťovni</t>
  </si>
  <si>
    <t>625001-Na nemocenské poistenie</t>
  </si>
  <si>
    <t>625002-Na starobné poistenie</t>
  </si>
  <si>
    <t>625003-Na úrazové poistenie</t>
  </si>
  <si>
    <t>625004-Na invalidné poistenie</t>
  </si>
  <si>
    <t>625005-Na poistenie v nezamestnanosti</t>
  </si>
  <si>
    <t>625007-Na poistenie do rezervného fondu solid</t>
  </si>
  <si>
    <t>627-Príspevok do doplnkových dôchodkových</t>
  </si>
  <si>
    <t>631-Cestovné náhrady</t>
  </si>
  <si>
    <t>631001-cestovné náhrady tuzemské</t>
  </si>
  <si>
    <t>632-Energie, voda a komunikácie</t>
  </si>
  <si>
    <t>632003-Poštovné a telekomunikačné služby</t>
  </si>
  <si>
    <t>633-Materiál</t>
  </si>
  <si>
    <t>633002-Výpočtová technika</t>
  </si>
  <si>
    <t>633003-Telekomunikačná technika</t>
  </si>
  <si>
    <t>633004-Prevádzkové stroje,prístr,zar.,techn.,nár.</t>
  </si>
  <si>
    <t>633006-Všeobecný materiál</t>
  </si>
  <si>
    <t>633007-Špeciálny materiál</t>
  </si>
  <si>
    <t>633009-Knihy,časopisy,noviny,učebnice,uč.pom.</t>
  </si>
  <si>
    <t>633010-Pracovné odevy,obuv, prac. pomôcky</t>
  </si>
  <si>
    <t>633013-Softvér a licencie</t>
  </si>
  <si>
    <t>634-Dopravné</t>
  </si>
  <si>
    <t>634001-Palivo,mazivá,špeciálne kvapaliny</t>
  </si>
  <si>
    <t>634002-Servis,údržba,opravy a výdavky s tým spo</t>
  </si>
  <si>
    <t>634003-Poistenie</t>
  </si>
  <si>
    <t>634005-Karty, známky, poplatky</t>
  </si>
  <si>
    <t>635-Rutinná a štandartná údržba</t>
  </si>
  <si>
    <t>635001-Interierového vybavenia</t>
  </si>
  <si>
    <t>635002-Výpočtovej techniky</t>
  </si>
  <si>
    <t>635003-Telekomunikáčnej techniky</t>
  </si>
  <si>
    <t>635004-Prevádz.strojov,prístr.,zar.,tech.,náradia</t>
  </si>
  <si>
    <t>635005-Špec.stroj.,prístr.,zar.,techn. a náradia</t>
  </si>
  <si>
    <t>635006-Budov,objektov alebo ich časti</t>
  </si>
  <si>
    <t>635007-Pracovných odevov,obuvi a prac. pom.</t>
  </si>
  <si>
    <t>636-Nájomné za nájom</t>
  </si>
  <si>
    <t>636001-Budov, objektov, alebo ich části</t>
  </si>
  <si>
    <t>637-Služby</t>
  </si>
  <si>
    <t>637001-Školenia,kurzy,semináre,porady,..........</t>
  </si>
  <si>
    <t>637002-Konkurzy a súťaže</t>
  </si>
  <si>
    <t>637004-Všeobecné služby</t>
  </si>
  <si>
    <t>637005-Špeciálne služby</t>
  </si>
  <si>
    <t>637014-Stravovanie</t>
  </si>
  <si>
    <t>637016-Prídel do sociálneho fondu</t>
  </si>
  <si>
    <t>640</t>
  </si>
  <si>
    <t>Transfery</t>
  </si>
  <si>
    <t>642-Transfery jednotlivcom a nezisk. práv.......</t>
  </si>
  <si>
    <t>642015-Na nemocenské dávky</t>
  </si>
  <si>
    <t>710</t>
  </si>
  <si>
    <t>Obstarávanie kapitalových aktív</t>
  </si>
  <si>
    <t>713</t>
  </si>
  <si>
    <t xml:space="preserve">Nákup strojov,prístrojov,zariadení,techniky   </t>
  </si>
  <si>
    <t>717</t>
  </si>
  <si>
    <t>Realizácia stavieb a ich techn.  zhodnotenia</t>
  </si>
  <si>
    <t>717003-Prístavby,nadstavby,stavebné úpravy</t>
  </si>
  <si>
    <t xml:space="preserve">PROGRAM 3 </t>
  </si>
  <si>
    <t>PROGRAM</t>
  </si>
  <si>
    <t>4:Sociálne služby</t>
  </si>
  <si>
    <t>/ v eurách/</t>
  </si>
  <si>
    <t xml:space="preserve">                            R O Z P O Č E T</t>
  </si>
  <si>
    <t xml:space="preserve">% </t>
  </si>
  <si>
    <t>k  31.12.2009</t>
  </si>
  <si>
    <t xml:space="preserve">PROGRAM 4 : Sociálne služby </t>
  </si>
  <si>
    <t>10.2.0.1</t>
  </si>
  <si>
    <t>Zariadenia sociálnych služieb – staroba   z toho:</t>
  </si>
  <si>
    <t>621 – poistné do Všeobecnej zdravotnej poisť.</t>
  </si>
  <si>
    <t>623 – poistné do ostatných zdravotných poisťovní</t>
  </si>
  <si>
    <t>625001 – na nemocenské poistenie</t>
  </si>
  <si>
    <t>625002 – na starobné poistenie</t>
  </si>
  <si>
    <t xml:space="preserve">625007 – na poistenie do rezervného fondu </t>
  </si>
  <si>
    <t>632003 – poštové a telekomunikačné služby</t>
  </si>
  <si>
    <t>633001 – interiérové vybavenie</t>
  </si>
  <si>
    <t>633006 – všeobecný materiál</t>
  </si>
  <si>
    <t>633009 – knihy,časopisy,noviny</t>
  </si>
  <si>
    <t>633011 – potraviny</t>
  </si>
  <si>
    <t>634004 – prepravné a prenájom dopr.prostr.</t>
  </si>
  <si>
    <t>635004 – údržba prevádzkových strojov,prístrojov</t>
  </si>
  <si>
    <t>635006 – údržba budov,priestorov a objektov</t>
  </si>
  <si>
    <t>637014 – stravovanie</t>
  </si>
  <si>
    <t>637016 – prídel do sociálneho fondu</t>
  </si>
  <si>
    <t>10.2.0.2</t>
  </si>
  <si>
    <t>Ďalšie sociálne služby – staroba  z toho:</t>
  </si>
  <si>
    <r>
      <t>Mzdy, platy a ostatné osobné vyrovnania</t>
    </r>
    <r>
      <rPr>
        <sz val="9"/>
        <rFont val="Arial CE"/>
        <family val="2"/>
      </rPr>
      <t xml:space="preserve"> </t>
    </r>
  </si>
  <si>
    <r>
      <t>611 – tarifný plat</t>
    </r>
    <r>
      <rPr>
        <b/>
        <sz val="9"/>
        <rFont val="Arial CE"/>
        <family val="2"/>
      </rPr>
      <t xml:space="preserve"> </t>
    </r>
  </si>
  <si>
    <t>614-odmeny</t>
  </si>
  <si>
    <t xml:space="preserve">Poistné a príspevky do poisťovní </t>
  </si>
  <si>
    <t>622 – poistné do Spoločnej zdrav .poisťovne</t>
  </si>
  <si>
    <t xml:space="preserve">625002 – na starobné poistenie </t>
  </si>
  <si>
    <t>625004 – na invalidné poistenie</t>
  </si>
  <si>
    <t>625005 – na poistenie v nezamestnanosti</t>
  </si>
  <si>
    <t>627-príspevok do doplnkových dôch. poisťovní</t>
  </si>
  <si>
    <t xml:space="preserve"> 640</t>
  </si>
  <si>
    <t>Bežné transféry</t>
  </si>
  <si>
    <t>642015 – na nemocenské dávky</t>
  </si>
  <si>
    <t>10.4.0.5</t>
  </si>
  <si>
    <t>Ďalšie dávky soc. zabezpečenia – rodina a deti</t>
  </si>
  <si>
    <t>637006 – náhrady</t>
  </si>
  <si>
    <t>10.7.0.1</t>
  </si>
  <si>
    <t>Dávky sociálnej pomoci</t>
  </si>
  <si>
    <t>642026 – na dávku sociálnej pomoci</t>
  </si>
  <si>
    <t>10.7.0.3</t>
  </si>
  <si>
    <t>642200 – ostatné</t>
  </si>
  <si>
    <t>10.7.0.4</t>
  </si>
  <si>
    <t>Príspevky neštátnym subjektom</t>
  </si>
  <si>
    <t>642002 – neziskovým org.,ktoré poskytujú soc.sl.</t>
  </si>
  <si>
    <t>642007 – Cirkvám, náb. spol. a cirkevnej charite</t>
  </si>
  <si>
    <t>PROGRAM 4</t>
  </si>
  <si>
    <t>PROGRAM 5: Verejno-prospešné služby</t>
  </si>
  <si>
    <t>R o z p o č e t</t>
  </si>
  <si>
    <t>k 31.12. 2009</t>
  </si>
  <si>
    <t xml:space="preserve">PROGRAM 5: Verejno-prospešné služby    </t>
  </si>
  <si>
    <t>5.1.</t>
  </si>
  <si>
    <t>633004 Prevádzkové stroje, prístroje, zariadenia</t>
  </si>
  <si>
    <t>637002 Konkurzy a súťaže</t>
  </si>
  <si>
    <t>06.2.0</t>
  </si>
  <si>
    <t>Bežné transfery</t>
  </si>
  <si>
    <t>641001 Príspevkovej organizácií TS za KO</t>
  </si>
  <si>
    <t>Obstaranie kapitálových aktív</t>
  </si>
  <si>
    <t>717001- Plochy pre umiestnenie nádob na KO</t>
  </si>
  <si>
    <t>5.2.</t>
  </si>
  <si>
    <t>Verejná zeleň a pohrebiská</t>
  </si>
  <si>
    <t xml:space="preserve">641001 Príspevkovej organizácií TS </t>
  </si>
  <si>
    <t>Miestne komunikácie</t>
  </si>
  <si>
    <t>635006- Odstraňovanie architektonických bariér</t>
  </si>
  <si>
    <t>635006- Údržba ul. Lipovej</t>
  </si>
  <si>
    <t>635006- Verej.kanalizácia ul. Lúčna</t>
  </si>
  <si>
    <t>04.5.1</t>
  </si>
  <si>
    <t>644002 Ostatnej právnickej osobe MHD</t>
  </si>
  <si>
    <t xml:space="preserve">717001-Spevnenie vnútrogarážových priestorov </t>
  </si>
  <si>
    <t>717001-Odstraňov.architektonických bariér</t>
  </si>
  <si>
    <t xml:space="preserve">717001-Výstavba zach. parkoviska sídl.Sokolej  </t>
  </si>
  <si>
    <t xml:space="preserve">717001-Výstavba preložky MK na Laboreckej ul. </t>
  </si>
  <si>
    <t>717002-Rekonštrukcia Sadovej ulice</t>
  </si>
  <si>
    <t>717002-Rekonštrukcia Gorkého ulice</t>
  </si>
  <si>
    <t>5.4</t>
  </si>
  <si>
    <t>Verejné osvetlenie</t>
  </si>
  <si>
    <t>5.5.</t>
  </si>
  <si>
    <t>Ostatné služby pre občanov mesta</t>
  </si>
  <si>
    <t>717001- Rozšírenie KDS Brestovská ul.</t>
  </si>
  <si>
    <t>717001- Odkanalizovanie ul. Sninská-Čapajevova</t>
  </si>
  <si>
    <t>PROGRAM 5:</t>
  </si>
  <si>
    <t>Bežné výdavky spolu:</t>
  </si>
  <si>
    <t>Kapitálové výdavky spolu:</t>
  </si>
  <si>
    <t>Príspevok pre Technické služby</t>
  </si>
  <si>
    <t>PROGRAM  6:  Kultúra a rôzne spoločenské aktivity pre každého</t>
  </si>
  <si>
    <t xml:space="preserve"> </t>
  </si>
  <si>
    <t>Ekonomická  klasifikácia</t>
  </si>
  <si>
    <t xml:space="preserve">R O Z P O Č E T </t>
  </si>
  <si>
    <t xml:space="preserve">Čerpanie  </t>
  </si>
  <si>
    <r>
      <t>pln</t>
    </r>
    <r>
      <rPr>
        <sz val="9"/>
        <rFont val="Arial CE"/>
        <family val="2"/>
      </rPr>
      <t>e</t>
    </r>
    <r>
      <rPr>
        <b/>
        <sz val="9"/>
        <rFont val="Arial CE"/>
        <family val="2"/>
      </rPr>
      <t>nia</t>
    </r>
  </si>
  <si>
    <t>08.2.0.3</t>
  </si>
  <si>
    <t xml:space="preserve">Klubové a špeciálne kultúrne zariadenia  </t>
  </si>
  <si>
    <t>641001 – príspevky príspevkovej organizácií</t>
  </si>
  <si>
    <t>6.2</t>
  </si>
  <si>
    <t>08.2.0.9</t>
  </si>
  <si>
    <r>
      <t>Ostatné kultúrne služby vrátane kultúrnych domov</t>
    </r>
    <r>
      <rPr>
        <sz val="9"/>
        <rFont val="Arial CE"/>
        <family val="2"/>
      </rPr>
      <t xml:space="preserve"> z toho </t>
    </r>
  </si>
  <si>
    <t>Poistné a príspevok do poisťovní</t>
  </si>
  <si>
    <t xml:space="preserve">625003 -  Na úrazové poistenie </t>
  </si>
  <si>
    <t xml:space="preserve">633001 -  interiérové vybavenie </t>
  </si>
  <si>
    <t xml:space="preserve">633006 -  všeobecný materiál </t>
  </si>
  <si>
    <t>633011 -  potraviny</t>
  </si>
  <si>
    <t xml:space="preserve">633016 -  reprezentačné </t>
  </si>
  <si>
    <t>635004 -  údržba prevádzkových strojov,prístrojov</t>
  </si>
  <si>
    <t xml:space="preserve">637002 -  konkurzy a súťaže </t>
  </si>
  <si>
    <t>637003 -  propagácia, reklama inzercia</t>
  </si>
  <si>
    <t xml:space="preserve">637004 -  všeobecné služby </t>
  </si>
  <si>
    <t>637013 -  naturálne mzdy</t>
  </si>
  <si>
    <t>637014 -  stravovanie</t>
  </si>
  <si>
    <t xml:space="preserve">637026  - odmeny a príspevky /účinkujúcim pri obradoch/ </t>
  </si>
  <si>
    <t>637027  - odmeny na základe dohôd o vykonaní práce</t>
  </si>
  <si>
    <t xml:space="preserve">642006 -  na členské príspevky </t>
  </si>
  <si>
    <t xml:space="preserve">642014 - jednotlivcom </t>
  </si>
  <si>
    <t xml:space="preserve">644001 - štát. právnickým osobám... ceny mesta kolektívom </t>
  </si>
  <si>
    <t xml:space="preserve">644002 - ostatnej právnickej osobe  </t>
  </si>
  <si>
    <t xml:space="preserve">Kapitálové  výdavky </t>
  </si>
  <si>
    <t xml:space="preserve">Obstarávanie  kapitálových aktív </t>
  </si>
  <si>
    <t xml:space="preserve">712002  - budov, objektov alebo ich častí </t>
  </si>
  <si>
    <t>6.3</t>
  </si>
  <si>
    <t xml:space="preserve">08.3.0 </t>
  </si>
  <si>
    <t xml:space="preserve">Vysielacie a vydavateľské služby  </t>
  </si>
  <si>
    <t xml:space="preserve">Energia, voda a komunikácie  </t>
  </si>
  <si>
    <t xml:space="preserve">632003 - poštovné a telekomunikačné služby </t>
  </si>
  <si>
    <t xml:space="preserve">644001 - právnickej osobe založenej  štátom, obcou alebo...     </t>
  </si>
  <si>
    <t>6.4</t>
  </si>
  <si>
    <t>08.1.0</t>
  </si>
  <si>
    <t xml:space="preserve">Príspevky na kultúrny rozvoj a šport  z toho </t>
  </si>
  <si>
    <t>641012 -  ostatným  subjektom verejnej správy /SŠ/</t>
  </si>
  <si>
    <t xml:space="preserve">642001 -  občianskym združeniam,nadáciám, hnutiam </t>
  </si>
  <si>
    <t xml:space="preserve">642001 - Volejbalový klub CHEMES                                             </t>
  </si>
  <si>
    <t>642007 -  cirkvám,náboženským spoloč. a cirkevnej charite</t>
  </si>
  <si>
    <t xml:space="preserve">644002 - ostatnej právnickej osobe – 1. HFC                                             </t>
  </si>
  <si>
    <t xml:space="preserve">644003 -  fyzickej osobe – podnikateľovi </t>
  </si>
  <si>
    <t xml:space="preserve">Klubové a špeciálne kultúrne  zariadenia </t>
  </si>
  <si>
    <t xml:space="preserve">641001- príspevkovej  organizácii </t>
  </si>
  <si>
    <t>09.1.1.1</t>
  </si>
  <si>
    <t xml:space="preserve">Predškolská výchova s bežnou starostlivosťou </t>
  </si>
  <si>
    <t xml:space="preserve">641006 - rozpočtovej organizácii /MŠ/ </t>
  </si>
  <si>
    <t>09.1.2.1</t>
  </si>
  <si>
    <t xml:space="preserve">Základné vzdelanie s bežnou  starostlivosťou </t>
  </si>
  <si>
    <t xml:space="preserve">641006 - rozpočtovej organizácii /ZŠ/ </t>
  </si>
  <si>
    <t>09.5.0.1</t>
  </si>
  <si>
    <t xml:space="preserve">Zariadenia pre záujmové vzdelávanie </t>
  </si>
  <si>
    <t xml:space="preserve">641006 - rozpočtovej organizácii  </t>
  </si>
  <si>
    <t xml:space="preserve">642005 – súkromným školám  </t>
  </si>
  <si>
    <t>09.5.0.2</t>
  </si>
  <si>
    <t xml:space="preserve">Centrá voľného času </t>
  </si>
  <si>
    <t>PROGRAM  6</t>
  </si>
  <si>
    <t xml:space="preserve">Bežné výdavky spolu </t>
  </si>
  <si>
    <t>543 253</t>
  </si>
  <si>
    <t>606 684</t>
  </si>
  <si>
    <t xml:space="preserve">Kapitálové  výdavky spolu </t>
  </si>
  <si>
    <t xml:space="preserve">PROGRAM 7: Šport    </t>
  </si>
  <si>
    <t xml:space="preserve">Funkčná </t>
  </si>
  <si>
    <t>7.1.</t>
  </si>
  <si>
    <t xml:space="preserve">Ski servis a požičovňa lyžiarskeho výstroja </t>
  </si>
  <si>
    <t>Rekreačné a športové služby</t>
  </si>
  <si>
    <t xml:space="preserve">641001 Príspevkovej organizácii SRaŠZ </t>
  </si>
  <si>
    <t>7.2.</t>
  </si>
  <si>
    <t>Rekreačná oblasť Laborec</t>
  </si>
  <si>
    <t>7.3.</t>
  </si>
  <si>
    <t>Správa</t>
  </si>
  <si>
    <t>7.4.</t>
  </si>
  <si>
    <t>Ihriská, pieskoviská, rekreačná oblasť Hubkova</t>
  </si>
  <si>
    <t>7.5.</t>
  </si>
  <si>
    <t>Kúpalisko</t>
  </si>
  <si>
    <t>7.6.</t>
  </si>
  <si>
    <t>Zimný štadión</t>
  </si>
  <si>
    <t>7.7.</t>
  </si>
  <si>
    <t>Zákaznícke informačné centrum</t>
  </si>
  <si>
    <t>7.8.</t>
  </si>
  <si>
    <t>Mestská športová hala</t>
  </si>
  <si>
    <t>Futbalový štadión</t>
  </si>
  <si>
    <t>644002 Ostatnej právnickej osobe-1.HFC s.r.o.</t>
  </si>
  <si>
    <t xml:space="preserve">PROGRAM 7    </t>
  </si>
  <si>
    <t>PROGRAM 8: Vzdelávanie</t>
  </si>
  <si>
    <t xml:space="preserve">položka </t>
  </si>
  <si>
    <t>k 31.12.2009</t>
  </si>
  <si>
    <t xml:space="preserve">PROGRAM : 8 Vzdelávanie   </t>
  </si>
  <si>
    <t xml:space="preserve">Materské školy </t>
  </si>
  <si>
    <t>1.Materské  školy bez právnej subjektivity</t>
  </si>
  <si>
    <t xml:space="preserve">611-tarifný plat </t>
  </si>
  <si>
    <t>612-príplatky</t>
  </si>
  <si>
    <t>621-poistné do Všeobecnej zdravotnej poisť</t>
  </si>
  <si>
    <t>622-poistné do Spoločnej zdrav .poisťovne</t>
  </si>
  <si>
    <t>623-poistné do ostatných zdravotných poisťovní</t>
  </si>
  <si>
    <t>625-poistné do Sociálnej poisťovne</t>
  </si>
  <si>
    <t>632002-vodné</t>
  </si>
  <si>
    <t>633004-prevádzkové stroje</t>
  </si>
  <si>
    <t>633009-knihy,časopisy,noviny</t>
  </si>
  <si>
    <t>633010-pracovné odevy, obuv a prac. pomôcky</t>
  </si>
  <si>
    <t xml:space="preserve">634002-servis, údržba  a opravy </t>
  </si>
  <si>
    <t>634004-prepravné a prenájom dopr.prostriedkov</t>
  </si>
  <si>
    <t>635002-údržba výpočtovej techniky</t>
  </si>
  <si>
    <t>635004-údržba prevádzkových strojov,prístrojov</t>
  </si>
  <si>
    <t>635006-údržba budov,priestorov a objektov</t>
  </si>
  <si>
    <t>637001-školenie,kurzy,semináre,porady</t>
  </si>
  <si>
    <t>637009- náhrady</t>
  </si>
  <si>
    <t>637012-poplatky, odvody, dane a cla</t>
  </si>
  <si>
    <t>642012-bežné transfery- odstupné</t>
  </si>
  <si>
    <t>642013-bežné transfery – odchodné</t>
  </si>
  <si>
    <t>642017-bežné transfery na úrazové dávky</t>
  </si>
  <si>
    <t>2.Neštátne materské školy</t>
  </si>
  <si>
    <t>642005-SMŠ Duchnovičova</t>
  </si>
  <si>
    <t>642005-SMŠ AURA</t>
  </si>
  <si>
    <t>642005-SMŠ Proalergo</t>
  </si>
  <si>
    <t>3.Materská škola Partizánska 22</t>
  </si>
  <si>
    <r>
      <t>631001</t>
    </r>
    <r>
      <rPr>
        <b/>
        <sz val="9"/>
        <rFont val="Arial CE"/>
        <family val="2"/>
      </rPr>
      <t>-</t>
    </r>
    <r>
      <rPr>
        <sz val="9"/>
        <rFont val="Arial CE"/>
        <family val="2"/>
      </rPr>
      <t>Cestovné náhrady</t>
    </r>
  </si>
  <si>
    <t>633003-telekomunikačná technika</t>
  </si>
  <si>
    <t>633013-nehmotný majetok</t>
  </si>
  <si>
    <t>633015-paliva ako zdroj energie</t>
  </si>
  <si>
    <t>635003-údržba telekomunikačnej techniky</t>
  </si>
  <si>
    <t>635008-údržba učebných pomôcok</t>
  </si>
  <si>
    <t xml:space="preserve">637027-odmeny na základe dohôd  </t>
  </si>
  <si>
    <t xml:space="preserve">4.Materská škola pri ZŠI lesná 28 </t>
  </si>
  <si>
    <t>633009-učebné pomôcky, knihy , časopisy</t>
  </si>
  <si>
    <t>5.Materská škola pri ZŠ Podskalka</t>
  </si>
  <si>
    <t>631001-cestovné náhrady tuzemsko</t>
  </si>
  <si>
    <t>635004-údržba prevádzkových strojov, prístrojov</t>
  </si>
  <si>
    <t>8.2.</t>
  </si>
  <si>
    <t>Základné školy</t>
  </si>
  <si>
    <t>1. Základná škola Dargovských hrdinov 19</t>
  </si>
  <si>
    <t>631001 - cestovné</t>
  </si>
  <si>
    <t>636001- nájom strojov, alebo ich častí</t>
  </si>
  <si>
    <t>636002- nájom priečinku na pošte</t>
  </si>
  <si>
    <t>637002-súťaže</t>
  </si>
  <si>
    <t>637006-náhrady</t>
  </si>
  <si>
    <t>637029-manka a škody</t>
  </si>
  <si>
    <t>642014-cestovne žiakom</t>
  </si>
  <si>
    <t>2.Základná škola, Hrnčiarska 13</t>
  </si>
  <si>
    <t>631001-náhrady cestovného</t>
  </si>
  <si>
    <t>633011-potraviny</t>
  </si>
  <si>
    <t>634004-prepravné</t>
  </si>
  <si>
    <t xml:space="preserve">636-nájom strojov, </t>
  </si>
  <si>
    <t>642014-bežné transfery – cestovné žiakom</t>
  </si>
  <si>
    <t>3.Základná škola Jána Švermu</t>
  </si>
  <si>
    <t xml:space="preserve">631001-cestovné </t>
  </si>
  <si>
    <t xml:space="preserve">636002-nájom strojov-priečinok na pošte </t>
  </si>
  <si>
    <t xml:space="preserve">637002-súťaže a olympiády </t>
  </si>
  <si>
    <t xml:space="preserve">637011-štúdie,expertízy </t>
  </si>
  <si>
    <t>637023-kolkové známky</t>
  </si>
  <si>
    <t xml:space="preserve">4. Základná škola Kudlovská 11 </t>
  </si>
  <si>
    <t>631001-cestovné náhrady</t>
  </si>
  <si>
    <t>637002-súťaže, olympiády</t>
  </si>
  <si>
    <t>5.Základná škola, Laborecká 66</t>
  </si>
  <si>
    <t xml:space="preserve">6.Základná škola intern. s vyuč. jaz. ukr., ul. Lesná 28  </t>
  </si>
  <si>
    <t>634001-palivá, mazivá, oleje špeciálne</t>
  </si>
  <si>
    <t>634005-karty, známky,poplatky</t>
  </si>
  <si>
    <t xml:space="preserve">635004-údržba prevádzkových strojov, prístrojov </t>
  </si>
  <si>
    <t xml:space="preserve">7.Základná škola s MŠ Poskalka 58 </t>
  </si>
  <si>
    <t>635001-údržba interiérového vybavenia</t>
  </si>
  <si>
    <t>8.Základná škola Pugačevova 7</t>
  </si>
  <si>
    <t>631001-Cestovné</t>
  </si>
  <si>
    <t>637002- súťaže, akcie</t>
  </si>
  <si>
    <t>9.Základná škola  SNP 1</t>
  </si>
  <si>
    <t>635001-údržba interiérového zariadenia</t>
  </si>
  <si>
    <t xml:space="preserve">10.Základná škola  </t>
  </si>
  <si>
    <t>Kapitálové  výdavky</t>
  </si>
  <si>
    <t xml:space="preserve">716-prípravná a projektová dokumentácia pre ZŠ Dargovských hrdinov </t>
  </si>
  <si>
    <t>09.6.0.1</t>
  </si>
  <si>
    <t>Školské jedálne</t>
  </si>
  <si>
    <t>1.Školské jedálne pri MŠ bez právnej subjektivity</t>
  </si>
  <si>
    <t>635009-údržba softvéru</t>
  </si>
  <si>
    <t xml:space="preserve">713-nákup  strojov a  prístrojov </t>
  </si>
  <si>
    <t>2.Neštátne školské zariadenia – Školská jedáleň</t>
  </si>
  <si>
    <t>642004-ŠJ pri Cirkevnej spojenej  škole</t>
  </si>
  <si>
    <t>3.Školská jedáleň pri MŠ Partizánska22</t>
  </si>
  <si>
    <t>642012-odstupné</t>
  </si>
  <si>
    <t>4.Školská jedáleň pri ZŠ Dargovských hrdinov</t>
  </si>
  <si>
    <t>631001 – cestovné</t>
  </si>
  <si>
    <t>633010-pracovné odevy, obuv</t>
  </si>
  <si>
    <t>5.Školská jedáleň pri ZŠ, Hrnčiarska 13</t>
  </si>
  <si>
    <t xml:space="preserve">6.Školská jedáleň pri ZŠ Jána Švermu </t>
  </si>
  <si>
    <t>7.Školská jedáleň pri ZŠ Kudlovská</t>
  </si>
  <si>
    <t>8.Školská jedáleň pri ZŠ Laborecká 66</t>
  </si>
  <si>
    <t xml:space="preserve">9.Školská jedáleň pri ZŠI Lesná 28 </t>
  </si>
  <si>
    <t>10.Školská jedáleň pri ZŠ Pugačevova 7</t>
  </si>
  <si>
    <t>11.Školská jedáleň pri ZŠ SNP</t>
  </si>
  <si>
    <t>8.4.</t>
  </si>
  <si>
    <t>09.6.0.4.</t>
  </si>
  <si>
    <t>Školský internát</t>
  </si>
  <si>
    <t xml:space="preserve">1.Školský internát pri ZŠ Lesná 28 </t>
  </si>
  <si>
    <t>Voľno časové aktivity</t>
  </si>
  <si>
    <t>09.5.0.1.</t>
  </si>
  <si>
    <t xml:space="preserve">Školské kluby detí </t>
  </si>
  <si>
    <t xml:space="preserve">1.Školský klub detí  pri  ZŠ Dargovských hrdinov </t>
  </si>
  <si>
    <t>2.Školský klub detí pri ZŠ, Hrnčiarska 13</t>
  </si>
  <si>
    <t xml:space="preserve">3.Školský klub detí  pri  ZŠ Jána Švermu </t>
  </si>
  <si>
    <t>633002- výpočtová technika</t>
  </si>
  <si>
    <t>633004-pracovné stroje,prístroje,zariadenie</t>
  </si>
  <si>
    <t>4.Školský klub detí  pri  ZŠ Kudlovská</t>
  </si>
  <si>
    <t>633012-poplatky,odvody dane a cla</t>
  </si>
  <si>
    <t>5.Školský klub detí  pri  ZŠ Laborecká 66</t>
  </si>
  <si>
    <t xml:space="preserve">6.Školský klub pri ZŠI Lesná 28 </t>
  </si>
  <si>
    <t>612001-príplatky a doplatky</t>
  </si>
  <si>
    <t>7.Školský klub detí  pri  ZŠ s MŠ Podskalka 58</t>
  </si>
  <si>
    <t>8.Školský klub detí  pri  ZŠ Pugačevova 7</t>
  </si>
  <si>
    <t>9.Školský klub detí  pri  ZŠ  SNP</t>
  </si>
  <si>
    <t>10.Neštátne školské zariadenia – Školský klub</t>
  </si>
  <si>
    <t>6420004-ŠKD pri Cirkevnej spojenej  škole</t>
  </si>
  <si>
    <t>Základné umelecké školy</t>
  </si>
  <si>
    <t xml:space="preserve">1.Základná umelecká škola, Mierová </t>
  </si>
  <si>
    <t>631001 Cestovné náhrady</t>
  </si>
  <si>
    <t>631002-cestovné zahraničné</t>
  </si>
  <si>
    <t>633001- interiérové vybavenie</t>
  </si>
  <si>
    <t>635004-údržba prevádzkových strojov</t>
  </si>
  <si>
    <t>713-nákup strojov a prístrojov</t>
  </si>
  <si>
    <t>2.Neštátne školské zariadenia – Súkromná ZUŠ</t>
  </si>
  <si>
    <t>642005-SZUŠ  Havriľáková</t>
  </si>
  <si>
    <t>Centrá voľného času</t>
  </si>
  <si>
    <t>1.Centrum voľného času DÚHA</t>
  </si>
  <si>
    <t xml:space="preserve">636001-nájom budov alebo ich časti </t>
  </si>
  <si>
    <t>636002-nájomné za nájom prev.strojov,príst.</t>
  </si>
  <si>
    <t>637007-cestovné náhrady</t>
  </si>
  <si>
    <t>637006-príkazné zmluvy</t>
  </si>
  <si>
    <t>642013-bežné transfery – odstupné</t>
  </si>
  <si>
    <t>642014-bežné transfery – odchodné</t>
  </si>
  <si>
    <t>2.Neštátne školské zariadenia -Súkromné CVČ LAURA</t>
  </si>
  <si>
    <t>642005-SCVČ LAURA</t>
  </si>
  <si>
    <t xml:space="preserve">09.1.2.1 </t>
  </si>
  <si>
    <t>Ihrisko pri ZŠ, Hrnčiarska 13</t>
  </si>
  <si>
    <t>642</t>
  </si>
  <si>
    <t xml:space="preserve">717-vybudovanie atletickej dráhy </t>
  </si>
  <si>
    <t xml:space="preserve">Podpora detí zo sociálne slabých rodín </t>
  </si>
  <si>
    <t>Hmotná núdza – dotácia na štipendia,stravu a školské potreby</t>
  </si>
  <si>
    <t>642026-školské potreby</t>
  </si>
  <si>
    <t>642026- strava</t>
  </si>
  <si>
    <t xml:space="preserve">           PROGRAM 8</t>
  </si>
  <si>
    <t>Skutočnosť</t>
  </si>
  <si>
    <t>PODNIKATEĽSK</t>
  </si>
  <si>
    <t>Hospodárenie</t>
  </si>
  <si>
    <t xml:space="preserve">Účet </t>
  </si>
  <si>
    <t>ČINNOSŤ</t>
  </si>
  <si>
    <t>spolu</t>
  </si>
  <si>
    <t>Náklady</t>
  </si>
  <si>
    <t>spotreba materiálu</t>
  </si>
  <si>
    <t>spotreba energie</t>
  </si>
  <si>
    <t>predaný tovar</t>
  </si>
  <si>
    <t>opravy a udržiavanie - bežné opravy</t>
  </si>
  <si>
    <t>cestovné</t>
  </si>
  <si>
    <t>náklady na reprezentáciu</t>
  </si>
  <si>
    <t>ostatné služby</t>
  </si>
  <si>
    <t>mzdové náklady,OON</t>
  </si>
  <si>
    <t>zákonné sociálne poistenie</t>
  </si>
  <si>
    <t>ostatné sociálne poistenie</t>
  </si>
  <si>
    <t>zákonné sociálne náklady</t>
  </si>
  <si>
    <t>daň z motorových vozidiel</t>
  </si>
  <si>
    <t>ostatné dane a poplatky</t>
  </si>
  <si>
    <t>zmluvné pokuty a penále</t>
  </si>
  <si>
    <t>odpis pohľadávky</t>
  </si>
  <si>
    <t>odpisy</t>
  </si>
  <si>
    <t>tvorba zákonných rezerv z prev.činností</t>
  </si>
  <si>
    <t>tvorba rezerv, opravných položiek</t>
  </si>
  <si>
    <t>tvorba ostatných opravných položiek</t>
  </si>
  <si>
    <t>ostatné finančné náklady</t>
  </si>
  <si>
    <t xml:space="preserve">Náklady spolu </t>
  </si>
  <si>
    <t>Výnosy</t>
  </si>
  <si>
    <t>tržby za predané služby</t>
  </si>
  <si>
    <t>tržby za predaný tovar</t>
  </si>
  <si>
    <t>aktivácia materiálu a tovaru</t>
  </si>
  <si>
    <t>ostatné výnosy z prevádzkovej činnosti</t>
  </si>
  <si>
    <t>zúčtovanie zákonných rezerv z pr.čin.</t>
  </si>
  <si>
    <t>zúčtovanie ostatných rezerv z pr.čin.</t>
  </si>
  <si>
    <t>zúčtovanie ostatných opravných položiek z pr.čin.</t>
  </si>
  <si>
    <t>úroky</t>
  </si>
  <si>
    <t>výnosy z kapitalových transferov</t>
  </si>
  <si>
    <t>Výnosy spolu / bez prev.transferu /</t>
  </si>
  <si>
    <t>Verejno-prosp.sl. - spolu - prevádzkový príspevok</t>
  </si>
  <si>
    <t xml:space="preserve">                                         - kapitalový príspevok</t>
  </si>
  <si>
    <t>Výsledok hospodárenia - spolu:</t>
  </si>
  <si>
    <t>splatná daň z príjmov</t>
  </si>
  <si>
    <t>Výsledok hospodárenia po zdanení</t>
  </si>
  <si>
    <t xml:space="preserve">                                                                                                                                                    R O Z P O Č E T  2009   / v eurách /</t>
  </si>
  <si>
    <t>Skutočnosť k 31.12.2009</t>
  </si>
  <si>
    <t>spotreba energií</t>
  </si>
  <si>
    <t>oprava a údržba</t>
  </si>
  <si>
    <t>mzdové náklady</t>
  </si>
  <si>
    <t>doplnkové dôchodkové poistenie</t>
  </si>
  <si>
    <t>tvorba ostatných rezerv z prev.činnosti</t>
  </si>
  <si>
    <t>Výnosy spolu</t>
  </si>
  <si>
    <t>tržby z predaja služieb</t>
  </si>
  <si>
    <t>zúčtovanie ostatných rezerv z prev.činnostu</t>
  </si>
  <si>
    <t>transfer:</t>
  </si>
  <si>
    <t xml:space="preserve"> - prevádzkový</t>
  </si>
  <si>
    <t xml:space="preserve"> - kapitálový transfer</t>
  </si>
  <si>
    <t xml:space="preserve">Prevádzkový transfer spolu </t>
  </si>
  <si>
    <t>Doplnkové služby</t>
  </si>
  <si>
    <t>zúčtovanie ostatných rezerv z prev.činnosti</t>
  </si>
  <si>
    <t>Transfer</t>
  </si>
  <si>
    <t>Strážna služba</t>
  </si>
  <si>
    <t>Prevádzkový transfer spolu</t>
  </si>
  <si>
    <t>Trhoviska,WC,Hubková</t>
  </si>
  <si>
    <t>tržby za predané služby-obce</t>
  </si>
  <si>
    <t>zúčtovanie ostatných  rezerv z prev.čin.</t>
  </si>
  <si>
    <t>zúčtovanie ostatných opravných položiek</t>
  </si>
  <si>
    <t>Príspevok:</t>
  </si>
  <si>
    <t xml:space="preserve">Prevádzkový príspevok spolu </t>
  </si>
  <si>
    <t>Odvoz TKO</t>
  </si>
  <si>
    <t>tvorba ostatných opravných položiek z prev.činn.</t>
  </si>
  <si>
    <t>zúčtovanie ostatných rezerv z prev.čin.</t>
  </si>
  <si>
    <t>opravy a údržba</t>
  </si>
  <si>
    <t>zákonné zdravotné a sociálne poistenie</t>
  </si>
  <si>
    <t>tržby za vlastné služby</t>
  </si>
  <si>
    <t xml:space="preserve"> - kapitálový</t>
  </si>
  <si>
    <t>Pohrebisko</t>
  </si>
  <si>
    <t>ostatné výnosy z prevádzkových činosti</t>
  </si>
  <si>
    <t>zúčtovanieostatných rezerv z prev.činnosti</t>
  </si>
  <si>
    <t>Prevádzkový príspevok spolu</t>
  </si>
  <si>
    <t xml:space="preserve">Verejná zeleň </t>
  </si>
  <si>
    <t>opravy a udržiavanie</t>
  </si>
  <si>
    <t>ostatné výnosy z preádzkovej činností</t>
  </si>
  <si>
    <t>zúčtovanie ostatných rezerv z prev.činností</t>
  </si>
  <si>
    <t>zúčtovanieostatných opravných položiek</t>
  </si>
  <si>
    <t>tvorba ostatných rezerv z prev.činn.</t>
  </si>
  <si>
    <t>tvorba opravných položiek</t>
  </si>
  <si>
    <t>tržby za ostatné služby</t>
  </si>
  <si>
    <t>ostatné výnosy z prevádzkovej činosti</t>
  </si>
  <si>
    <t>Služby školám</t>
  </si>
  <si>
    <t xml:space="preserve">Transfery spolu </t>
  </si>
  <si>
    <t>Guttmanovo</t>
  </si>
  <si>
    <t xml:space="preserve">Transfer spolu </t>
  </si>
  <si>
    <t>VPS-spolu</t>
  </si>
  <si>
    <t xml:space="preserve"> - prevádzkový transfer</t>
  </si>
  <si>
    <t xml:space="preserve"> -zisk</t>
  </si>
  <si>
    <t>HODNOTENIE PLNENIA ROZPOČTU (v eurách)</t>
  </si>
  <si>
    <t xml:space="preserve">Skutočnosť k </t>
  </si>
  <si>
    <t>Pôvodný</t>
  </si>
  <si>
    <t>Upravený</t>
  </si>
  <si>
    <t xml:space="preserve"> 31. 12. 2009</t>
  </si>
  <si>
    <t xml:space="preserve">PROGRAM 7:  Šport   </t>
  </si>
  <si>
    <t xml:space="preserve">                                  -  nutné opravy kúpaliska</t>
  </si>
  <si>
    <t xml:space="preserve">                          </t>
  </si>
  <si>
    <t xml:space="preserve">    - nutné opravy v priestoroch kúpaliska</t>
  </si>
  <si>
    <t>ostatné osobné náklady</t>
  </si>
  <si>
    <t>ostané dane a poplatky</t>
  </si>
  <si>
    <t>ostatné pokuty, penále  a úroky z omeškania</t>
  </si>
  <si>
    <t>552/557</t>
  </si>
  <si>
    <t xml:space="preserve">tržby za dlhodobý prenájom </t>
  </si>
  <si>
    <t xml:space="preserve">tržby za krátkodobý prenájom </t>
  </si>
  <si>
    <t>tržby za tovar</t>
  </si>
  <si>
    <t>ostatné finančné výnosy</t>
  </si>
  <si>
    <t>652/657</t>
  </si>
  <si>
    <t>zúčtovanie rezerv, opravných položiek</t>
  </si>
  <si>
    <t>z kapitálových transferov (vo výške odpisov)</t>
  </si>
  <si>
    <t>Šport spolu</t>
  </si>
  <si>
    <t xml:space="preserve"> - prevádzkový príspevok</t>
  </si>
  <si>
    <t xml:space="preserve"> - kapitálový príspevok</t>
  </si>
  <si>
    <t xml:space="preserve"> - príspevok spolu</t>
  </si>
  <si>
    <t>Výsledok hospodárenia</t>
  </si>
  <si>
    <t xml:space="preserve"> 7.1</t>
  </si>
  <si>
    <t>Ski servis a požičovňa lyžiarskeho výstroja</t>
  </si>
  <si>
    <t xml:space="preserve">Príspevok spolu </t>
  </si>
  <si>
    <t xml:space="preserve"> 7.2</t>
  </si>
  <si>
    <t xml:space="preserve"> 7.3</t>
  </si>
  <si>
    <t xml:space="preserve"> 7.4</t>
  </si>
  <si>
    <t>Ihriská, pieskoviská, rekreačná oblasť Hubková, miniihrisko</t>
  </si>
  <si>
    <t xml:space="preserve"> 7.5</t>
  </si>
  <si>
    <t xml:space="preserve"> 7.6</t>
  </si>
  <si>
    <t xml:space="preserve">opravy a udržiavanie </t>
  </si>
  <si>
    <t xml:space="preserve"> 7.7</t>
  </si>
  <si>
    <t>výnosy z kapitálových transferov (vo výške odpisov)</t>
  </si>
  <si>
    <t xml:space="preserve"> 7.8</t>
  </si>
  <si>
    <t xml:space="preserve"> 7.9</t>
  </si>
  <si>
    <t>Podnik. činnosti</t>
  </si>
  <si>
    <t>SPOLU</t>
  </si>
  <si>
    <t xml:space="preserve">PROGRAM 6 , Aktivita 6.1 - Podpora kultúrno-spoločenských podujatí v meste   </t>
  </si>
  <si>
    <t>Spotreba materiálu</t>
  </si>
  <si>
    <t>Spotreba energie</t>
  </si>
  <si>
    <t>Opravy a udržiavanie</t>
  </si>
  <si>
    <t>Cestovné</t>
  </si>
  <si>
    <t>Náklady na reprezentáciu</t>
  </si>
  <si>
    <t>Ostatné služby</t>
  </si>
  <si>
    <t>Mzdové náklady</t>
  </si>
  <si>
    <t>Ostatné osobné náklady</t>
  </si>
  <si>
    <t>Zákonné sociálne poistenie</t>
  </si>
  <si>
    <t>Zákonné sociálne náklady</t>
  </si>
  <si>
    <t>Ostatné dane a poplatky</t>
  </si>
  <si>
    <t>Ostatné náklady na prevádzkovú činnosť</t>
  </si>
  <si>
    <t>Manká a škody</t>
  </si>
  <si>
    <t>Odpisy DDHM</t>
  </si>
  <si>
    <t>Tvorba ostatných rezerv</t>
  </si>
  <si>
    <t>Kurzové straty</t>
  </si>
  <si>
    <t>Ostatné finančné náklady</t>
  </si>
  <si>
    <t>Škody</t>
  </si>
  <si>
    <t>Náklady z odvodu príjmov</t>
  </si>
  <si>
    <t>Daň z príjmu PO</t>
  </si>
  <si>
    <t>Tržby z predaja vlastných výrobkov</t>
  </si>
  <si>
    <t>Tržby za vlastné služby</t>
  </si>
  <si>
    <t>Zmena stavu výrobkov</t>
  </si>
  <si>
    <t>Aktivácia materiálu</t>
  </si>
  <si>
    <t>Ostatné prevádzkové výnosy</t>
  </si>
  <si>
    <t>Zúčtovanie rezerv</t>
  </si>
  <si>
    <t>Úroky</t>
  </si>
  <si>
    <t>Náhrady škôd</t>
  </si>
  <si>
    <t>692/698</t>
  </si>
  <si>
    <t>Výnosy z bež. Transferu zo ŠR</t>
  </si>
  <si>
    <t xml:space="preserve"> Aktivita 6.1. spolu                                       prevádzkový príspevok</t>
  </si>
  <si>
    <t>z toho účelový na celomestské podujatia</t>
  </si>
  <si>
    <t xml:space="preserve">  kapitálový príspevok</t>
  </si>
  <si>
    <t>x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</si>
</sst>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"/>
    <numFmt numFmtId="167" formatCode="DD/MM/YY"/>
    <numFmt numFmtId="168" formatCode="0"/>
    <numFmt numFmtId="169" formatCode="#,##0;\-#,##0"/>
    <numFmt numFmtId="170" formatCode="MMM\ DD"/>
    <numFmt numFmtId="171" formatCode="#,##0.00"/>
    <numFmt numFmtId="172" formatCode="DD/MM/YYYY"/>
    <numFmt numFmtId="173" formatCode="0.00"/>
  </numFmts>
  <fonts count="37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53"/>
      <name val="Arial"/>
      <family val="2"/>
    </font>
    <font>
      <sz val="8"/>
      <color indexed="9"/>
      <name val="Arial CE"/>
      <family val="2"/>
    </font>
    <font>
      <b/>
      <i/>
      <sz val="9"/>
      <color indexed="9"/>
      <name val="Arial CE"/>
      <family val="2"/>
    </font>
    <font>
      <b/>
      <sz val="9"/>
      <color indexed="8"/>
      <name val="Arial CE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sz val="9"/>
      <color indexed="8"/>
      <name val="Arial"/>
      <family val="2"/>
    </font>
    <font>
      <b/>
      <sz val="11"/>
      <name val="Arial CE"/>
      <family val="2"/>
    </font>
    <font>
      <b/>
      <sz val="8"/>
      <name val="Arial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i/>
      <sz val="11"/>
      <name val="Arial CE"/>
      <family val="2"/>
    </font>
    <font>
      <sz val="10"/>
      <color indexed="8"/>
      <name val="Arial CE"/>
      <family val="2"/>
    </font>
    <font>
      <sz val="9"/>
      <color indexed="9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</fills>
  <borders count="8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87">
    <xf numFmtId="164" fontId="0" fillId="0" borderId="0" xfId="0" applyAlignment="1">
      <alignment/>
    </xf>
    <xf numFmtId="164" fontId="2" fillId="0" borderId="0" xfId="0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 horizontal="center"/>
      <protection locked="0"/>
    </xf>
    <xf numFmtId="164" fontId="2" fillId="2" borderId="1" xfId="0" applyFont="1" applyFill="1" applyBorder="1" applyAlignment="1" applyProtection="1">
      <alignment/>
      <protection locked="0"/>
    </xf>
    <xf numFmtId="164" fontId="2" fillId="2" borderId="1" xfId="0" applyFont="1" applyFill="1" applyBorder="1" applyAlignment="1" applyProtection="1">
      <alignment horizontal="center"/>
      <protection locked="0"/>
    </xf>
    <xf numFmtId="164" fontId="2" fillId="2" borderId="2" xfId="0" applyFont="1" applyFill="1" applyBorder="1" applyAlignment="1" applyProtection="1">
      <alignment horizontal="center"/>
      <protection locked="0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164" fontId="2" fillId="3" borderId="1" xfId="0" applyFont="1" applyFill="1" applyBorder="1" applyAlignment="1" applyProtection="1">
      <alignment/>
      <protection locked="0"/>
    </xf>
    <xf numFmtId="166" fontId="2" fillId="3" borderId="1" xfId="0" applyNumberFormat="1" applyFont="1" applyFill="1" applyBorder="1" applyAlignment="1" applyProtection="1">
      <alignment/>
      <protection locked="0"/>
    </xf>
    <xf numFmtId="166" fontId="2" fillId="3" borderId="1" xfId="0" applyNumberFormat="1" applyFont="1" applyFill="1" applyBorder="1" applyAlignment="1" applyProtection="1">
      <alignment/>
      <protection/>
    </xf>
    <xf numFmtId="164" fontId="2" fillId="4" borderId="1" xfId="0" applyFont="1" applyFill="1" applyBorder="1" applyAlignment="1" applyProtection="1">
      <alignment/>
      <protection locked="0"/>
    </xf>
    <xf numFmtId="166" fontId="2" fillId="4" borderId="1" xfId="0" applyNumberFormat="1" applyFont="1" applyFill="1" applyBorder="1" applyAlignment="1" applyProtection="1">
      <alignment/>
      <protection locked="0"/>
    </xf>
    <xf numFmtId="166" fontId="2" fillId="4" borderId="1" xfId="0" applyNumberFormat="1" applyFont="1" applyFill="1" applyBorder="1" applyAlignment="1" applyProtection="1">
      <alignment/>
      <protection hidden="1"/>
    </xf>
    <xf numFmtId="164" fontId="0" fillId="0" borderId="1" xfId="0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/>
      <protection locked="0"/>
    </xf>
    <xf numFmtId="164" fontId="2" fillId="0" borderId="1" xfId="0" applyFont="1" applyFill="1" applyBorder="1" applyAlignment="1" applyProtection="1">
      <alignment/>
      <protection locked="0"/>
    </xf>
    <xf numFmtId="166" fontId="2" fillId="0" borderId="1" xfId="0" applyNumberFormat="1" applyFont="1" applyFill="1" applyBorder="1" applyAlignment="1" applyProtection="1">
      <alignment/>
      <protection locked="0"/>
    </xf>
    <xf numFmtId="166" fontId="2" fillId="0" borderId="1" xfId="0" applyNumberFormat="1" applyFont="1" applyFill="1" applyBorder="1" applyAlignment="1" applyProtection="1">
      <alignment/>
      <protection hidden="1"/>
    </xf>
    <xf numFmtId="166" fontId="0" fillId="0" borderId="1" xfId="0" applyNumberFormat="1" applyFont="1" applyFill="1" applyBorder="1" applyAlignment="1" applyProtection="1">
      <alignment horizontal="right"/>
      <protection locked="0"/>
    </xf>
    <xf numFmtId="166" fontId="2" fillId="3" borderId="1" xfId="0" applyNumberFormat="1" applyFont="1" applyFill="1" applyBorder="1" applyAlignment="1" applyProtection="1">
      <alignment/>
      <protection hidden="1"/>
    </xf>
    <xf numFmtId="166" fontId="0" fillId="2" borderId="1" xfId="0" applyNumberFormat="1" applyFont="1" applyFill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/>
      <protection hidden="1"/>
    </xf>
    <xf numFmtId="164" fontId="0" fillId="0" borderId="0" xfId="0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4" fontId="2" fillId="2" borderId="4" xfId="0" applyFont="1" applyFill="1" applyBorder="1" applyAlignment="1" applyProtection="1">
      <alignment horizontal="center"/>
      <protection locked="0"/>
    </xf>
    <xf numFmtId="164" fontId="2" fillId="2" borderId="2" xfId="0" applyFont="1" applyFill="1" applyBorder="1" applyAlignment="1" applyProtection="1">
      <alignment horizontal="center"/>
      <protection locked="0"/>
    </xf>
    <xf numFmtId="164" fontId="0" fillId="2" borderId="1" xfId="0" applyFont="1" applyFill="1" applyBorder="1" applyAlignment="1" applyProtection="1">
      <alignment horizontal="center"/>
      <protection locked="0"/>
    </xf>
    <xf numFmtId="164" fontId="2" fillId="2" borderId="0" xfId="0" applyFont="1" applyFill="1" applyBorder="1" applyAlignment="1" applyProtection="1">
      <alignment horizontal="center"/>
      <protection locked="0"/>
    </xf>
    <xf numFmtId="164" fontId="2" fillId="2" borderId="5" xfId="0" applyFont="1" applyFill="1" applyBorder="1" applyAlignment="1" applyProtection="1">
      <alignment horizontal="center"/>
      <protection locked="0"/>
    </xf>
    <xf numFmtId="164" fontId="3" fillId="3" borderId="1" xfId="0" applyFont="1" applyFill="1" applyBorder="1" applyAlignment="1" applyProtection="1">
      <alignment/>
      <protection locked="0"/>
    </xf>
    <xf numFmtId="164" fontId="4" fillId="0" borderId="1" xfId="0" applyFont="1" applyBorder="1" applyAlignment="1" applyProtection="1">
      <alignment/>
      <protection locked="0"/>
    </xf>
    <xf numFmtId="166" fontId="4" fillId="0" borderId="1" xfId="0" applyNumberFormat="1" applyFont="1" applyBorder="1" applyAlignment="1" applyProtection="1">
      <alignment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5" fillId="0" borderId="1" xfId="0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/>
      <protection locked="0"/>
    </xf>
    <xf numFmtId="166" fontId="4" fillId="0" borderId="1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2" fillId="3" borderId="1" xfId="0" applyNumberFormat="1" applyFont="1" applyFill="1" applyBorder="1" applyAlignment="1" applyProtection="1">
      <alignment horizontal="right"/>
      <protection locked="0"/>
    </xf>
    <xf numFmtId="166" fontId="0" fillId="0" borderId="1" xfId="0" applyNumberFormat="1" applyBorder="1" applyAlignment="1" applyProtection="1">
      <alignment horizontal="right"/>
      <protection locked="0"/>
    </xf>
    <xf numFmtId="166" fontId="2" fillId="2" borderId="1" xfId="0" applyNumberFormat="1" applyFont="1" applyFill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/>
      <protection/>
    </xf>
    <xf numFmtId="164" fontId="6" fillId="4" borderId="6" xfId="0" applyFont="1" applyFill="1" applyBorder="1" applyAlignment="1">
      <alignment/>
    </xf>
    <xf numFmtId="164" fontId="2" fillId="4" borderId="1" xfId="0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4" fontId="2" fillId="4" borderId="0" xfId="0" applyFont="1" applyFill="1" applyBorder="1" applyAlignment="1">
      <alignment horizontal="center"/>
    </xf>
    <xf numFmtId="164" fontId="2" fillId="4" borderId="5" xfId="0" applyFont="1" applyFill="1" applyBorder="1" applyAlignment="1">
      <alignment horizontal="center"/>
    </xf>
    <xf numFmtId="164" fontId="7" fillId="4" borderId="5" xfId="0" applyFont="1" applyFill="1" applyBorder="1" applyAlignment="1">
      <alignment/>
    </xf>
    <xf numFmtId="164" fontId="7" fillId="4" borderId="0" xfId="0" applyFont="1" applyFill="1" applyBorder="1" applyAlignment="1">
      <alignment/>
    </xf>
    <xf numFmtId="164" fontId="7" fillId="4" borderId="5" xfId="0" applyFont="1" applyFill="1" applyBorder="1" applyAlignment="1">
      <alignment wrapText="1"/>
    </xf>
    <xf numFmtId="164" fontId="8" fillId="4" borderId="0" xfId="0" applyFont="1" applyFill="1" applyBorder="1" applyAlignment="1">
      <alignment/>
    </xf>
    <xf numFmtId="166" fontId="2" fillId="4" borderId="5" xfId="0" applyNumberFormat="1" applyFont="1" applyFill="1" applyBorder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165" fontId="2" fillId="4" borderId="5" xfId="0" applyNumberFormat="1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7" fillId="3" borderId="1" xfId="0" applyFont="1" applyFill="1" applyBorder="1" applyAlignment="1">
      <alignment/>
    </xf>
    <xf numFmtId="164" fontId="9" fillId="3" borderId="1" xfId="0" applyFont="1" applyFill="1" applyBorder="1" applyAlignment="1">
      <alignment horizontal="right"/>
    </xf>
    <xf numFmtId="164" fontId="9" fillId="3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/>
    </xf>
    <xf numFmtId="166" fontId="8" fillId="3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right"/>
    </xf>
    <xf numFmtId="164" fontId="9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left"/>
    </xf>
    <xf numFmtId="164" fontId="9" fillId="3" borderId="1" xfId="0" applyFont="1" applyFill="1" applyBorder="1" applyAlignment="1">
      <alignment/>
    </xf>
    <xf numFmtId="166" fontId="8" fillId="3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164" fontId="2" fillId="4" borderId="1" xfId="0" applyFont="1" applyFill="1" applyBorder="1" applyAlignment="1">
      <alignment/>
    </xf>
    <xf numFmtId="166" fontId="8" fillId="4" borderId="1" xfId="0" applyNumberFormat="1" applyFont="1" applyFill="1" applyBorder="1" applyAlignment="1">
      <alignment/>
    </xf>
    <xf numFmtId="166" fontId="2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4" fontId="7" fillId="0" borderId="0" xfId="0" applyFont="1" applyAlignment="1">
      <alignment/>
    </xf>
    <xf numFmtId="164" fontId="6" fillId="4" borderId="1" xfId="0" applyFont="1" applyFill="1" applyBorder="1" applyAlignment="1">
      <alignment/>
    </xf>
    <xf numFmtId="166" fontId="2" fillId="4" borderId="1" xfId="0" applyNumberFormat="1" applyFont="1" applyFill="1" applyBorder="1" applyAlignment="1">
      <alignment horizontal="center"/>
    </xf>
    <xf numFmtId="166" fontId="2" fillId="4" borderId="2" xfId="0" applyNumberFormat="1" applyFont="1" applyFill="1" applyBorder="1" applyAlignment="1">
      <alignment horizontal="center"/>
    </xf>
    <xf numFmtId="164" fontId="7" fillId="4" borderId="1" xfId="0" applyFont="1" applyFill="1" applyBorder="1" applyAlignment="1">
      <alignment/>
    </xf>
    <xf numFmtId="164" fontId="7" fillId="4" borderId="2" xfId="0" applyFont="1" applyFill="1" applyBorder="1" applyAlignment="1">
      <alignment wrapText="1"/>
    </xf>
    <xf numFmtId="164" fontId="2" fillId="4" borderId="7" xfId="0" applyFon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right"/>
    </xf>
    <xf numFmtId="166" fontId="9" fillId="4" borderId="8" xfId="0" applyNumberFormat="1" applyFont="1" applyFill="1" applyBorder="1" applyAlignment="1">
      <alignment/>
    </xf>
    <xf numFmtId="166" fontId="0" fillId="4" borderId="8" xfId="0" applyNumberFormat="1" applyFill="1" applyBorder="1" applyAlignment="1">
      <alignment/>
    </xf>
    <xf numFmtId="166" fontId="9" fillId="4" borderId="9" xfId="0" applyNumberFormat="1" applyFont="1" applyFill="1" applyBorder="1" applyAlignment="1">
      <alignment horizontal="right"/>
    </xf>
    <xf numFmtId="164" fontId="7" fillId="3" borderId="6" xfId="0" applyFont="1" applyFill="1" applyBorder="1" applyAlignment="1">
      <alignment/>
    </xf>
    <xf numFmtId="164" fontId="8" fillId="3" borderId="6" xfId="0" applyFont="1" applyFill="1" applyBorder="1" applyAlignment="1">
      <alignment/>
    </xf>
    <xf numFmtId="164" fontId="6" fillId="3" borderId="6" xfId="0" applyFont="1" applyFill="1" applyBorder="1" applyAlignment="1">
      <alignment/>
    </xf>
    <xf numFmtId="164" fontId="2" fillId="3" borderId="6" xfId="0" applyFont="1" applyFill="1" applyBorder="1" applyAlignment="1">
      <alignment/>
    </xf>
    <xf numFmtId="164" fontId="7" fillId="0" borderId="6" xfId="0" applyFont="1" applyFill="1" applyBorder="1" applyAlignment="1">
      <alignment/>
    </xf>
    <xf numFmtId="164" fontId="6" fillId="0" borderId="6" xfId="0" applyFont="1" applyFill="1" applyBorder="1" applyAlignment="1">
      <alignment/>
    </xf>
    <xf numFmtId="164" fontId="9" fillId="0" borderId="6" xfId="0" applyFont="1" applyFill="1" applyBorder="1" applyAlignment="1">
      <alignment/>
    </xf>
    <xf numFmtId="166" fontId="8" fillId="4" borderId="1" xfId="0" applyNumberFormat="1" applyFont="1" applyFill="1" applyBorder="1" applyAlignment="1">
      <alignment horizontal="right"/>
    </xf>
    <xf numFmtId="164" fontId="2" fillId="2" borderId="1" xfId="0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4" fontId="0" fillId="4" borderId="10" xfId="0" applyFill="1" applyBorder="1" applyAlignment="1">
      <alignment/>
    </xf>
    <xf numFmtId="164" fontId="0" fillId="4" borderId="11" xfId="0" applyFill="1" applyBorder="1" applyAlignment="1">
      <alignment/>
    </xf>
    <xf numFmtId="164" fontId="0" fillId="4" borderId="12" xfId="0" applyFill="1" applyBorder="1" applyAlignment="1">
      <alignment/>
    </xf>
    <xf numFmtId="164" fontId="8" fillId="4" borderId="13" xfId="0" applyFont="1" applyFill="1" applyBorder="1" applyAlignment="1">
      <alignment horizontal="center"/>
    </xf>
    <xf numFmtId="164" fontId="8" fillId="4" borderId="13" xfId="0" applyFont="1" applyFill="1" applyBorder="1" applyAlignment="1">
      <alignment horizontal="center" wrapText="1"/>
    </xf>
    <xf numFmtId="164" fontId="2" fillId="4" borderId="14" xfId="0" applyFont="1" applyFill="1" applyBorder="1" applyAlignment="1">
      <alignment/>
    </xf>
    <xf numFmtId="164" fontId="0" fillId="4" borderId="15" xfId="0" applyFill="1" applyBorder="1" applyAlignment="1">
      <alignment/>
    </xf>
    <xf numFmtId="164" fontId="0" fillId="4" borderId="16" xfId="0" applyFill="1" applyBorder="1" applyAlignment="1">
      <alignment/>
    </xf>
    <xf numFmtId="164" fontId="8" fillId="4" borderId="17" xfId="0" applyFont="1" applyFill="1" applyBorder="1" applyAlignment="1">
      <alignment horizontal="center"/>
    </xf>
    <xf numFmtId="164" fontId="8" fillId="4" borderId="18" xfId="0" applyFont="1" applyFill="1" applyBorder="1" applyAlignment="1">
      <alignment horizontal="center"/>
    </xf>
    <xf numFmtId="164" fontId="8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9" xfId="0" applyBorder="1" applyAlignment="1">
      <alignment/>
    </xf>
    <xf numFmtId="164" fontId="0" fillId="0" borderId="18" xfId="0" applyBorder="1" applyAlignment="1">
      <alignment horizontal="right"/>
    </xf>
    <xf numFmtId="166" fontId="0" fillId="0" borderId="20" xfId="0" applyNumberFormat="1" applyBorder="1" applyAlignment="1">
      <alignment/>
    </xf>
    <xf numFmtId="164" fontId="0" fillId="0" borderId="20" xfId="0" applyBorder="1" applyAlignment="1">
      <alignment/>
    </xf>
    <xf numFmtId="164" fontId="0" fillId="0" borderId="18" xfId="0" applyBorder="1" applyAlignment="1">
      <alignment/>
    </xf>
    <xf numFmtId="164" fontId="2" fillId="3" borderId="20" xfId="0" applyFont="1" applyFill="1" applyBorder="1" applyAlignment="1">
      <alignment/>
    </xf>
    <xf numFmtId="166" fontId="0" fillId="3" borderId="20" xfId="0" applyNumberFormat="1" applyFill="1" applyBorder="1" applyAlignment="1">
      <alignment/>
    </xf>
    <xf numFmtId="164" fontId="3" fillId="2" borderId="20" xfId="0" applyFont="1" applyFill="1" applyBorder="1" applyAlignment="1">
      <alignment/>
    </xf>
    <xf numFmtId="166" fontId="2" fillId="2" borderId="20" xfId="0" applyNumberFormat="1" applyFont="1" applyFill="1" applyBorder="1" applyAlignment="1">
      <alignment/>
    </xf>
    <xf numFmtId="164" fontId="8" fillId="2" borderId="2" xfId="0" applyFont="1" applyFill="1" applyBorder="1" applyAlignment="1" applyProtection="1">
      <alignment/>
      <protection locked="0"/>
    </xf>
    <xf numFmtId="164" fontId="8" fillId="2" borderId="21" xfId="0" applyFont="1" applyFill="1" applyBorder="1" applyAlignment="1" applyProtection="1">
      <alignment/>
      <protection locked="0"/>
    </xf>
    <xf numFmtId="164" fontId="8" fillId="2" borderId="1" xfId="0" applyFont="1" applyFill="1" applyBorder="1" applyAlignment="1" applyProtection="1">
      <alignment horizontal="center"/>
      <protection locked="0"/>
    </xf>
    <xf numFmtId="164" fontId="8" fillId="2" borderId="4" xfId="0" applyFont="1" applyFill="1" applyBorder="1" applyAlignment="1" applyProtection="1">
      <alignment horizontal="center"/>
      <protection locked="0"/>
    </xf>
    <xf numFmtId="166" fontId="8" fillId="2" borderId="2" xfId="0" applyNumberFormat="1" applyFont="1" applyFill="1" applyBorder="1" applyAlignment="1" applyProtection="1">
      <alignment horizontal="center"/>
      <protection locked="0"/>
    </xf>
    <xf numFmtId="164" fontId="8" fillId="2" borderId="7" xfId="0" applyFont="1" applyFill="1" applyBorder="1" applyAlignment="1" applyProtection="1">
      <alignment/>
      <protection locked="0"/>
    </xf>
    <xf numFmtId="164" fontId="9" fillId="2" borderId="22" xfId="0" applyFont="1" applyFill="1" applyBorder="1" applyAlignment="1" applyProtection="1">
      <alignment/>
      <protection locked="0"/>
    </xf>
    <xf numFmtId="164" fontId="9" fillId="2" borderId="1" xfId="0" applyFont="1" applyFill="1" applyBorder="1" applyAlignment="1" applyProtection="1">
      <alignment horizontal="center"/>
      <protection locked="0"/>
    </xf>
    <xf numFmtId="167" fontId="9" fillId="2" borderId="23" xfId="0" applyNumberFormat="1" applyFont="1" applyFill="1" applyBorder="1" applyAlignment="1" applyProtection="1">
      <alignment horizontal="center"/>
      <protection locked="0"/>
    </xf>
    <xf numFmtId="166" fontId="8" fillId="2" borderId="7" xfId="0" applyNumberFormat="1" applyFont="1" applyFill="1" applyBorder="1" applyAlignment="1" applyProtection="1">
      <alignment horizontal="center"/>
      <protection locked="0"/>
    </xf>
    <xf numFmtId="165" fontId="8" fillId="3" borderId="1" xfId="0" applyNumberFormat="1" applyFont="1" applyFill="1" applyBorder="1" applyAlignment="1" applyProtection="1">
      <alignment horizontal="left"/>
      <protection locked="0"/>
    </xf>
    <xf numFmtId="164" fontId="8" fillId="3" borderId="1" xfId="0" applyFont="1" applyFill="1" applyBorder="1" applyAlignment="1" applyProtection="1">
      <alignment/>
      <protection locked="0"/>
    </xf>
    <xf numFmtId="166" fontId="8" fillId="3" borderId="1" xfId="0" applyNumberFormat="1" applyFont="1" applyFill="1" applyBorder="1" applyAlignment="1" applyProtection="1">
      <alignment horizontal="right"/>
      <protection locked="0"/>
    </xf>
    <xf numFmtId="166" fontId="8" fillId="3" borderId="1" xfId="0" applyNumberFormat="1" applyFont="1" applyFill="1" applyBorder="1" applyAlignment="1" applyProtection="1">
      <alignment horizontal="right"/>
      <protection hidden="1"/>
    </xf>
    <xf numFmtId="166" fontId="9" fillId="3" borderId="1" xfId="0" applyNumberFormat="1" applyFont="1" applyFill="1" applyBorder="1" applyAlignment="1" applyProtection="1">
      <alignment horizontal="right"/>
      <protection locked="0"/>
    </xf>
    <xf numFmtId="165" fontId="9" fillId="0" borderId="1" xfId="0" applyNumberFormat="1" applyFont="1" applyBorder="1" applyAlignment="1" applyProtection="1">
      <alignment horizontal="left"/>
      <protection locked="0"/>
    </xf>
    <xf numFmtId="164" fontId="9" fillId="0" borderId="1" xfId="0" applyFont="1" applyBorder="1" applyAlignment="1" applyProtection="1">
      <alignment/>
      <protection locked="0"/>
    </xf>
    <xf numFmtId="166" fontId="9" fillId="0" borderId="1" xfId="0" applyNumberFormat="1" applyFont="1" applyBorder="1" applyAlignment="1" applyProtection="1">
      <alignment horizontal="right"/>
      <protection locked="0"/>
    </xf>
    <xf numFmtId="165" fontId="9" fillId="0" borderId="1" xfId="0" applyNumberFormat="1" applyFont="1" applyBorder="1" applyAlignment="1" applyProtection="1">
      <alignment/>
      <protection locked="0"/>
    </xf>
    <xf numFmtId="165" fontId="8" fillId="0" borderId="1" xfId="0" applyNumberFormat="1" applyFont="1" applyBorder="1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5" fontId="8" fillId="3" borderId="1" xfId="0" applyNumberFormat="1" applyFont="1" applyFill="1" applyBorder="1" applyAlignment="1" applyProtection="1">
      <alignment/>
      <protection locked="0"/>
    </xf>
    <xf numFmtId="164" fontId="10" fillId="0" borderId="1" xfId="0" applyFont="1" applyBorder="1" applyAlignment="1" applyProtection="1">
      <alignment/>
      <protection locked="0"/>
    </xf>
    <xf numFmtId="166" fontId="9" fillId="0" borderId="0" xfId="0" applyNumberFormat="1" applyFont="1" applyAlignment="1" applyProtection="1">
      <alignment/>
      <protection locked="0"/>
    </xf>
    <xf numFmtId="164" fontId="9" fillId="0" borderId="3" xfId="0" applyFont="1" applyBorder="1" applyAlignment="1" applyProtection="1">
      <alignment/>
      <protection locked="0"/>
    </xf>
    <xf numFmtId="166" fontId="9" fillId="0" borderId="0" xfId="0" applyNumberFormat="1" applyFont="1" applyAlignment="1" applyProtection="1">
      <alignment horizontal="right"/>
      <protection locked="0"/>
    </xf>
    <xf numFmtId="166" fontId="9" fillId="0" borderId="1" xfId="0" applyNumberFormat="1" applyFont="1" applyBorder="1" applyAlignment="1" applyProtection="1">
      <alignment/>
      <protection locked="0"/>
    </xf>
    <xf numFmtId="165" fontId="9" fillId="2" borderId="1" xfId="0" applyNumberFormat="1" applyFont="1" applyFill="1" applyBorder="1" applyAlignment="1" applyProtection="1">
      <alignment/>
      <protection locked="0"/>
    </xf>
    <xf numFmtId="164" fontId="8" fillId="2" borderId="1" xfId="0" applyFont="1" applyFill="1" applyBorder="1" applyAlignment="1" applyProtection="1">
      <alignment/>
      <protection locked="0"/>
    </xf>
    <xf numFmtId="166" fontId="8" fillId="2" borderId="1" xfId="0" applyNumberFormat="1" applyFont="1" applyFill="1" applyBorder="1" applyAlignment="1" applyProtection="1">
      <alignment/>
      <protection locked="0"/>
    </xf>
    <xf numFmtId="166" fontId="8" fillId="2" borderId="1" xfId="0" applyNumberFormat="1" applyFont="1" applyFill="1" applyBorder="1" applyAlignment="1" applyProtection="1">
      <alignment/>
      <protection hidden="1"/>
    </xf>
    <xf numFmtId="166" fontId="8" fillId="2" borderId="1" xfId="0" applyNumberFormat="1" applyFont="1" applyFill="1" applyBorder="1" applyAlignment="1" applyProtection="1">
      <alignment horizontal="right"/>
      <protection locked="0"/>
    </xf>
    <xf numFmtId="164" fontId="9" fillId="2" borderId="1" xfId="0" applyFont="1" applyFill="1" applyBorder="1" applyAlignment="1" applyProtection="1">
      <alignment/>
      <protection locked="0"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4" fontId="8" fillId="4" borderId="13" xfId="0" applyFont="1" applyFill="1" applyBorder="1" applyAlignment="1">
      <alignment/>
    </xf>
    <xf numFmtId="164" fontId="8" fillId="4" borderId="17" xfId="0" applyFont="1" applyFill="1" applyBorder="1" applyAlignment="1">
      <alignment/>
    </xf>
    <xf numFmtId="164" fontId="8" fillId="4" borderId="18" xfId="0" applyFont="1" applyFill="1" applyBorder="1" applyAlignment="1">
      <alignment/>
    </xf>
    <xf numFmtId="164" fontId="8" fillId="4" borderId="19" xfId="0" applyFont="1" applyFill="1" applyBorder="1" applyAlignment="1">
      <alignment/>
    </xf>
    <xf numFmtId="164" fontId="8" fillId="4" borderId="13" xfId="0" applyFont="1" applyFill="1" applyBorder="1" applyAlignment="1">
      <alignment horizontal="center" vertical="center"/>
    </xf>
    <xf numFmtId="164" fontId="8" fillId="4" borderId="24" xfId="0" applyFont="1" applyFill="1" applyBorder="1" applyAlignment="1">
      <alignment horizontal="center" vertical="top"/>
    </xf>
    <xf numFmtId="165" fontId="8" fillId="4" borderId="25" xfId="0" applyNumberFormat="1" applyFont="1" applyFill="1" applyBorder="1" applyAlignment="1">
      <alignment horizontal="center"/>
    </xf>
    <xf numFmtId="165" fontId="8" fillId="4" borderId="13" xfId="0" applyNumberFormat="1" applyFont="1" applyFill="1" applyBorder="1" applyAlignment="1">
      <alignment horizontal="center" vertical="top"/>
    </xf>
    <xf numFmtId="164" fontId="8" fillId="4" borderId="13" xfId="0" applyFont="1" applyFill="1" applyBorder="1" applyAlignment="1">
      <alignment horizontal="left" vertical="top"/>
    </xf>
    <xf numFmtId="164" fontId="8" fillId="4" borderId="20" xfId="0" applyFont="1" applyFill="1" applyBorder="1" applyAlignment="1">
      <alignment horizontal="center" vertical="center"/>
    </xf>
    <xf numFmtId="164" fontId="8" fillId="4" borderId="25" xfId="0" applyFont="1" applyFill="1" applyBorder="1" applyAlignment="1">
      <alignment horizontal="center"/>
    </xf>
    <xf numFmtId="164" fontId="8" fillId="4" borderId="25" xfId="0" applyFont="1" applyFill="1" applyBorder="1" applyAlignment="1">
      <alignment horizontal="center" vertical="center"/>
    </xf>
    <xf numFmtId="165" fontId="8" fillId="4" borderId="24" xfId="0" applyNumberFormat="1" applyFont="1" applyFill="1" applyBorder="1" applyAlignment="1">
      <alignment horizontal="center"/>
    </xf>
    <xf numFmtId="165" fontId="8" fillId="4" borderId="26" xfId="0" applyNumberFormat="1" applyFont="1" applyFill="1" applyBorder="1" applyAlignment="1">
      <alignment horizontal="center" vertical="top"/>
    </xf>
    <xf numFmtId="164" fontId="8" fillId="4" borderId="24" xfId="0" applyFont="1" applyFill="1" applyBorder="1" applyAlignment="1">
      <alignment horizontal="left" vertical="top"/>
    </xf>
    <xf numFmtId="165" fontId="8" fillId="4" borderId="24" xfId="0" applyNumberFormat="1" applyFont="1" applyFill="1" applyBorder="1" applyAlignment="1">
      <alignment horizontal="center" vertical="center"/>
    </xf>
    <xf numFmtId="164" fontId="8" fillId="4" borderId="24" xfId="0" applyFont="1" applyFill="1" applyBorder="1" applyAlignment="1">
      <alignment horizontal="center"/>
    </xf>
    <xf numFmtId="164" fontId="8" fillId="5" borderId="27" xfId="0" applyFont="1" applyFill="1" applyBorder="1" applyAlignment="1">
      <alignment horizontal="left" vertical="center"/>
    </xf>
    <xf numFmtId="164" fontId="8" fillId="5" borderId="28" xfId="0" applyFont="1" applyFill="1" applyBorder="1" applyAlignment="1">
      <alignment vertical="center"/>
    </xf>
    <xf numFmtId="164" fontId="9" fillId="5" borderId="28" xfId="0" applyFont="1" applyFill="1" applyBorder="1" applyAlignment="1">
      <alignment/>
    </xf>
    <xf numFmtId="164" fontId="9" fillId="5" borderId="29" xfId="0" applyFont="1" applyFill="1" applyBorder="1" applyAlignment="1">
      <alignment/>
    </xf>
    <xf numFmtId="166" fontId="8" fillId="5" borderId="30" xfId="0" applyNumberFormat="1" applyFont="1" applyFill="1" applyBorder="1" applyAlignment="1">
      <alignment/>
    </xf>
    <xf numFmtId="168" fontId="8" fillId="5" borderId="31" xfId="0" applyNumberFormat="1" applyFont="1" applyFill="1" applyBorder="1" applyAlignment="1">
      <alignment/>
    </xf>
    <xf numFmtId="165" fontId="8" fillId="6" borderId="20" xfId="0" applyNumberFormat="1" applyFont="1" applyFill="1" applyBorder="1" applyAlignment="1">
      <alignment horizontal="center"/>
    </xf>
    <xf numFmtId="164" fontId="8" fillId="6" borderId="20" xfId="0" applyFont="1" applyFill="1" applyBorder="1" applyAlignment="1">
      <alignment/>
    </xf>
    <xf numFmtId="166" fontId="8" fillId="6" borderId="20" xfId="0" applyNumberFormat="1" applyFont="1" applyFill="1" applyBorder="1" applyAlignment="1">
      <alignment/>
    </xf>
    <xf numFmtId="166" fontId="8" fillId="6" borderId="20" xfId="0" applyNumberFormat="1" applyFont="1" applyFill="1" applyBorder="1" applyAlignment="1">
      <alignment/>
    </xf>
    <xf numFmtId="165" fontId="8" fillId="0" borderId="20" xfId="0" applyNumberFormat="1" applyFont="1" applyFill="1" applyBorder="1" applyAlignment="1">
      <alignment horizontal="center"/>
    </xf>
    <xf numFmtId="164" fontId="8" fillId="7" borderId="20" xfId="0" applyFont="1" applyFill="1" applyBorder="1" applyAlignment="1">
      <alignment/>
    </xf>
    <xf numFmtId="164" fontId="0" fillId="7" borderId="20" xfId="0" applyFill="1" applyBorder="1" applyAlignment="1">
      <alignment/>
    </xf>
    <xf numFmtId="166" fontId="8" fillId="7" borderId="20" xfId="0" applyNumberFormat="1" applyFont="1" applyFill="1" applyBorder="1" applyAlignment="1">
      <alignment/>
    </xf>
    <xf numFmtId="164" fontId="8" fillId="0" borderId="20" xfId="0" applyFont="1" applyFill="1" applyBorder="1" applyAlignment="1">
      <alignment/>
    </xf>
    <xf numFmtId="165" fontId="8" fillId="3" borderId="20" xfId="0" applyNumberFormat="1" applyFont="1" applyFill="1" applyBorder="1" applyAlignment="1">
      <alignment horizontal="left"/>
    </xf>
    <xf numFmtId="164" fontId="8" fillId="3" borderId="20" xfId="0" applyFont="1" applyFill="1" applyBorder="1" applyAlignment="1">
      <alignment/>
    </xf>
    <xf numFmtId="166" fontId="8" fillId="3" borderId="20" xfId="0" applyNumberFormat="1" applyFont="1" applyFill="1" applyBorder="1" applyAlignment="1">
      <alignment/>
    </xf>
    <xf numFmtId="165" fontId="8" fillId="0" borderId="20" xfId="0" applyNumberFormat="1" applyFont="1" applyFill="1" applyBorder="1" applyAlignment="1">
      <alignment horizontal="left"/>
    </xf>
    <xf numFmtId="164" fontId="8" fillId="0" borderId="20" xfId="0" applyFont="1" applyFill="1" applyBorder="1" applyAlignment="1">
      <alignment/>
    </xf>
    <xf numFmtId="166" fontId="8" fillId="8" borderId="20" xfId="0" applyNumberFormat="1" applyFont="1" applyFill="1" applyBorder="1" applyAlignment="1">
      <alignment/>
    </xf>
    <xf numFmtId="166" fontId="8" fillId="0" borderId="20" xfId="0" applyNumberFormat="1" applyFont="1" applyFill="1" applyBorder="1" applyAlignment="1">
      <alignment/>
    </xf>
    <xf numFmtId="164" fontId="8" fillId="8" borderId="20" xfId="0" applyFont="1" applyFill="1" applyBorder="1" applyAlignment="1">
      <alignment/>
    </xf>
    <xf numFmtId="164" fontId="9" fillId="8" borderId="20" xfId="0" applyFont="1" applyFill="1" applyBorder="1" applyAlignment="1">
      <alignment horizontal="left"/>
    </xf>
    <xf numFmtId="166" fontId="9" fillId="8" borderId="20" xfId="0" applyNumberFormat="1" applyFont="1" applyFill="1" applyBorder="1" applyAlignment="1">
      <alignment/>
    </xf>
    <xf numFmtId="166" fontId="9" fillId="0" borderId="20" xfId="0" applyNumberFormat="1" applyFont="1" applyBorder="1" applyAlignment="1">
      <alignment/>
    </xf>
    <xf numFmtId="164" fontId="9" fillId="8" borderId="20" xfId="0" applyFont="1" applyFill="1" applyBorder="1" applyAlignment="1">
      <alignment/>
    </xf>
    <xf numFmtId="165" fontId="8" fillId="7" borderId="20" xfId="0" applyNumberFormat="1" applyFont="1" applyFill="1" applyBorder="1" applyAlignment="1">
      <alignment horizontal="left"/>
    </xf>
    <xf numFmtId="164" fontId="8" fillId="7" borderId="20" xfId="0" applyFont="1" applyFill="1" applyBorder="1" applyAlignment="1">
      <alignment/>
    </xf>
    <xf numFmtId="166" fontId="9" fillId="7" borderId="20" xfId="0" applyNumberFormat="1" applyFont="1" applyFill="1" applyBorder="1" applyAlignment="1">
      <alignment/>
    </xf>
    <xf numFmtId="164" fontId="0" fillId="7" borderId="0" xfId="0" applyFill="1" applyAlignment="1">
      <alignment/>
    </xf>
    <xf numFmtId="164" fontId="8" fillId="3" borderId="20" xfId="0" applyFont="1" applyFill="1" applyBorder="1" applyAlignment="1">
      <alignment horizontal="left"/>
    </xf>
    <xf numFmtId="164" fontId="8" fillId="0" borderId="20" xfId="0" applyFont="1" applyBorder="1" applyAlignment="1">
      <alignment horizontal="left"/>
    </xf>
    <xf numFmtId="164" fontId="8" fillId="0" borderId="20" xfId="0" applyFont="1" applyBorder="1" applyAlignment="1">
      <alignment/>
    </xf>
    <xf numFmtId="166" fontId="8" fillId="0" borderId="20" xfId="0" applyNumberFormat="1" applyFont="1" applyBorder="1" applyAlignment="1">
      <alignment/>
    </xf>
    <xf numFmtId="164" fontId="9" fillId="0" borderId="20" xfId="0" applyFont="1" applyBorder="1" applyAlignment="1">
      <alignment/>
    </xf>
    <xf numFmtId="166" fontId="9" fillId="0" borderId="20" xfId="0" applyNumberFormat="1" applyFont="1" applyFill="1" applyBorder="1" applyAlignment="1">
      <alignment/>
    </xf>
    <xf numFmtId="164" fontId="8" fillId="7" borderId="20" xfId="0" applyFont="1" applyFill="1" applyBorder="1" applyAlignment="1">
      <alignment horizontal="left"/>
    </xf>
    <xf numFmtId="164" fontId="9" fillId="0" borderId="20" xfId="0" applyFont="1" applyBorder="1" applyAlignment="1">
      <alignment horizontal="left"/>
    </xf>
    <xf numFmtId="164" fontId="8" fillId="0" borderId="20" xfId="0" applyFont="1" applyFill="1" applyBorder="1" applyAlignment="1">
      <alignment horizontal="left"/>
    </xf>
    <xf numFmtId="166" fontId="8" fillId="3" borderId="20" xfId="0" applyNumberFormat="1" applyFont="1" applyFill="1" applyBorder="1" applyAlignment="1">
      <alignment/>
    </xf>
    <xf numFmtId="164" fontId="8" fillId="8" borderId="20" xfId="0" applyFont="1" applyFill="1" applyBorder="1" applyAlignment="1">
      <alignment horizontal="left"/>
    </xf>
    <xf numFmtId="164" fontId="8" fillId="8" borderId="20" xfId="0" applyFont="1" applyFill="1" applyBorder="1" applyAlignment="1">
      <alignment/>
    </xf>
    <xf numFmtId="164" fontId="2" fillId="0" borderId="20" xfId="0" applyFont="1" applyBorder="1" applyAlignment="1">
      <alignment/>
    </xf>
    <xf numFmtId="164" fontId="9" fillId="8" borderId="20" xfId="0" applyFont="1" applyFill="1" applyBorder="1" applyAlignment="1">
      <alignment/>
    </xf>
    <xf numFmtId="169" fontId="8" fillId="0" borderId="20" xfId="0" applyNumberFormat="1" applyFont="1" applyBorder="1" applyAlignment="1">
      <alignment/>
    </xf>
    <xf numFmtId="166" fontId="9" fillId="3" borderId="20" xfId="0" applyNumberFormat="1" applyFont="1" applyFill="1" applyBorder="1" applyAlignment="1">
      <alignment/>
    </xf>
    <xf numFmtId="164" fontId="9" fillId="0" borderId="20" xfId="0" applyFont="1" applyFill="1" applyBorder="1" applyAlignment="1">
      <alignment horizontal="left"/>
    </xf>
    <xf numFmtId="169" fontId="8" fillId="3" borderId="20" xfId="0" applyNumberFormat="1" applyFont="1" applyFill="1" applyBorder="1" applyAlignment="1">
      <alignment/>
    </xf>
    <xf numFmtId="169" fontId="9" fillId="0" borderId="20" xfId="0" applyNumberFormat="1" applyFont="1" applyBorder="1" applyAlignment="1">
      <alignment/>
    </xf>
    <xf numFmtId="164" fontId="9" fillId="0" borderId="20" xfId="0" applyFont="1" applyBorder="1" applyAlignment="1">
      <alignment/>
    </xf>
    <xf numFmtId="166" fontId="9" fillId="7" borderId="20" xfId="0" applyNumberFormat="1" applyFont="1" applyFill="1" applyBorder="1" applyAlignment="1">
      <alignment/>
    </xf>
    <xf numFmtId="164" fontId="9" fillId="0" borderId="20" xfId="0" applyFont="1" applyFill="1" applyBorder="1" applyAlignment="1">
      <alignment/>
    </xf>
    <xf numFmtId="166" fontId="9" fillId="0" borderId="0" xfId="0" applyNumberFormat="1" applyFont="1" applyAlignment="1">
      <alignment/>
    </xf>
    <xf numFmtId="166" fontId="8" fillId="6" borderId="20" xfId="0" applyNumberFormat="1" applyFont="1" applyFill="1" applyBorder="1" applyAlignment="1">
      <alignment vertical="center"/>
    </xf>
    <xf numFmtId="166" fontId="8" fillId="3" borderId="20" xfId="0" applyNumberFormat="1" applyFont="1" applyFill="1" applyBorder="1" applyAlignment="1">
      <alignment horizontal="right"/>
    </xf>
    <xf numFmtId="166" fontId="8" fillId="0" borderId="20" xfId="0" applyNumberFormat="1" applyFont="1" applyFill="1" applyBorder="1" applyAlignment="1">
      <alignment horizontal="right"/>
    </xf>
    <xf numFmtId="166" fontId="8" fillId="0" borderId="20" xfId="0" applyNumberFormat="1" applyFont="1" applyFill="1" applyBorder="1" applyAlignment="1">
      <alignment/>
    </xf>
    <xf numFmtId="166" fontId="9" fillId="0" borderId="20" xfId="0" applyNumberFormat="1" applyFont="1" applyFill="1" applyBorder="1" applyAlignment="1">
      <alignment horizontal="right"/>
    </xf>
    <xf numFmtId="166" fontId="9" fillId="0" borderId="20" xfId="0" applyNumberFormat="1" applyFont="1" applyFill="1" applyBorder="1" applyAlignment="1">
      <alignment/>
    </xf>
    <xf numFmtId="166" fontId="9" fillId="7" borderId="20" xfId="0" applyNumberFormat="1" applyFont="1" applyFill="1" applyBorder="1" applyAlignment="1">
      <alignment horizontal="right"/>
    </xf>
    <xf numFmtId="165" fontId="12" fillId="0" borderId="20" xfId="0" applyNumberFormat="1" applyFont="1" applyFill="1" applyBorder="1" applyAlignment="1">
      <alignment horizontal="left"/>
    </xf>
    <xf numFmtId="165" fontId="12" fillId="0" borderId="20" xfId="0" applyNumberFormat="1" applyFont="1" applyFill="1" applyBorder="1" applyAlignment="1">
      <alignment horizontal="center"/>
    </xf>
    <xf numFmtId="166" fontId="8" fillId="0" borderId="20" xfId="0" applyNumberFormat="1" applyFont="1" applyBorder="1" applyAlignment="1">
      <alignment horizontal="right"/>
    </xf>
    <xf numFmtId="164" fontId="8" fillId="5" borderId="20" xfId="0" applyFont="1" applyFill="1" applyBorder="1" applyAlignment="1">
      <alignment horizontal="center" vertical="top"/>
    </xf>
    <xf numFmtId="164" fontId="8" fillId="5" borderId="20" xfId="0" applyFont="1" applyFill="1" applyBorder="1" applyAlignment="1">
      <alignment horizontal="left"/>
    </xf>
    <xf numFmtId="166" fontId="8" fillId="5" borderId="20" xfId="0" applyNumberFormat="1" applyFont="1" applyFill="1" applyBorder="1" applyAlignment="1">
      <alignment horizontal="right"/>
    </xf>
    <xf numFmtId="166" fontId="8" fillId="5" borderId="20" xfId="0" applyNumberFormat="1" applyFont="1" applyFill="1" applyBorder="1" applyAlignment="1">
      <alignment/>
    </xf>
    <xf numFmtId="168" fontId="8" fillId="5" borderId="20" xfId="0" applyNumberFormat="1" applyFont="1" applyFill="1" applyBorder="1" applyAlignment="1">
      <alignment/>
    </xf>
    <xf numFmtId="164" fontId="8" fillId="5" borderId="20" xfId="0" applyFont="1" applyFill="1" applyBorder="1" applyAlignment="1">
      <alignment/>
    </xf>
    <xf numFmtId="168" fontId="8" fillId="5" borderId="20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164" fontId="8" fillId="4" borderId="1" xfId="0" applyFont="1" applyFill="1" applyBorder="1" applyAlignment="1">
      <alignment horizontal="center" vertical="center" wrapText="1"/>
    </xf>
    <xf numFmtId="164" fontId="8" fillId="4" borderId="1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/>
    </xf>
    <xf numFmtId="164" fontId="8" fillId="4" borderId="2" xfId="0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 wrapText="1"/>
    </xf>
    <xf numFmtId="164" fontId="13" fillId="4" borderId="2" xfId="0" applyFont="1" applyFill="1" applyBorder="1" applyAlignment="1">
      <alignment vertical="center" wrapText="1"/>
    </xf>
    <xf numFmtId="164" fontId="13" fillId="4" borderId="1" xfId="0" applyFont="1" applyFill="1" applyBorder="1" applyAlignment="1">
      <alignment horizontal="center" vertical="center"/>
    </xf>
    <xf numFmtId="165" fontId="13" fillId="4" borderId="7" xfId="0" applyNumberFormat="1" applyFont="1" applyFill="1" applyBorder="1" applyAlignment="1">
      <alignment horizontal="center" vertical="center"/>
    </xf>
    <xf numFmtId="164" fontId="8" fillId="4" borderId="7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vertical="center" wrapText="1"/>
    </xf>
    <xf numFmtId="164" fontId="8" fillId="5" borderId="1" xfId="0" applyFont="1" applyFill="1" applyBorder="1" applyAlignment="1">
      <alignment horizontal="left" vertical="center"/>
    </xf>
    <xf numFmtId="166" fontId="8" fillId="5" borderId="1" xfId="0" applyNumberFormat="1" applyFont="1" applyFill="1" applyBorder="1" applyAlignment="1">
      <alignment/>
    </xf>
    <xf numFmtId="168" fontId="8" fillId="5" borderId="1" xfId="0" applyNumberFormat="1" applyFont="1" applyFill="1" applyBorder="1" applyAlignment="1">
      <alignment/>
    </xf>
    <xf numFmtId="165" fontId="8" fillId="6" borderId="1" xfId="0" applyNumberFormat="1" applyFont="1" applyFill="1" applyBorder="1" applyAlignment="1">
      <alignment horizontal="center"/>
    </xf>
    <xf numFmtId="164" fontId="9" fillId="6" borderId="0" xfId="0" applyFont="1" applyFill="1" applyAlignment="1">
      <alignment/>
    </xf>
    <xf numFmtId="164" fontId="8" fillId="6" borderId="1" xfId="0" applyFont="1" applyFill="1" applyBorder="1" applyAlignment="1">
      <alignment/>
    </xf>
    <xf numFmtId="166" fontId="8" fillId="6" borderId="1" xfId="0" applyNumberFormat="1" applyFont="1" applyFill="1" applyBorder="1" applyAlignment="1">
      <alignment/>
    </xf>
    <xf numFmtId="168" fontId="8" fillId="6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4" fontId="8" fillId="7" borderId="1" xfId="0" applyFont="1" applyFill="1" applyBorder="1" applyAlignment="1">
      <alignment/>
    </xf>
    <xf numFmtId="166" fontId="8" fillId="7" borderId="1" xfId="0" applyNumberFormat="1" applyFont="1" applyFill="1" applyBorder="1" applyAlignment="1">
      <alignment/>
    </xf>
    <xf numFmtId="168" fontId="8" fillId="7" borderId="1" xfId="0" applyNumberFormat="1" applyFont="1" applyFill="1" applyBorder="1" applyAlignment="1">
      <alignment/>
    </xf>
    <xf numFmtId="165" fontId="12" fillId="0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>
      <alignment horizontal="right"/>
    </xf>
    <xf numFmtId="168" fontId="8" fillId="3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right"/>
    </xf>
    <xf numFmtId="168" fontId="8" fillId="0" borderId="1" xfId="0" applyNumberFormat="1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6" fontId="9" fillId="0" borderId="1" xfId="0" applyNumberFormat="1" applyFont="1" applyFill="1" applyBorder="1" applyAlignment="1">
      <alignment horizontal="right"/>
    </xf>
    <xf numFmtId="168" fontId="9" fillId="0" borderId="1" xfId="0" applyNumberFormat="1" applyFont="1" applyFill="1" applyBorder="1" applyAlignment="1">
      <alignment/>
    </xf>
    <xf numFmtId="166" fontId="9" fillId="0" borderId="1" xfId="0" applyNumberFormat="1" applyFont="1" applyBorder="1" applyAlignment="1">
      <alignment/>
    </xf>
    <xf numFmtId="166" fontId="9" fillId="0" borderId="1" xfId="0" applyNumberFormat="1" applyFont="1" applyFill="1" applyBorder="1" applyAlignment="1">
      <alignment/>
    </xf>
    <xf numFmtId="164" fontId="9" fillId="0" borderId="1" xfId="0" applyFont="1" applyBorder="1" applyAlignment="1">
      <alignment/>
    </xf>
    <xf numFmtId="169" fontId="9" fillId="0" borderId="1" xfId="0" applyNumberFormat="1" applyFont="1" applyBorder="1" applyAlignment="1">
      <alignment/>
    </xf>
    <xf numFmtId="165" fontId="8" fillId="6" borderId="1" xfId="0" applyNumberFormat="1" applyFont="1" applyFill="1" applyBorder="1" applyAlignment="1">
      <alignment horizontal="left"/>
    </xf>
    <xf numFmtId="166" fontId="8" fillId="6" borderId="1" xfId="0" applyNumberFormat="1" applyFont="1" applyFill="1" applyBorder="1" applyAlignment="1">
      <alignment horizontal="right"/>
    </xf>
    <xf numFmtId="164" fontId="9" fillId="0" borderId="1" xfId="0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left"/>
    </xf>
    <xf numFmtId="166" fontId="8" fillId="7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/>
    </xf>
    <xf numFmtId="169" fontId="9" fillId="0" borderId="1" xfId="0" applyNumberFormat="1" applyFont="1" applyBorder="1" applyAlignment="1">
      <alignment horizontal="right"/>
    </xf>
    <xf numFmtId="164" fontId="8" fillId="0" borderId="1" xfId="0" applyFont="1" applyBorder="1" applyAlignment="1">
      <alignment horizontal="left"/>
    </xf>
    <xf numFmtId="169" fontId="8" fillId="0" borderId="1" xfId="0" applyNumberFormat="1" applyFont="1" applyBorder="1" applyAlignment="1">
      <alignment/>
    </xf>
    <xf numFmtId="164" fontId="8" fillId="3" borderId="1" xfId="0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/>
    </xf>
    <xf numFmtId="169" fontId="8" fillId="3" borderId="1" xfId="0" applyNumberFormat="1" applyFont="1" applyFill="1" applyBorder="1" applyAlignment="1">
      <alignment/>
    </xf>
    <xf numFmtId="164" fontId="8" fillId="0" borderId="1" xfId="0" applyFont="1" applyBorder="1" applyAlignment="1">
      <alignment horizontal="center"/>
    </xf>
    <xf numFmtId="164" fontId="8" fillId="7" borderId="1" xfId="0" applyFont="1" applyFill="1" applyBorder="1" applyAlignment="1">
      <alignment/>
    </xf>
    <xf numFmtId="169" fontId="8" fillId="7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8" fillId="0" borderId="0" xfId="0" applyFont="1" applyAlignment="1">
      <alignment/>
    </xf>
    <xf numFmtId="169" fontId="14" fillId="3" borderId="1" xfId="0" applyNumberFormat="1" applyFont="1" applyFill="1" applyBorder="1" applyAlignment="1" applyProtection="1">
      <alignment/>
      <protection locked="0"/>
    </xf>
    <xf numFmtId="169" fontId="8" fillId="6" borderId="1" xfId="0" applyNumberFormat="1" applyFont="1" applyFill="1" applyBorder="1" applyAlignment="1">
      <alignment/>
    </xf>
    <xf numFmtId="169" fontId="8" fillId="7" borderId="1" xfId="0" applyNumberFormat="1" applyFont="1" applyFill="1" applyBorder="1" applyAlignment="1">
      <alignment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Fill="1" applyBorder="1" applyAlignment="1">
      <alignment horizontal="right"/>
    </xf>
    <xf numFmtId="169" fontId="8" fillId="0" borderId="1" xfId="0" applyNumberFormat="1" applyFont="1" applyFill="1" applyBorder="1" applyAlignment="1">
      <alignment/>
    </xf>
    <xf numFmtId="169" fontId="9" fillId="0" borderId="1" xfId="0" applyNumberFormat="1" applyFont="1" applyFill="1" applyBorder="1" applyAlignment="1">
      <alignment horizontal="right"/>
    </xf>
    <xf numFmtId="168" fontId="9" fillId="0" borderId="1" xfId="0" applyNumberFormat="1" applyFont="1" applyFill="1" applyBorder="1" applyAlignment="1">
      <alignment horizontal="right"/>
    </xf>
    <xf numFmtId="169" fontId="9" fillId="0" borderId="1" xfId="0" applyNumberFormat="1" applyFont="1" applyFill="1" applyBorder="1" applyAlignment="1">
      <alignment/>
    </xf>
    <xf numFmtId="168" fontId="9" fillId="0" borderId="1" xfId="0" applyNumberFormat="1" applyFont="1" applyBorder="1" applyAlignment="1">
      <alignment/>
    </xf>
    <xf numFmtId="165" fontId="12" fillId="7" borderId="1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left"/>
    </xf>
    <xf numFmtId="164" fontId="8" fillId="5" borderId="32" xfId="0" applyFont="1" applyFill="1" applyBorder="1" applyAlignment="1">
      <alignment horizontal="center" vertical="center" wrapText="1"/>
    </xf>
    <xf numFmtId="164" fontId="8" fillId="5" borderId="1" xfId="0" applyFont="1" applyFill="1" applyBorder="1" applyAlignment="1">
      <alignment/>
    </xf>
    <xf numFmtId="169" fontId="8" fillId="5" borderId="1" xfId="0" applyNumberFormat="1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164" fontId="15" fillId="8" borderId="0" xfId="0" applyFont="1" applyFill="1" applyBorder="1" applyAlignment="1">
      <alignment/>
    </xf>
    <xf numFmtId="164" fontId="9" fillId="4" borderId="33" xfId="0" applyFont="1" applyFill="1" applyBorder="1" applyAlignment="1">
      <alignment/>
    </xf>
    <xf numFmtId="164" fontId="9" fillId="4" borderId="34" xfId="0" applyFont="1" applyFill="1" applyBorder="1" applyAlignment="1">
      <alignment/>
    </xf>
    <xf numFmtId="164" fontId="8" fillId="4" borderId="34" xfId="0" applyFont="1" applyFill="1" applyBorder="1" applyAlignment="1">
      <alignment/>
    </xf>
    <xf numFmtId="164" fontId="8" fillId="4" borderId="20" xfId="0" applyFont="1" applyFill="1" applyBorder="1" applyAlignment="1">
      <alignment horizontal="center"/>
    </xf>
    <xf numFmtId="164" fontId="13" fillId="4" borderId="35" xfId="0" applyFont="1" applyFill="1" applyBorder="1" applyAlignment="1">
      <alignment horizontal="center" vertical="center" wrapText="1"/>
    </xf>
    <xf numFmtId="164" fontId="8" fillId="4" borderId="36" xfId="0" applyFont="1" applyFill="1" applyBorder="1" applyAlignment="1">
      <alignment horizontal="center"/>
    </xf>
    <xf numFmtId="164" fontId="13" fillId="4" borderId="37" xfId="0" applyFont="1" applyFill="1" applyBorder="1" applyAlignment="1">
      <alignment horizontal="center"/>
    </xf>
    <xf numFmtId="165" fontId="13" fillId="4" borderId="5" xfId="0" applyNumberFormat="1" applyFont="1" applyFill="1" applyBorder="1" applyAlignment="1">
      <alignment horizontal="center"/>
    </xf>
    <xf numFmtId="165" fontId="13" fillId="4" borderId="2" xfId="0" applyNumberFormat="1" applyFont="1" applyFill="1" applyBorder="1" applyAlignment="1">
      <alignment horizontal="center"/>
    </xf>
    <xf numFmtId="164" fontId="13" fillId="4" borderId="2" xfId="0" applyFont="1" applyFill="1" applyBorder="1" applyAlignment="1">
      <alignment horizontal="left"/>
    </xf>
    <xf numFmtId="164" fontId="13" fillId="4" borderId="38" xfId="0" applyFont="1" applyFill="1" applyBorder="1" applyAlignment="1">
      <alignment horizontal="center" vertical="center"/>
    </xf>
    <xf numFmtId="164" fontId="8" fillId="4" borderId="39" xfId="0" applyFont="1" applyFill="1" applyBorder="1" applyAlignment="1">
      <alignment horizontal="center"/>
    </xf>
    <xf numFmtId="164" fontId="16" fillId="4" borderId="40" xfId="0" applyFont="1" applyFill="1" applyBorder="1" applyAlignment="1">
      <alignment horizontal="center"/>
    </xf>
    <xf numFmtId="165" fontId="13" fillId="4" borderId="7" xfId="0" applyNumberFormat="1" applyFont="1" applyFill="1" applyBorder="1" applyAlignment="1">
      <alignment horizontal="center"/>
    </xf>
    <xf numFmtId="165" fontId="16" fillId="4" borderId="41" xfId="0" applyNumberFormat="1" applyFont="1" applyFill="1" applyBorder="1" applyAlignment="1">
      <alignment horizontal="center"/>
    </xf>
    <xf numFmtId="164" fontId="13" fillId="4" borderId="7" xfId="0" applyFont="1" applyFill="1" applyBorder="1" applyAlignment="1">
      <alignment/>
    </xf>
    <xf numFmtId="164" fontId="9" fillId="4" borderId="42" xfId="0" applyFont="1" applyFill="1" applyBorder="1" applyAlignment="1">
      <alignment horizontal="center"/>
    </xf>
    <xf numFmtId="164" fontId="17" fillId="5" borderId="43" xfId="0" applyFont="1" applyFill="1" applyBorder="1" applyAlignment="1">
      <alignment horizontal="left" vertical="center"/>
    </xf>
    <xf numFmtId="166" fontId="18" fillId="5" borderId="44" xfId="0" applyNumberFormat="1" applyFont="1" applyFill="1" applyBorder="1" applyAlignment="1">
      <alignment/>
    </xf>
    <xf numFmtId="166" fontId="18" fillId="5" borderId="45" xfId="0" applyNumberFormat="1" applyFont="1" applyFill="1" applyBorder="1" applyAlignment="1">
      <alignment horizontal="center"/>
    </xf>
    <xf numFmtId="170" fontId="19" fillId="9" borderId="46" xfId="0" applyNumberFormat="1" applyFont="1" applyFill="1" applyBorder="1" applyAlignment="1">
      <alignment horizontal="center"/>
    </xf>
    <xf numFmtId="165" fontId="19" fillId="9" borderId="47" xfId="0" applyNumberFormat="1" applyFont="1" applyFill="1" applyBorder="1" applyAlignment="1">
      <alignment horizontal="center"/>
    </xf>
    <xf numFmtId="164" fontId="17" fillId="9" borderId="48" xfId="0" applyFont="1" applyFill="1" applyBorder="1" applyAlignment="1">
      <alignment/>
    </xf>
    <xf numFmtId="166" fontId="13" fillId="9" borderId="5" xfId="0" applyNumberFormat="1" applyFont="1" applyFill="1" applyBorder="1" applyAlignment="1">
      <alignment/>
    </xf>
    <xf numFmtId="166" fontId="13" fillId="9" borderId="39" xfId="0" applyNumberFormat="1" applyFont="1" applyFill="1" applyBorder="1" applyAlignment="1">
      <alignment horizontal="center"/>
    </xf>
    <xf numFmtId="164" fontId="20" fillId="0" borderId="13" xfId="0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left"/>
    </xf>
    <xf numFmtId="164" fontId="13" fillId="3" borderId="20" xfId="0" applyFont="1" applyFill="1" applyBorder="1" applyAlignment="1">
      <alignment/>
    </xf>
    <xf numFmtId="166" fontId="13" fillId="3" borderId="20" xfId="0" applyNumberFormat="1" applyFont="1" applyFill="1" applyBorder="1" applyAlignment="1">
      <alignment horizontal="right"/>
    </xf>
    <xf numFmtId="166" fontId="13" fillId="3" borderId="20" xfId="0" applyNumberFormat="1" applyFont="1" applyFill="1" applyBorder="1" applyAlignment="1">
      <alignment/>
    </xf>
    <xf numFmtId="166" fontId="13" fillId="3" borderId="20" xfId="0" applyNumberFormat="1" applyFont="1" applyFill="1" applyBorder="1" applyAlignment="1">
      <alignment horizontal="center"/>
    </xf>
    <xf numFmtId="164" fontId="0" fillId="0" borderId="25" xfId="0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left"/>
    </xf>
    <xf numFmtId="164" fontId="13" fillId="0" borderId="20" xfId="0" applyFont="1" applyFill="1" applyBorder="1" applyAlignment="1">
      <alignment/>
    </xf>
    <xf numFmtId="166" fontId="13" fillId="0" borderId="20" xfId="0" applyNumberFormat="1" applyFont="1" applyFill="1" applyBorder="1" applyAlignment="1">
      <alignment horizontal="right"/>
    </xf>
    <xf numFmtId="166" fontId="13" fillId="0" borderId="20" xfId="0" applyNumberFormat="1" applyFont="1" applyFill="1" applyBorder="1" applyAlignment="1">
      <alignment/>
    </xf>
    <xf numFmtId="166" fontId="13" fillId="0" borderId="20" xfId="0" applyNumberFormat="1" applyFont="1" applyFill="1" applyBorder="1" applyAlignment="1">
      <alignment horizontal="center"/>
    </xf>
    <xf numFmtId="165" fontId="16" fillId="0" borderId="20" xfId="0" applyNumberFormat="1" applyFont="1" applyFill="1" applyBorder="1" applyAlignment="1">
      <alignment horizontal="center"/>
    </xf>
    <xf numFmtId="164" fontId="13" fillId="0" borderId="20" xfId="0" applyFont="1" applyFill="1" applyBorder="1" applyAlignment="1">
      <alignment horizontal="left"/>
    </xf>
    <xf numFmtId="166" fontId="16" fillId="0" borderId="20" xfId="0" applyNumberFormat="1" applyFont="1" applyFill="1" applyBorder="1" applyAlignment="1">
      <alignment horizontal="center"/>
    </xf>
    <xf numFmtId="164" fontId="16" fillId="0" borderId="20" xfId="0" applyFont="1" applyFill="1" applyBorder="1" applyAlignment="1">
      <alignment horizontal="left"/>
    </xf>
    <xf numFmtId="166" fontId="16" fillId="0" borderId="20" xfId="0" applyNumberFormat="1" applyFont="1" applyFill="1" applyBorder="1" applyAlignment="1">
      <alignment horizontal="right"/>
    </xf>
    <xf numFmtId="166" fontId="16" fillId="0" borderId="20" xfId="0" applyNumberFormat="1" applyFont="1" applyFill="1" applyBorder="1" applyAlignment="1">
      <alignment/>
    </xf>
    <xf numFmtId="164" fontId="0" fillId="0" borderId="24" xfId="0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16" fillId="0" borderId="20" xfId="0" applyFont="1" applyFill="1" applyBorder="1" applyAlignment="1">
      <alignment/>
    </xf>
    <xf numFmtId="166" fontId="16" fillId="0" borderId="18" xfId="0" applyNumberFormat="1" applyFont="1" applyFill="1" applyBorder="1" applyAlignment="1">
      <alignment horizontal="right"/>
    </xf>
    <xf numFmtId="166" fontId="16" fillId="0" borderId="18" xfId="0" applyNumberFormat="1" applyFont="1" applyFill="1" applyBorder="1" applyAlignment="1">
      <alignment horizontal="center"/>
    </xf>
    <xf numFmtId="164" fontId="21" fillId="5" borderId="24" xfId="0" applyFont="1" applyFill="1" applyBorder="1" applyAlignment="1">
      <alignment horizontal="center"/>
    </xf>
    <xf numFmtId="164" fontId="8" fillId="5" borderId="3" xfId="0" applyFont="1" applyFill="1" applyBorder="1" applyAlignment="1">
      <alignment/>
    </xf>
    <xf numFmtId="166" fontId="13" fillId="5" borderId="16" xfId="0" applyNumberFormat="1" applyFont="1" applyFill="1" applyBorder="1" applyAlignment="1">
      <alignment horizontal="right"/>
    </xf>
    <xf numFmtId="166" fontId="13" fillId="5" borderId="24" xfId="0" applyNumberFormat="1" applyFont="1" applyFill="1" applyBorder="1" applyAlignment="1">
      <alignment horizontal="right"/>
    </xf>
    <xf numFmtId="166" fontId="13" fillId="5" borderId="24" xfId="0" applyNumberFormat="1" applyFont="1" applyFill="1" applyBorder="1" applyAlignment="1">
      <alignment/>
    </xf>
    <xf numFmtId="166" fontId="13" fillId="5" borderId="16" xfId="0" applyNumberFormat="1" applyFont="1" applyFill="1" applyBorder="1" applyAlignment="1">
      <alignment horizontal="center"/>
    </xf>
    <xf numFmtId="164" fontId="2" fillId="5" borderId="19" xfId="0" applyFont="1" applyFill="1" applyBorder="1" applyAlignment="1">
      <alignment/>
    </xf>
    <xf numFmtId="164" fontId="0" fillId="5" borderId="20" xfId="0" applyFont="1" applyFill="1" applyBorder="1" applyAlignment="1">
      <alignment/>
    </xf>
    <xf numFmtId="164" fontId="0" fillId="5" borderId="49" xfId="0" applyFont="1" applyFill="1" applyBorder="1" applyAlignment="1">
      <alignment/>
    </xf>
    <xf numFmtId="166" fontId="0" fillId="5" borderId="18" xfId="0" applyNumberFormat="1" applyFont="1" applyFill="1" applyBorder="1" applyAlignment="1">
      <alignment horizontal="center"/>
    </xf>
    <xf numFmtId="164" fontId="6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13" fillId="4" borderId="18" xfId="0" applyFont="1" applyFill="1" applyBorder="1" applyAlignment="1">
      <alignment horizontal="center"/>
    </xf>
    <xf numFmtId="164" fontId="9" fillId="4" borderId="13" xfId="0" applyFont="1" applyFill="1" applyBorder="1" applyAlignment="1">
      <alignment horizontal="center"/>
    </xf>
    <xf numFmtId="164" fontId="13" fillId="4" borderId="25" xfId="0" applyFont="1" applyFill="1" applyBorder="1" applyAlignment="1">
      <alignment horizontal="center"/>
    </xf>
    <xf numFmtId="165" fontId="13" fillId="4" borderId="25" xfId="0" applyNumberFormat="1" applyFont="1" applyFill="1" applyBorder="1" applyAlignment="1">
      <alignment horizontal="center"/>
    </xf>
    <xf numFmtId="165" fontId="13" fillId="4" borderId="50" xfId="0" applyNumberFormat="1" applyFont="1" applyFill="1" applyBorder="1" applyAlignment="1">
      <alignment horizontal="center"/>
    </xf>
    <xf numFmtId="164" fontId="13" fillId="4" borderId="13" xfId="0" applyFont="1" applyFill="1" applyBorder="1" applyAlignment="1">
      <alignment/>
    </xf>
    <xf numFmtId="164" fontId="13" fillId="4" borderId="20" xfId="0" applyFont="1" applyFill="1" applyBorder="1" applyAlignment="1">
      <alignment horizontal="center" vertical="center"/>
    </xf>
    <xf numFmtId="164" fontId="13" fillId="4" borderId="24" xfId="0" applyFont="1" applyFill="1" applyBorder="1" applyAlignment="1">
      <alignment horizontal="center" vertical="center"/>
    </xf>
    <xf numFmtId="164" fontId="13" fillId="4" borderId="25" xfId="0" applyFont="1" applyFill="1" applyBorder="1" applyAlignment="1">
      <alignment horizontal="center" vertical="center"/>
    </xf>
    <xf numFmtId="164" fontId="13" fillId="4" borderId="24" xfId="0" applyFont="1" applyFill="1" applyBorder="1" applyAlignment="1">
      <alignment horizontal="center"/>
    </xf>
    <xf numFmtId="165" fontId="13" fillId="4" borderId="24" xfId="0" applyNumberFormat="1" applyFont="1" applyFill="1" applyBorder="1" applyAlignment="1">
      <alignment horizontal="center"/>
    </xf>
    <xf numFmtId="164" fontId="13" fillId="4" borderId="24" xfId="0" applyFont="1" applyFill="1" applyBorder="1" applyAlignment="1">
      <alignment/>
    </xf>
    <xf numFmtId="164" fontId="17" fillId="5" borderId="51" xfId="0" applyFont="1" applyFill="1" applyBorder="1" applyAlignment="1">
      <alignment horizontal="left" vertical="center"/>
    </xf>
    <xf numFmtId="166" fontId="13" fillId="5" borderId="30" xfId="0" applyNumberFormat="1" applyFont="1" applyFill="1" applyBorder="1" applyAlignment="1">
      <alignment/>
    </xf>
    <xf numFmtId="166" fontId="13" fillId="5" borderId="31" xfId="0" applyNumberFormat="1" applyFont="1" applyFill="1" applyBorder="1" applyAlignment="1">
      <alignment/>
    </xf>
    <xf numFmtId="165" fontId="13" fillId="6" borderId="20" xfId="0" applyNumberFormat="1" applyFont="1" applyFill="1" applyBorder="1" applyAlignment="1">
      <alignment horizontal="center"/>
    </xf>
    <xf numFmtId="165" fontId="13" fillId="6" borderId="18" xfId="0" applyNumberFormat="1" applyFont="1" applyFill="1" applyBorder="1" applyAlignment="1">
      <alignment horizontal="center"/>
    </xf>
    <xf numFmtId="165" fontId="13" fillId="6" borderId="20" xfId="0" applyNumberFormat="1" applyFont="1" applyFill="1" applyBorder="1" applyAlignment="1">
      <alignment horizontal="left"/>
    </xf>
    <xf numFmtId="166" fontId="13" fillId="6" borderId="18" xfId="0" applyNumberFormat="1" applyFont="1" applyFill="1" applyBorder="1" applyAlignment="1">
      <alignment horizontal="right"/>
    </xf>
    <xf numFmtId="166" fontId="13" fillId="6" borderId="20" xfId="0" applyNumberFormat="1" applyFont="1" applyFill="1" applyBorder="1" applyAlignment="1">
      <alignment horizontal="right"/>
    </xf>
    <xf numFmtId="166" fontId="13" fillId="6" borderId="20" xfId="0" applyNumberFormat="1" applyFont="1" applyFill="1" applyBorder="1" applyAlignment="1">
      <alignment/>
    </xf>
    <xf numFmtId="164" fontId="20" fillId="8" borderId="20" xfId="0" applyFont="1" applyFill="1" applyBorder="1" applyAlignment="1">
      <alignment horizontal="center"/>
    </xf>
    <xf numFmtId="165" fontId="19" fillId="8" borderId="18" xfId="0" applyNumberFormat="1" applyFont="1" applyFill="1" applyBorder="1" applyAlignment="1">
      <alignment horizontal="center"/>
    </xf>
    <xf numFmtId="164" fontId="13" fillId="3" borderId="18" xfId="0" applyFont="1" applyFill="1" applyBorder="1" applyAlignment="1">
      <alignment/>
    </xf>
    <xf numFmtId="166" fontId="13" fillId="3" borderId="18" xfId="0" applyNumberFormat="1" applyFont="1" applyFill="1" applyBorder="1" applyAlignment="1">
      <alignment horizontal="right"/>
    </xf>
    <xf numFmtId="164" fontId="13" fillId="0" borderId="18" xfId="0" applyFont="1" applyFill="1" applyBorder="1" applyAlignment="1">
      <alignment/>
    </xf>
    <xf numFmtId="166" fontId="16" fillId="0" borderId="16" xfId="0" applyNumberFormat="1" applyFont="1" applyFill="1" applyBorder="1" applyAlignment="1">
      <alignment horizontal="right"/>
    </xf>
    <xf numFmtId="166" fontId="16" fillId="0" borderId="24" xfId="0" applyNumberFormat="1" applyFont="1" applyFill="1" applyBorder="1" applyAlignment="1">
      <alignment horizontal="right"/>
    </xf>
    <xf numFmtId="166" fontId="16" fillId="0" borderId="24" xfId="0" applyNumberFormat="1" applyFont="1" applyFill="1" applyBorder="1" applyAlignment="1">
      <alignment/>
    </xf>
    <xf numFmtId="164" fontId="16" fillId="0" borderId="18" xfId="0" applyFont="1" applyFill="1" applyBorder="1" applyAlignment="1">
      <alignment horizontal="left"/>
    </xf>
    <xf numFmtId="164" fontId="16" fillId="0" borderId="16" xfId="0" applyFont="1" applyFill="1" applyBorder="1" applyAlignment="1">
      <alignment horizontal="left"/>
    </xf>
    <xf numFmtId="166" fontId="16" fillId="0" borderId="52" xfId="0" applyNumberFormat="1" applyFont="1" applyFill="1" applyBorder="1" applyAlignment="1">
      <alignment/>
    </xf>
    <xf numFmtId="166" fontId="13" fillId="0" borderId="18" xfId="0" applyNumberFormat="1" applyFont="1" applyFill="1" applyBorder="1" applyAlignment="1">
      <alignment horizontal="right"/>
    </xf>
    <xf numFmtId="165" fontId="16" fillId="0" borderId="24" xfId="0" applyNumberFormat="1" applyFont="1" applyFill="1" applyBorder="1" applyAlignment="1">
      <alignment horizontal="center"/>
    </xf>
    <xf numFmtId="165" fontId="13" fillId="6" borderId="16" xfId="0" applyNumberFormat="1" applyFont="1" applyFill="1" applyBorder="1" applyAlignment="1">
      <alignment horizontal="center"/>
    </xf>
    <xf numFmtId="165" fontId="13" fillId="6" borderId="24" xfId="0" applyNumberFormat="1" applyFont="1" applyFill="1" applyBorder="1" applyAlignment="1">
      <alignment horizontal="left"/>
    </xf>
    <xf numFmtId="166" fontId="16" fillId="6" borderId="16" xfId="0" applyNumberFormat="1" applyFont="1" applyFill="1" applyBorder="1" applyAlignment="1">
      <alignment horizontal="right"/>
    </xf>
    <xf numFmtId="166" fontId="16" fillId="6" borderId="24" xfId="0" applyNumberFormat="1" applyFont="1" applyFill="1" applyBorder="1" applyAlignment="1">
      <alignment horizontal="right"/>
    </xf>
    <xf numFmtId="166" fontId="16" fillId="6" borderId="24" xfId="0" applyNumberFormat="1" applyFont="1" applyFill="1" applyBorder="1" applyAlignment="1">
      <alignment/>
    </xf>
    <xf numFmtId="165" fontId="19" fillId="8" borderId="16" xfId="0" applyNumberFormat="1" applyFont="1" applyFill="1" applyBorder="1" applyAlignment="1">
      <alignment horizontal="center"/>
    </xf>
    <xf numFmtId="165" fontId="13" fillId="3" borderId="24" xfId="0" applyNumberFormat="1" applyFont="1" applyFill="1" applyBorder="1" applyAlignment="1">
      <alignment horizontal="left"/>
    </xf>
    <xf numFmtId="164" fontId="13" fillId="3" borderId="16" xfId="0" applyFont="1" applyFill="1" applyBorder="1" applyAlignment="1">
      <alignment horizontal="left"/>
    </xf>
    <xf numFmtId="166" fontId="13" fillId="3" borderId="16" xfId="0" applyNumberFormat="1" applyFont="1" applyFill="1" applyBorder="1" applyAlignment="1">
      <alignment horizontal="right"/>
    </xf>
    <xf numFmtId="166" fontId="13" fillId="3" borderId="24" xfId="0" applyNumberFormat="1" applyFont="1" applyFill="1" applyBorder="1" applyAlignment="1">
      <alignment horizontal="right"/>
    </xf>
    <xf numFmtId="166" fontId="13" fillId="3" borderId="24" xfId="0" applyNumberFormat="1" applyFont="1" applyFill="1" applyBorder="1" applyAlignment="1">
      <alignment/>
    </xf>
    <xf numFmtId="165" fontId="19" fillId="8" borderId="20" xfId="0" applyNumberFormat="1" applyFont="1" applyFill="1" applyBorder="1" applyAlignment="1">
      <alignment horizontal="center"/>
    </xf>
    <xf numFmtId="165" fontId="16" fillId="6" borderId="20" xfId="0" applyNumberFormat="1" applyFont="1" applyFill="1" applyBorder="1" applyAlignment="1">
      <alignment horizontal="center"/>
    </xf>
    <xf numFmtId="164" fontId="13" fillId="6" borderId="20" xfId="0" applyFont="1" applyFill="1" applyBorder="1" applyAlignment="1">
      <alignment/>
    </xf>
    <xf numFmtId="166" fontId="16" fillId="6" borderId="20" xfId="0" applyNumberFormat="1" applyFont="1" applyFill="1" applyBorder="1" applyAlignment="1">
      <alignment horizontal="right"/>
    </xf>
    <xf numFmtId="166" fontId="16" fillId="6" borderId="20" xfId="0" applyNumberFormat="1" applyFont="1" applyFill="1" applyBorder="1" applyAlignment="1">
      <alignment/>
    </xf>
    <xf numFmtId="164" fontId="20" fillId="8" borderId="20" xfId="0" applyNumberFormat="1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166" fontId="16" fillId="3" borderId="20" xfId="0" applyNumberFormat="1" applyFont="1" applyFill="1" applyBorder="1" applyAlignment="1">
      <alignment/>
    </xf>
    <xf numFmtId="166" fontId="16" fillId="3" borderId="20" xfId="0" applyNumberFormat="1" applyFont="1" applyFill="1" applyBorder="1" applyAlignment="1">
      <alignment horizontal="right"/>
    </xf>
    <xf numFmtId="165" fontId="13" fillId="0" borderId="20" xfId="0" applyNumberFormat="1" applyFont="1" applyFill="1" applyBorder="1" applyAlignment="1">
      <alignment/>
    </xf>
    <xf numFmtId="164" fontId="13" fillId="5" borderId="20" xfId="0" applyNumberFormat="1" applyFont="1" applyFill="1" applyBorder="1" applyAlignment="1">
      <alignment horizontal="center"/>
    </xf>
    <xf numFmtId="164" fontId="13" fillId="5" borderId="20" xfId="0" applyFont="1" applyFill="1" applyBorder="1" applyAlignment="1">
      <alignment/>
    </xf>
    <xf numFmtId="166" fontId="13" fillId="5" borderId="20" xfId="0" applyNumberFormat="1" applyFont="1" applyFill="1" applyBorder="1" applyAlignment="1">
      <alignment horizontal="right"/>
    </xf>
    <xf numFmtId="166" fontId="13" fillId="5" borderId="20" xfId="0" applyNumberFormat="1" applyFont="1" applyFill="1" applyBorder="1" applyAlignment="1">
      <alignment/>
    </xf>
    <xf numFmtId="164" fontId="8" fillId="4" borderId="2" xfId="0" applyFont="1" applyFill="1" applyBorder="1" applyAlignment="1">
      <alignment/>
    </xf>
    <xf numFmtId="164" fontId="13" fillId="4" borderId="5" xfId="0" applyFont="1" applyFill="1" applyBorder="1" applyAlignment="1">
      <alignment horizontal="left"/>
    </xf>
    <xf numFmtId="165" fontId="13" fillId="4" borderId="5" xfId="0" applyNumberFormat="1" applyFont="1" applyFill="1" applyBorder="1" applyAlignment="1">
      <alignment horizontal="left"/>
    </xf>
    <xf numFmtId="164" fontId="13" fillId="4" borderId="5" xfId="0" applyFont="1" applyFill="1" applyBorder="1" applyAlignment="1">
      <alignment horizontal="center" vertical="center"/>
    </xf>
    <xf numFmtId="164" fontId="13" fillId="4" borderId="5" xfId="0" applyFont="1" applyFill="1" applyBorder="1" applyAlignment="1">
      <alignment horizontal="center"/>
    </xf>
    <xf numFmtId="165" fontId="13" fillId="4" borderId="7" xfId="0" applyNumberFormat="1" applyFont="1" applyFill="1" applyBorder="1" applyAlignment="1">
      <alignment horizontal="left"/>
    </xf>
    <xf numFmtId="164" fontId="13" fillId="4" borderId="7" xfId="0" applyFont="1" applyFill="1" applyBorder="1" applyAlignment="1">
      <alignment horizontal="center" vertical="center"/>
    </xf>
    <xf numFmtId="164" fontId="17" fillId="5" borderId="1" xfId="0" applyFont="1" applyFill="1" applyBorder="1" applyAlignment="1">
      <alignment horizontal="left" vertical="center"/>
    </xf>
    <xf numFmtId="166" fontId="13" fillId="5" borderId="1" xfId="0" applyNumberFormat="1" applyFont="1" applyFill="1" applyBorder="1" applyAlignment="1">
      <alignment/>
    </xf>
    <xf numFmtId="165" fontId="13" fillId="6" borderId="1" xfId="0" applyNumberFormat="1" applyFont="1" applyFill="1" applyBorder="1" applyAlignment="1">
      <alignment horizontal="left"/>
    </xf>
    <xf numFmtId="164" fontId="2" fillId="6" borderId="23" xfId="0" applyFont="1" applyFill="1" applyBorder="1" applyAlignment="1">
      <alignment/>
    </xf>
    <xf numFmtId="166" fontId="13" fillId="6" borderId="1" xfId="0" applyNumberFormat="1" applyFont="1" applyFill="1" applyBorder="1" applyAlignment="1">
      <alignment horizontal="right"/>
    </xf>
    <xf numFmtId="166" fontId="13" fillId="6" borderId="1" xfId="0" applyNumberFormat="1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left"/>
    </xf>
    <xf numFmtId="165" fontId="13" fillId="3" borderId="1" xfId="0" applyNumberFormat="1" applyFont="1" applyFill="1" applyBorder="1" applyAlignment="1">
      <alignment horizontal="left"/>
    </xf>
    <xf numFmtId="164" fontId="13" fillId="3" borderId="1" xfId="0" applyFont="1" applyFill="1" applyBorder="1" applyAlignment="1">
      <alignment/>
    </xf>
    <xf numFmtId="166" fontId="16" fillId="3" borderId="1" xfId="0" applyNumberFormat="1" applyFont="1" applyFill="1" applyBorder="1" applyAlignment="1">
      <alignment horizontal="right"/>
    </xf>
    <xf numFmtId="166" fontId="13" fillId="3" borderId="1" xfId="0" applyNumberFormat="1" applyFont="1" applyFill="1" applyBorder="1" applyAlignment="1">
      <alignment horizontal="right"/>
    </xf>
    <xf numFmtId="166" fontId="13" fillId="3" borderId="1" xfId="0" applyNumberFormat="1" applyFont="1" applyFill="1" applyBorder="1" applyAlignment="1">
      <alignment/>
    </xf>
    <xf numFmtId="165" fontId="19" fillId="0" borderId="1" xfId="0" applyNumberFormat="1" applyFont="1" applyFill="1" applyBorder="1" applyAlignment="1">
      <alignment horizontal="center"/>
    </xf>
    <xf numFmtId="164" fontId="13" fillId="0" borderId="1" xfId="0" applyFont="1" applyFill="1" applyBorder="1" applyAlignment="1">
      <alignment/>
    </xf>
    <xf numFmtId="166" fontId="16" fillId="0" borderId="1" xfId="0" applyNumberFormat="1" applyFont="1" applyFill="1" applyBorder="1" applyAlignment="1">
      <alignment horizontal="right"/>
    </xf>
    <xf numFmtId="166" fontId="13" fillId="0" borderId="1" xfId="0" applyNumberFormat="1" applyFont="1" applyFill="1" applyBorder="1" applyAlignment="1">
      <alignment horizontal="right"/>
    </xf>
    <xf numFmtId="166" fontId="13" fillId="0" borderId="1" xfId="0" applyNumberFormat="1" applyFont="1" applyFill="1" applyBorder="1" applyAlignment="1">
      <alignment/>
    </xf>
    <xf numFmtId="164" fontId="16" fillId="0" borderId="1" xfId="0" applyFont="1" applyFill="1" applyBorder="1" applyAlignment="1">
      <alignment/>
    </xf>
    <xf numFmtId="166" fontId="16" fillId="0" borderId="1" xfId="0" applyNumberFormat="1" applyFont="1" applyFill="1" applyBorder="1" applyAlignment="1">
      <alignment/>
    </xf>
    <xf numFmtId="165" fontId="13" fillId="6" borderId="53" xfId="0" applyNumberFormat="1" applyFont="1" applyFill="1" applyBorder="1" applyAlignment="1">
      <alignment horizontal="left"/>
    </xf>
    <xf numFmtId="166" fontId="8" fillId="6" borderId="1" xfId="0" applyNumberFormat="1" applyFont="1" applyFill="1" applyBorder="1" applyAlignment="1">
      <alignment/>
    </xf>
    <xf numFmtId="164" fontId="13" fillId="3" borderId="1" xfId="0" applyFont="1" applyFill="1" applyBorder="1" applyAlignment="1">
      <alignment horizontal="left"/>
    </xf>
    <xf numFmtId="165" fontId="16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left"/>
    </xf>
    <xf numFmtId="165" fontId="8" fillId="6" borderId="54" xfId="0" applyNumberFormat="1" applyFont="1" applyFill="1" applyBorder="1" applyAlignment="1">
      <alignment/>
    </xf>
    <xf numFmtId="164" fontId="13" fillId="0" borderId="1" xfId="0" applyFont="1" applyFill="1" applyBorder="1" applyAlignment="1">
      <alignment horizontal="left"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5" fontId="8" fillId="0" borderId="0" xfId="0" applyNumberFormat="1" applyFont="1" applyAlignment="1">
      <alignment horizontal="left"/>
    </xf>
    <xf numFmtId="164" fontId="8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5" fontId="8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5" fontId="16" fillId="0" borderId="1" xfId="0" applyNumberFormat="1" applyFont="1" applyFill="1" applyBorder="1" applyAlignment="1">
      <alignment horizontal="left"/>
    </xf>
    <xf numFmtId="165" fontId="13" fillId="6" borderId="1" xfId="0" applyNumberFormat="1" applyFont="1" applyFill="1" applyBorder="1" applyAlignment="1">
      <alignment horizontal="justify"/>
    </xf>
    <xf numFmtId="165" fontId="20" fillId="0" borderId="1" xfId="0" applyNumberFormat="1" applyFont="1" applyFill="1" applyBorder="1" applyAlignment="1">
      <alignment horizontal="left"/>
    </xf>
    <xf numFmtId="164" fontId="8" fillId="5" borderId="1" xfId="0" applyFont="1" applyFill="1" applyBorder="1" applyAlignment="1">
      <alignment/>
    </xf>
    <xf numFmtId="166" fontId="8" fillId="5" borderId="1" xfId="0" applyNumberFormat="1" applyFont="1" applyFill="1" applyBorder="1" applyAlignment="1">
      <alignment/>
    </xf>
    <xf numFmtId="164" fontId="9" fillId="4" borderId="13" xfId="0" applyFont="1" applyFill="1" applyBorder="1" applyAlignment="1">
      <alignment/>
    </xf>
    <xf numFmtId="164" fontId="9" fillId="4" borderId="19" xfId="0" applyFont="1" applyFill="1" applyBorder="1" applyAlignment="1">
      <alignment/>
    </xf>
    <xf numFmtId="164" fontId="8" fillId="4" borderId="19" xfId="0" applyFont="1" applyFill="1" applyBorder="1" applyAlignment="1">
      <alignment horizontal="center"/>
    </xf>
    <xf numFmtId="164" fontId="2" fillId="4" borderId="25" xfId="0" applyFont="1" applyFill="1" applyBorder="1" applyAlignment="1">
      <alignment/>
    </xf>
    <xf numFmtId="164" fontId="13" fillId="4" borderId="50" xfId="0" applyFont="1" applyFill="1" applyBorder="1" applyAlignment="1">
      <alignment horizontal="left"/>
    </xf>
    <xf numFmtId="164" fontId="13" fillId="4" borderId="55" xfId="0" applyFont="1" applyFill="1" applyBorder="1" applyAlignment="1">
      <alignment horizontal="center" vertical="center"/>
    </xf>
    <xf numFmtId="164" fontId="13" fillId="4" borderId="56" xfId="0" applyFont="1" applyFill="1" applyBorder="1" applyAlignment="1">
      <alignment horizontal="center" vertical="center"/>
    </xf>
    <xf numFmtId="164" fontId="13" fillId="4" borderId="24" xfId="0" applyFont="1" applyFill="1" applyBorder="1" applyAlignment="1">
      <alignment horizontal="center" vertical="center" wrapText="1"/>
    </xf>
    <xf numFmtId="164" fontId="13" fillId="4" borderId="25" xfId="0" applyFont="1" applyFill="1" applyBorder="1" applyAlignment="1">
      <alignment horizontal="center" vertical="center" wrapText="1"/>
    </xf>
    <xf numFmtId="165" fontId="13" fillId="4" borderId="24" xfId="0" applyNumberFormat="1" applyFont="1" applyFill="1" applyBorder="1" applyAlignment="1">
      <alignment horizontal="left"/>
    </xf>
    <xf numFmtId="164" fontId="13" fillId="4" borderId="42" xfId="0" applyFont="1" applyFill="1" applyBorder="1" applyAlignment="1">
      <alignment/>
    </xf>
    <xf numFmtId="164" fontId="17" fillId="5" borderId="28" xfId="0" applyFont="1" applyFill="1" applyBorder="1" applyAlignment="1">
      <alignment horizontal="left" vertical="center"/>
    </xf>
    <xf numFmtId="166" fontId="13" fillId="5" borderId="57" xfId="0" applyNumberFormat="1" applyFont="1" applyFill="1" applyBorder="1" applyAlignment="1">
      <alignment horizontal="right"/>
    </xf>
    <xf numFmtId="168" fontId="8" fillId="5" borderId="30" xfId="0" applyNumberFormat="1" applyFont="1" applyFill="1" applyBorder="1" applyAlignment="1">
      <alignment/>
    </xf>
    <xf numFmtId="164" fontId="8" fillId="6" borderId="0" xfId="0" applyFont="1" applyFill="1" applyBorder="1" applyAlignment="1">
      <alignment/>
    </xf>
    <xf numFmtId="164" fontId="0" fillId="6" borderId="5" xfId="0" applyFill="1" applyBorder="1" applyAlignment="1">
      <alignment/>
    </xf>
    <xf numFmtId="164" fontId="22" fillId="6" borderId="5" xfId="0" applyFont="1" applyFill="1" applyBorder="1" applyAlignment="1">
      <alignment/>
    </xf>
    <xf numFmtId="168" fontId="22" fillId="6" borderId="20" xfId="0" applyNumberFormat="1" applyFont="1" applyFill="1" applyBorder="1" applyAlignment="1">
      <alignment/>
    </xf>
    <xf numFmtId="164" fontId="23" fillId="8" borderId="20" xfId="0" applyFont="1" applyFill="1" applyBorder="1" applyAlignment="1">
      <alignment horizontal="center"/>
    </xf>
    <xf numFmtId="165" fontId="24" fillId="8" borderId="18" xfId="0" applyNumberFormat="1" applyFont="1" applyFill="1" applyBorder="1" applyAlignment="1">
      <alignment horizontal="center"/>
    </xf>
    <xf numFmtId="168" fontId="8" fillId="0" borderId="20" xfId="0" applyNumberFormat="1" applyFont="1" applyBorder="1" applyAlignment="1">
      <alignment/>
    </xf>
    <xf numFmtId="164" fontId="16" fillId="0" borderId="18" xfId="0" applyFont="1" applyFill="1" applyBorder="1" applyAlignment="1">
      <alignment/>
    </xf>
    <xf numFmtId="168" fontId="9" fillId="0" borderId="20" xfId="0" applyNumberFormat="1" applyFont="1" applyBorder="1" applyAlignment="1">
      <alignment/>
    </xf>
    <xf numFmtId="168" fontId="9" fillId="6" borderId="20" xfId="0" applyNumberFormat="1" applyFont="1" applyFill="1" applyBorder="1" applyAlignment="1">
      <alignment/>
    </xf>
    <xf numFmtId="165" fontId="19" fillId="8" borderId="1" xfId="0" applyNumberFormat="1" applyFont="1" applyFill="1" applyBorder="1" applyAlignment="1">
      <alignment horizontal="center"/>
    </xf>
    <xf numFmtId="169" fontId="8" fillId="3" borderId="0" xfId="0" applyNumberFormat="1" applyFont="1" applyFill="1" applyAlignment="1">
      <alignment/>
    </xf>
    <xf numFmtId="168" fontId="14" fillId="3" borderId="20" xfId="0" applyNumberFormat="1" applyFont="1" applyFill="1" applyBorder="1" applyAlignment="1">
      <alignment/>
    </xf>
    <xf numFmtId="165" fontId="13" fillId="8" borderId="20" xfId="0" applyNumberFormat="1" applyFont="1" applyFill="1" applyBorder="1" applyAlignment="1">
      <alignment horizontal="left"/>
    </xf>
    <xf numFmtId="164" fontId="13" fillId="8" borderId="18" xfId="0" applyFont="1" applyFill="1" applyBorder="1" applyAlignment="1">
      <alignment/>
    </xf>
    <xf numFmtId="166" fontId="13" fillId="8" borderId="18" xfId="0" applyNumberFormat="1" applyFont="1" applyFill="1" applyBorder="1" applyAlignment="1">
      <alignment horizontal="right"/>
    </xf>
    <xf numFmtId="165" fontId="16" fillId="8" borderId="20" xfId="0" applyNumberFormat="1" applyFont="1" applyFill="1" applyBorder="1" applyAlignment="1">
      <alignment horizontal="left"/>
    </xf>
    <xf numFmtId="164" fontId="16" fillId="8" borderId="18" xfId="0" applyFont="1" applyFill="1" applyBorder="1" applyAlignment="1">
      <alignment horizontal="left"/>
    </xf>
    <xf numFmtId="166" fontId="16" fillId="8" borderId="18" xfId="0" applyNumberFormat="1" applyFont="1" applyFill="1" applyBorder="1" applyAlignment="1">
      <alignment horizontal="right"/>
    </xf>
    <xf numFmtId="164" fontId="16" fillId="0" borderId="58" xfId="0" applyFont="1" applyFill="1" applyBorder="1" applyAlignment="1">
      <alignment horizontal="left"/>
    </xf>
    <xf numFmtId="166" fontId="16" fillId="0" borderId="58" xfId="0" applyNumberFormat="1" applyFont="1" applyFill="1" applyBorder="1" applyAlignment="1">
      <alignment horizontal="right"/>
    </xf>
    <xf numFmtId="166" fontId="16" fillId="0" borderId="59" xfId="0" applyNumberFormat="1" applyFont="1" applyFill="1" applyBorder="1" applyAlignment="1">
      <alignment/>
    </xf>
    <xf numFmtId="166" fontId="16" fillId="0" borderId="59" xfId="0" applyNumberFormat="1" applyFont="1" applyFill="1" applyBorder="1" applyAlignment="1">
      <alignment horizontal="right"/>
    </xf>
    <xf numFmtId="164" fontId="16" fillId="8" borderId="16" xfId="0" applyFont="1" applyFill="1" applyBorder="1" applyAlignment="1">
      <alignment horizontal="left"/>
    </xf>
    <xf numFmtId="166" fontId="16" fillId="8" borderId="16" xfId="0" applyNumberFormat="1" applyFont="1" applyFill="1" applyBorder="1" applyAlignment="1">
      <alignment horizontal="right"/>
    </xf>
    <xf numFmtId="166" fontId="16" fillId="8" borderId="24" xfId="0" applyNumberFormat="1" applyFont="1" applyFill="1" applyBorder="1" applyAlignment="1">
      <alignment horizontal="right"/>
    </xf>
    <xf numFmtId="166" fontId="16" fillId="8" borderId="24" xfId="0" applyNumberFormat="1" applyFont="1" applyFill="1" applyBorder="1" applyAlignment="1">
      <alignment/>
    </xf>
    <xf numFmtId="165" fontId="13" fillId="0" borderId="24" xfId="0" applyNumberFormat="1" applyFont="1" applyFill="1" applyBorder="1" applyAlignment="1">
      <alignment horizontal="left"/>
    </xf>
    <xf numFmtId="164" fontId="13" fillId="0" borderId="16" xfId="0" applyFont="1" applyFill="1" applyBorder="1" applyAlignment="1">
      <alignment horizontal="left"/>
    </xf>
    <xf numFmtId="166" fontId="13" fillId="0" borderId="16" xfId="0" applyNumberFormat="1" applyFont="1" applyFill="1" applyBorder="1" applyAlignment="1">
      <alignment horizontal="right"/>
    </xf>
    <xf numFmtId="168" fontId="8" fillId="3" borderId="20" xfId="0" applyNumberFormat="1" applyFont="1" applyFill="1" applyBorder="1" applyAlignment="1">
      <alignment/>
    </xf>
    <xf numFmtId="166" fontId="13" fillId="0" borderId="24" xfId="0" applyNumberFormat="1" applyFont="1" applyFill="1" applyBorder="1" applyAlignment="1">
      <alignment horizontal="right"/>
    </xf>
    <xf numFmtId="166" fontId="13" fillId="0" borderId="24" xfId="0" applyNumberFormat="1" applyFont="1" applyFill="1" applyBorder="1" applyAlignment="1">
      <alignment/>
    </xf>
    <xf numFmtId="164" fontId="20" fillId="8" borderId="52" xfId="0" applyFont="1" applyFill="1" applyBorder="1" applyAlignment="1">
      <alignment horizontal="center"/>
    </xf>
    <xf numFmtId="165" fontId="13" fillId="3" borderId="16" xfId="0" applyNumberFormat="1" applyFont="1" applyFill="1" applyBorder="1" applyAlignment="1">
      <alignment horizontal="center"/>
    </xf>
    <xf numFmtId="165" fontId="13" fillId="8" borderId="16" xfId="0" applyNumberFormat="1" applyFont="1" applyFill="1" applyBorder="1" applyAlignment="1">
      <alignment horizontal="center"/>
    </xf>
    <xf numFmtId="166" fontId="13" fillId="0" borderId="24" xfId="0" applyNumberFormat="1" applyFont="1" applyFill="1" applyBorder="1" applyAlignment="1">
      <alignment/>
    </xf>
    <xf numFmtId="164" fontId="16" fillId="0" borderId="18" xfId="0" applyFont="1" applyFill="1" applyBorder="1" applyAlignment="1">
      <alignment/>
    </xf>
    <xf numFmtId="166" fontId="16" fillId="0" borderId="20" xfId="0" applyNumberFormat="1" applyFont="1" applyFill="1" applyBorder="1" applyAlignment="1">
      <alignment/>
    </xf>
    <xf numFmtId="166" fontId="16" fillId="6" borderId="18" xfId="0" applyNumberFormat="1" applyFont="1" applyFill="1" applyBorder="1" applyAlignment="1">
      <alignment horizontal="right"/>
    </xf>
    <xf numFmtId="168" fontId="16" fillId="6" borderId="20" xfId="0" applyNumberFormat="1" applyFont="1" applyFill="1" applyBorder="1" applyAlignment="1">
      <alignment horizontal="right"/>
    </xf>
    <xf numFmtId="166" fontId="25" fillId="3" borderId="20" xfId="0" applyNumberFormat="1" applyFont="1" applyFill="1" applyBorder="1" applyAlignment="1">
      <alignment/>
    </xf>
    <xf numFmtId="168" fontId="8" fillId="3" borderId="20" xfId="0" applyNumberFormat="1" applyFont="1" applyFill="1" applyBorder="1" applyAlignment="1">
      <alignment/>
    </xf>
    <xf numFmtId="165" fontId="25" fillId="8" borderId="20" xfId="0" applyNumberFormat="1" applyFont="1" applyFill="1" applyBorder="1" applyAlignment="1">
      <alignment/>
    </xf>
    <xf numFmtId="166" fontId="25" fillId="8" borderId="18" xfId="0" applyNumberFormat="1" applyFont="1" applyFill="1" applyBorder="1" applyAlignment="1">
      <alignment horizontal="right"/>
    </xf>
    <xf numFmtId="166" fontId="25" fillId="8" borderId="20" xfId="0" applyNumberFormat="1" applyFont="1" applyFill="1" applyBorder="1" applyAlignment="1">
      <alignment/>
    </xf>
    <xf numFmtId="168" fontId="25" fillId="8" borderId="20" xfId="0" applyNumberFormat="1" applyFont="1" applyFill="1" applyBorder="1" applyAlignment="1">
      <alignment/>
    </xf>
    <xf numFmtId="164" fontId="26" fillId="8" borderId="0" xfId="0" applyFont="1" applyFill="1" applyBorder="1" applyAlignment="1">
      <alignment/>
    </xf>
    <xf numFmtId="164" fontId="27" fillId="8" borderId="20" xfId="0" applyFont="1" applyFill="1" applyBorder="1" applyAlignment="1">
      <alignment/>
    </xf>
    <xf numFmtId="166" fontId="27" fillId="8" borderId="18" xfId="0" applyNumberFormat="1" applyFont="1" applyFill="1" applyBorder="1" applyAlignment="1">
      <alignment horizontal="right"/>
    </xf>
    <xf numFmtId="166" fontId="27" fillId="8" borderId="20" xfId="0" applyNumberFormat="1" applyFont="1" applyFill="1" applyBorder="1" applyAlignment="1">
      <alignment/>
    </xf>
    <xf numFmtId="168" fontId="27" fillId="8" borderId="20" xfId="0" applyNumberFormat="1" applyFont="1" applyFill="1" applyBorder="1" applyAlignment="1">
      <alignment horizontal="right"/>
    </xf>
    <xf numFmtId="164" fontId="16" fillId="8" borderId="20" xfId="0" applyFont="1" applyFill="1" applyBorder="1" applyAlignment="1">
      <alignment/>
    </xf>
    <xf numFmtId="166" fontId="16" fillId="8" borderId="20" xfId="0" applyNumberFormat="1" applyFont="1" applyFill="1" applyBorder="1" applyAlignment="1">
      <alignment/>
    </xf>
    <xf numFmtId="168" fontId="16" fillId="8" borderId="20" xfId="0" applyNumberFormat="1" applyFont="1" applyFill="1" applyBorder="1" applyAlignment="1">
      <alignment horizontal="right"/>
    </xf>
    <xf numFmtId="166" fontId="16" fillId="8" borderId="20" xfId="0" applyNumberFormat="1" applyFont="1" applyFill="1" applyBorder="1" applyAlignment="1">
      <alignment horizontal="right"/>
    </xf>
    <xf numFmtId="164" fontId="16" fillId="8" borderId="20" xfId="0" applyFont="1" applyFill="1" applyBorder="1" applyAlignment="1">
      <alignment horizontal="left"/>
    </xf>
    <xf numFmtId="165" fontId="25" fillId="6" borderId="20" xfId="0" applyNumberFormat="1" applyFont="1" applyFill="1" applyBorder="1" applyAlignment="1">
      <alignment horizontal="center"/>
    </xf>
    <xf numFmtId="164" fontId="2" fillId="6" borderId="1" xfId="0" applyFont="1" applyFill="1" applyBorder="1" applyAlignment="1">
      <alignment/>
    </xf>
    <xf numFmtId="164" fontId="0" fillId="6" borderId="20" xfId="0" applyFill="1" applyBorder="1" applyAlignment="1">
      <alignment/>
    </xf>
    <xf numFmtId="164" fontId="0" fillId="6" borderId="0" xfId="0" applyFill="1" applyAlignment="1">
      <alignment/>
    </xf>
    <xf numFmtId="166" fontId="25" fillId="6" borderId="20" xfId="0" applyNumberFormat="1" applyFont="1" applyFill="1" applyBorder="1" applyAlignment="1">
      <alignment/>
    </xf>
    <xf numFmtId="168" fontId="25" fillId="6" borderId="20" xfId="0" applyNumberFormat="1" applyFont="1" applyFill="1" applyBorder="1" applyAlignment="1">
      <alignment horizontal="right"/>
    </xf>
    <xf numFmtId="165" fontId="25" fillId="8" borderId="20" xfId="0" applyNumberFormat="1" applyFont="1" applyFill="1" applyBorder="1" applyAlignment="1">
      <alignment horizontal="center"/>
    </xf>
    <xf numFmtId="164" fontId="8" fillId="3" borderId="8" xfId="0" applyFont="1" applyFill="1" applyBorder="1" applyAlignment="1">
      <alignment horizontal="left"/>
    </xf>
    <xf numFmtId="164" fontId="14" fillId="3" borderId="20" xfId="0" applyFont="1" applyFill="1" applyBorder="1" applyAlignment="1">
      <alignment/>
    </xf>
    <xf numFmtId="166" fontId="25" fillId="3" borderId="18" xfId="0" applyNumberFormat="1" applyFont="1" applyFill="1" applyBorder="1" applyAlignment="1">
      <alignment horizontal="right"/>
    </xf>
    <xf numFmtId="168" fontId="25" fillId="3" borderId="20" xfId="0" applyNumberFormat="1" applyFont="1" applyFill="1" applyBorder="1" applyAlignment="1">
      <alignment horizontal="right"/>
    </xf>
    <xf numFmtId="164" fontId="14" fillId="0" borderId="20" xfId="0" applyFont="1" applyBorder="1" applyAlignment="1">
      <alignment/>
    </xf>
    <xf numFmtId="168" fontId="25" fillId="8" borderId="20" xfId="0" applyNumberFormat="1" applyFont="1" applyFill="1" applyBorder="1" applyAlignment="1">
      <alignment horizontal="right"/>
    </xf>
    <xf numFmtId="164" fontId="16" fillId="8" borderId="20" xfId="0" applyFont="1" applyFill="1" applyBorder="1" applyAlignment="1">
      <alignment/>
    </xf>
    <xf numFmtId="164" fontId="28" fillId="0" borderId="20" xfId="0" applyFont="1" applyBorder="1" applyAlignment="1">
      <alignment/>
    </xf>
    <xf numFmtId="165" fontId="13" fillId="8" borderId="20" xfId="0" applyNumberFormat="1" applyFont="1" applyFill="1" applyBorder="1" applyAlignment="1">
      <alignment horizontal="center"/>
    </xf>
    <xf numFmtId="168" fontId="13" fillId="3" borderId="20" xfId="0" applyNumberFormat="1" applyFont="1" applyFill="1" applyBorder="1" applyAlignment="1">
      <alignment horizontal="right"/>
    </xf>
    <xf numFmtId="166" fontId="25" fillId="8" borderId="60" xfId="0" applyNumberFormat="1" applyFont="1" applyFill="1" applyBorder="1" applyAlignment="1">
      <alignment horizontal="right"/>
    </xf>
    <xf numFmtId="168" fontId="13" fillId="8" borderId="20" xfId="0" applyNumberFormat="1" applyFont="1" applyFill="1" applyBorder="1" applyAlignment="1">
      <alignment horizontal="right"/>
    </xf>
    <xf numFmtId="164" fontId="9" fillId="0" borderId="7" xfId="0" applyFont="1" applyBorder="1" applyAlignment="1">
      <alignment/>
    </xf>
    <xf numFmtId="168" fontId="16" fillId="0" borderId="20" xfId="0" applyNumberFormat="1" applyFont="1" applyFill="1" applyBorder="1" applyAlignment="1">
      <alignment horizontal="right"/>
    </xf>
    <xf numFmtId="166" fontId="9" fillId="0" borderId="7" xfId="0" applyNumberFormat="1" applyFont="1" applyBorder="1" applyAlignment="1">
      <alignment/>
    </xf>
    <xf numFmtId="166" fontId="27" fillId="8" borderId="60" xfId="0" applyNumberFormat="1" applyFont="1" applyFill="1" applyBorder="1" applyAlignment="1">
      <alignment horizontal="right"/>
    </xf>
    <xf numFmtId="164" fontId="13" fillId="5" borderId="20" xfId="0" applyFont="1" applyFill="1" applyBorder="1" applyAlignment="1">
      <alignment horizontal="center"/>
    </xf>
    <xf numFmtId="164" fontId="13" fillId="5" borderId="61" xfId="0" applyFont="1" applyFill="1" applyBorder="1" applyAlignment="1">
      <alignment/>
    </xf>
    <xf numFmtId="165" fontId="8" fillId="5" borderId="1" xfId="0" applyNumberFormat="1" applyFont="1" applyFill="1" applyBorder="1" applyAlignment="1">
      <alignment horizontal="right"/>
    </xf>
    <xf numFmtId="164" fontId="13" fillId="5" borderId="20" xfId="0" applyFont="1" applyFill="1" applyBorder="1" applyAlignment="1">
      <alignment horizontal="justify"/>
    </xf>
    <xf numFmtId="164" fontId="8" fillId="4" borderId="62" xfId="0" applyFont="1" applyFill="1" applyBorder="1" applyAlignment="1">
      <alignment/>
    </xf>
    <xf numFmtId="164" fontId="8" fillId="4" borderId="63" xfId="0" applyFont="1" applyFill="1" applyBorder="1" applyAlignment="1">
      <alignment horizontal="center"/>
    </xf>
    <xf numFmtId="164" fontId="8" fillId="4" borderId="33" xfId="0" applyFont="1" applyFill="1" applyBorder="1" applyAlignment="1">
      <alignment horizontal="center"/>
    </xf>
    <xf numFmtId="164" fontId="13" fillId="4" borderId="25" xfId="0" applyFont="1" applyFill="1" applyBorder="1" applyAlignment="1">
      <alignment horizontal="left"/>
    </xf>
    <xf numFmtId="165" fontId="13" fillId="4" borderId="25" xfId="0" applyNumberFormat="1" applyFont="1" applyFill="1" applyBorder="1" applyAlignment="1">
      <alignment horizontal="left"/>
    </xf>
    <xf numFmtId="164" fontId="13" fillId="4" borderId="0" xfId="0" applyFont="1" applyFill="1" applyBorder="1" applyAlignment="1">
      <alignment horizontal="center" vertical="center"/>
    </xf>
    <xf numFmtId="164" fontId="13" fillId="4" borderId="26" xfId="0" applyFont="1" applyFill="1" applyBorder="1" applyAlignment="1">
      <alignment horizontal="center"/>
    </xf>
    <xf numFmtId="164" fontId="13" fillId="4" borderId="26" xfId="0" applyFont="1" applyFill="1" applyBorder="1" applyAlignment="1">
      <alignment horizontal="center" vertical="center"/>
    </xf>
    <xf numFmtId="164" fontId="17" fillId="5" borderId="64" xfId="0" applyFont="1" applyFill="1" applyBorder="1" applyAlignment="1">
      <alignment horizontal="left" vertical="center"/>
    </xf>
    <xf numFmtId="166" fontId="13" fillId="5" borderId="65" xfId="0" applyNumberFormat="1" applyFont="1" applyFill="1" applyBorder="1" applyAlignment="1">
      <alignment/>
    </xf>
    <xf numFmtId="165" fontId="17" fillId="6" borderId="64" xfId="0" applyNumberFormat="1" applyFont="1" applyFill="1" applyBorder="1" applyAlignment="1">
      <alignment horizontal="left" vertical="center"/>
    </xf>
    <xf numFmtId="164" fontId="17" fillId="6" borderId="64" xfId="0" applyFont="1" applyFill="1" applyBorder="1" applyAlignment="1">
      <alignment horizontal="left" vertical="center"/>
    </xf>
    <xf numFmtId="166" fontId="13" fillId="6" borderId="65" xfId="0" applyNumberFormat="1" applyFont="1" applyFill="1" applyBorder="1" applyAlignment="1">
      <alignment/>
    </xf>
    <xf numFmtId="165" fontId="13" fillId="7" borderId="15" xfId="0" applyNumberFormat="1" applyFont="1" applyFill="1" applyBorder="1" applyAlignment="1">
      <alignment/>
    </xf>
    <xf numFmtId="164" fontId="13" fillId="7" borderId="14" xfId="0" applyFont="1" applyFill="1" applyBorder="1" applyAlignment="1">
      <alignment/>
    </xf>
    <xf numFmtId="164" fontId="1" fillId="7" borderId="16" xfId="0" applyFont="1" applyFill="1" applyBorder="1" applyAlignment="1">
      <alignment/>
    </xf>
    <xf numFmtId="166" fontId="13" fillId="7" borderId="66" xfId="0" applyNumberFormat="1" applyFont="1" applyFill="1" applyBorder="1" applyAlignment="1">
      <alignment/>
    </xf>
    <xf numFmtId="166" fontId="13" fillId="7" borderId="25" xfId="0" applyNumberFormat="1" applyFont="1" applyFill="1" applyBorder="1" applyAlignment="1">
      <alignment/>
    </xf>
    <xf numFmtId="165" fontId="19" fillId="0" borderId="18" xfId="0" applyNumberFormat="1" applyFont="1" applyFill="1" applyBorder="1" applyAlignment="1">
      <alignment horizontal="center"/>
    </xf>
    <xf numFmtId="164" fontId="16" fillId="0" borderId="12" xfId="0" applyFont="1" applyFill="1" applyBorder="1" applyAlignment="1">
      <alignment/>
    </xf>
    <xf numFmtId="166" fontId="16" fillId="0" borderId="66" xfId="0" applyNumberFormat="1" applyFont="1" applyFill="1" applyBorder="1" applyAlignment="1">
      <alignment horizontal="right"/>
    </xf>
    <xf numFmtId="166" fontId="16" fillId="0" borderId="25" xfId="0" applyNumberFormat="1" applyFont="1" applyFill="1" applyBorder="1" applyAlignment="1">
      <alignment horizontal="right"/>
    </xf>
    <xf numFmtId="166" fontId="16" fillId="0" borderId="25" xfId="0" applyNumberFormat="1" applyFont="1" applyFill="1" applyBorder="1" applyAlignment="1">
      <alignment/>
    </xf>
    <xf numFmtId="165" fontId="13" fillId="6" borderId="18" xfId="0" applyNumberFormat="1" applyFont="1" applyFill="1" applyBorder="1" applyAlignment="1">
      <alignment horizontal="left"/>
    </xf>
    <xf numFmtId="166" fontId="16" fillId="6" borderId="1" xfId="0" applyNumberFormat="1" applyFont="1" applyFill="1" applyBorder="1" applyAlignment="1">
      <alignment horizontal="right"/>
    </xf>
    <xf numFmtId="164" fontId="20" fillId="0" borderId="20" xfId="0" applyFont="1" applyFill="1" applyBorder="1" applyAlignment="1">
      <alignment horizontal="center"/>
    </xf>
    <xf numFmtId="165" fontId="13" fillId="7" borderId="18" xfId="0" applyNumberFormat="1" applyFont="1" applyFill="1" applyBorder="1" applyAlignment="1">
      <alignment horizontal="left"/>
    </xf>
    <xf numFmtId="165" fontId="13" fillId="7" borderId="20" xfId="0" applyNumberFormat="1" applyFont="1" applyFill="1" applyBorder="1" applyAlignment="1">
      <alignment horizontal="left"/>
    </xf>
    <xf numFmtId="166" fontId="16" fillId="7" borderId="1" xfId="0" applyNumberFormat="1" applyFont="1" applyFill="1" applyBorder="1" applyAlignment="1">
      <alignment horizontal="right"/>
    </xf>
    <xf numFmtId="166" fontId="16" fillId="7" borderId="1" xfId="0" applyNumberFormat="1" applyFont="1" applyFill="1" applyBorder="1" applyAlignment="1">
      <alignment/>
    </xf>
    <xf numFmtId="165" fontId="19" fillId="0" borderId="12" xfId="0" applyNumberFormat="1" applyFont="1" applyFill="1" applyBorder="1" applyAlignment="1">
      <alignment horizontal="center"/>
    </xf>
    <xf numFmtId="165" fontId="13" fillId="3" borderId="19" xfId="0" applyNumberFormat="1" applyFont="1" applyFill="1" applyBorder="1" applyAlignment="1">
      <alignment horizontal="left"/>
    </xf>
    <xf numFmtId="165" fontId="13" fillId="0" borderId="19" xfId="0" applyNumberFormat="1" applyFont="1" applyFill="1" applyBorder="1" applyAlignment="1">
      <alignment horizontal="left"/>
    </xf>
    <xf numFmtId="164" fontId="9" fillId="0" borderId="42" xfId="0" applyFont="1" applyBorder="1" applyAlignment="1">
      <alignment/>
    </xf>
    <xf numFmtId="166" fontId="9" fillId="0" borderId="42" xfId="0" applyNumberFormat="1" applyFont="1" applyBorder="1" applyAlignment="1">
      <alignment/>
    </xf>
    <xf numFmtId="165" fontId="13" fillId="4" borderId="13" xfId="0" applyNumberFormat="1" applyFont="1" applyFill="1" applyBorder="1" applyAlignment="1">
      <alignment horizontal="center"/>
    </xf>
    <xf numFmtId="164" fontId="13" fillId="4" borderId="42" xfId="0" applyFont="1" applyFill="1" applyBorder="1" applyAlignment="1">
      <alignment horizontal="left"/>
    </xf>
    <xf numFmtId="164" fontId="17" fillId="5" borderId="27" xfId="0" applyFont="1" applyFill="1" applyBorder="1" applyAlignment="1">
      <alignment horizontal="left" vertical="center"/>
    </xf>
    <xf numFmtId="164" fontId="29" fillId="5" borderId="28" xfId="0" applyFont="1" applyFill="1" applyBorder="1" applyAlignment="1">
      <alignment vertical="center"/>
    </xf>
    <xf numFmtId="164" fontId="17" fillId="5" borderId="28" xfId="0" applyFont="1" applyFill="1" applyBorder="1" applyAlignment="1">
      <alignment/>
    </xf>
    <xf numFmtId="164" fontId="20" fillId="5" borderId="67" xfId="0" applyFont="1" applyFill="1" applyBorder="1" applyAlignment="1">
      <alignment/>
    </xf>
    <xf numFmtId="166" fontId="18" fillId="5" borderId="67" xfId="0" applyNumberFormat="1" applyFont="1" applyFill="1" applyBorder="1" applyAlignment="1">
      <alignment/>
    </xf>
    <xf numFmtId="166" fontId="18" fillId="5" borderId="67" xfId="0" applyNumberFormat="1" applyFont="1" applyFill="1" applyBorder="1" applyAlignment="1">
      <alignment horizontal="right"/>
    </xf>
    <xf numFmtId="165" fontId="19" fillId="6" borderId="18" xfId="0" applyNumberFormat="1" applyFont="1" applyFill="1" applyBorder="1" applyAlignment="1">
      <alignment horizontal="center"/>
    </xf>
    <xf numFmtId="164" fontId="20" fillId="8" borderId="20" xfId="0" applyNumberFormat="1" applyFont="1" applyFill="1" applyBorder="1" applyAlignment="1">
      <alignment/>
    </xf>
    <xf numFmtId="165" fontId="19" fillId="8" borderId="13" xfId="0" applyNumberFormat="1" applyFont="1" applyFill="1" applyBorder="1" applyAlignment="1">
      <alignment horizontal="center"/>
    </xf>
    <xf numFmtId="166" fontId="13" fillId="7" borderId="18" xfId="0" applyNumberFormat="1" applyFont="1" applyFill="1" applyBorder="1" applyAlignment="1">
      <alignment horizontal="right"/>
    </xf>
    <xf numFmtId="166" fontId="13" fillId="7" borderId="16" xfId="0" applyNumberFormat="1" applyFont="1" applyFill="1" applyBorder="1" applyAlignment="1">
      <alignment horizontal="right"/>
    </xf>
    <xf numFmtId="166" fontId="13" fillId="10" borderId="16" xfId="0" applyNumberFormat="1" applyFont="1" applyFill="1" applyBorder="1" applyAlignment="1">
      <alignment horizontal="right"/>
    </xf>
    <xf numFmtId="166" fontId="16" fillId="3" borderId="16" xfId="0" applyNumberFormat="1" applyFont="1" applyFill="1" applyBorder="1" applyAlignment="1">
      <alignment horizontal="right"/>
    </xf>
    <xf numFmtId="164" fontId="13" fillId="7" borderId="20" xfId="0" applyFont="1" applyFill="1" applyBorder="1" applyAlignment="1">
      <alignment/>
    </xf>
    <xf numFmtId="164" fontId="16" fillId="0" borderId="16" xfId="0" applyFont="1" applyFill="1" applyBorder="1" applyAlignment="1">
      <alignment/>
    </xf>
    <xf numFmtId="165" fontId="16" fillId="0" borderId="13" xfId="0" applyNumberFormat="1" applyFont="1" applyFill="1" applyBorder="1" applyAlignment="1">
      <alignment horizontal="center"/>
    </xf>
    <xf numFmtId="164" fontId="16" fillId="0" borderId="66" xfId="0" applyFont="1" applyFill="1" applyBorder="1" applyAlignment="1">
      <alignment horizontal="left"/>
    </xf>
    <xf numFmtId="166" fontId="16" fillId="0" borderId="12" xfId="0" applyNumberFormat="1" applyFont="1" applyFill="1" applyBorder="1" applyAlignment="1">
      <alignment horizontal="right"/>
    </xf>
    <xf numFmtId="165" fontId="13" fillId="0" borderId="24" xfId="0" applyNumberFormat="1" applyFont="1" applyFill="1" applyBorder="1" applyAlignment="1">
      <alignment/>
    </xf>
    <xf numFmtId="164" fontId="16" fillId="0" borderId="16" xfId="0" applyFont="1" applyFill="1" applyBorder="1" applyAlignment="1">
      <alignment horizontal="right"/>
    </xf>
    <xf numFmtId="164" fontId="16" fillId="0" borderId="18" xfId="0" applyFont="1" applyFill="1" applyBorder="1" applyAlignment="1">
      <alignment horizontal="right"/>
    </xf>
    <xf numFmtId="164" fontId="0" fillId="0" borderId="13" xfId="0" applyFont="1" applyBorder="1" applyAlignment="1">
      <alignment horizontal="right"/>
    </xf>
    <xf numFmtId="164" fontId="0" fillId="0" borderId="20" xfId="0" applyFont="1" applyBorder="1" applyAlignment="1">
      <alignment horizontal="right"/>
    </xf>
    <xf numFmtId="164" fontId="16" fillId="0" borderId="66" xfId="0" applyFont="1" applyFill="1" applyBorder="1" applyAlignment="1">
      <alignment horizontal="right"/>
    </xf>
    <xf numFmtId="165" fontId="13" fillId="7" borderId="17" xfId="0" applyNumberFormat="1" applyFont="1" applyFill="1" applyBorder="1" applyAlignment="1">
      <alignment horizontal="left"/>
    </xf>
    <xf numFmtId="165" fontId="16" fillId="0" borderId="24" xfId="0" applyNumberFormat="1" applyFont="1" applyFill="1" applyBorder="1" applyAlignment="1">
      <alignment horizontal="left"/>
    </xf>
    <xf numFmtId="164" fontId="16" fillId="0" borderId="16" xfId="0" applyFont="1" applyFill="1" applyBorder="1" applyAlignment="1">
      <alignment horizontal="left" wrapText="1"/>
    </xf>
    <xf numFmtId="165" fontId="13" fillId="6" borderId="17" xfId="0" applyNumberFormat="1" applyFont="1" applyFill="1" applyBorder="1" applyAlignment="1">
      <alignment horizontal="left"/>
    </xf>
    <xf numFmtId="164" fontId="0" fillId="0" borderId="0" xfId="0" applyBorder="1" applyAlignment="1">
      <alignment/>
    </xf>
    <xf numFmtId="166" fontId="13" fillId="0" borderId="18" xfId="0" applyNumberFormat="1" applyFont="1" applyFill="1" applyBorder="1" applyAlignment="1" applyProtection="1">
      <alignment horizontal="right"/>
      <protection locked="0"/>
    </xf>
    <xf numFmtId="164" fontId="13" fillId="6" borderId="18" xfId="0" applyFont="1" applyFill="1" applyBorder="1" applyAlignment="1">
      <alignment/>
    </xf>
    <xf numFmtId="165" fontId="13" fillId="8" borderId="17" xfId="0" applyNumberFormat="1" applyFont="1" applyFill="1" applyBorder="1" applyAlignment="1">
      <alignment horizontal="center"/>
    </xf>
    <xf numFmtId="164" fontId="2" fillId="6" borderId="20" xfId="0" applyFont="1" applyFill="1" applyBorder="1" applyAlignment="1">
      <alignment horizontal="left"/>
    </xf>
    <xf numFmtId="166" fontId="16" fillId="0" borderId="16" xfId="0" applyNumberFormat="1" applyFont="1" applyFill="1" applyBorder="1" applyAlignment="1">
      <alignment/>
    </xf>
    <xf numFmtId="165" fontId="16" fillId="0" borderId="20" xfId="0" applyNumberFormat="1" applyFont="1" applyFill="1" applyBorder="1" applyAlignment="1">
      <alignment horizontal="left"/>
    </xf>
    <xf numFmtId="165" fontId="19" fillId="6" borderId="20" xfId="0" applyNumberFormat="1" applyFont="1" applyFill="1" applyBorder="1" applyAlignment="1">
      <alignment horizontal="center"/>
    </xf>
    <xf numFmtId="166" fontId="13" fillId="7" borderId="20" xfId="0" applyNumberFormat="1" applyFont="1" applyFill="1" applyBorder="1" applyAlignment="1">
      <alignment horizontal="right"/>
    </xf>
    <xf numFmtId="165" fontId="13" fillId="3" borderId="18" xfId="0" applyNumberFormat="1" applyFont="1" applyFill="1" applyBorder="1" applyAlignment="1">
      <alignment horizontal="left"/>
    </xf>
    <xf numFmtId="165" fontId="13" fillId="0" borderId="18" xfId="0" applyNumberFormat="1" applyFont="1" applyFill="1" applyBorder="1" applyAlignment="1">
      <alignment horizontal="left"/>
    </xf>
    <xf numFmtId="165" fontId="16" fillId="0" borderId="16" xfId="0" applyNumberFormat="1" applyFont="1" applyFill="1" applyBorder="1" applyAlignment="1">
      <alignment horizontal="left"/>
    </xf>
    <xf numFmtId="165" fontId="13" fillId="0" borderId="16" xfId="0" applyNumberFormat="1" applyFont="1" applyFill="1" applyBorder="1" applyAlignment="1">
      <alignment horizontal="left"/>
    </xf>
    <xf numFmtId="165" fontId="13" fillId="3" borderId="16" xfId="0" applyNumberFormat="1" applyFont="1" applyFill="1" applyBorder="1" applyAlignment="1">
      <alignment horizontal="left"/>
    </xf>
    <xf numFmtId="166" fontId="17" fillId="10" borderId="20" xfId="0" applyNumberFormat="1" applyFont="1" applyFill="1" applyBorder="1" applyAlignment="1">
      <alignment horizontal="right"/>
    </xf>
    <xf numFmtId="166" fontId="17" fillId="3" borderId="20" xfId="0" applyNumberFormat="1" applyFont="1" applyFill="1" applyBorder="1" applyAlignment="1">
      <alignment horizontal="right"/>
    </xf>
    <xf numFmtId="166" fontId="17" fillId="8" borderId="20" xfId="0" applyNumberFormat="1" applyFont="1" applyFill="1" applyBorder="1" applyAlignment="1">
      <alignment horizontal="right"/>
    </xf>
    <xf numFmtId="164" fontId="16" fillId="0" borderId="20" xfId="0" applyNumberFormat="1" applyFont="1" applyFill="1" applyBorder="1" applyAlignment="1">
      <alignment horizontal="right"/>
    </xf>
    <xf numFmtId="164" fontId="8" fillId="6" borderId="20" xfId="0" applyFont="1" applyFill="1" applyBorder="1" applyAlignment="1">
      <alignment horizontal="left"/>
    </xf>
    <xf numFmtId="166" fontId="13" fillId="6" borderId="52" xfId="0" applyNumberFormat="1" applyFont="1" applyFill="1" applyBorder="1" applyAlignment="1">
      <alignment horizontal="right"/>
    </xf>
    <xf numFmtId="164" fontId="16" fillId="8" borderId="18" xfId="0" applyFont="1" applyFill="1" applyBorder="1" applyAlignment="1">
      <alignment/>
    </xf>
    <xf numFmtId="164" fontId="8" fillId="5" borderId="10" xfId="0" applyFont="1" applyFill="1" applyBorder="1" applyAlignment="1">
      <alignment horizontal="left"/>
    </xf>
    <xf numFmtId="164" fontId="0" fillId="5" borderId="11" xfId="0" applyFill="1" applyBorder="1" applyAlignment="1">
      <alignment horizontal="center"/>
    </xf>
    <xf numFmtId="164" fontId="0" fillId="5" borderId="12" xfId="0" applyFill="1" applyBorder="1" applyAlignment="1">
      <alignment horizontal="left"/>
    </xf>
    <xf numFmtId="164" fontId="0" fillId="5" borderId="14" xfId="0" applyFill="1" applyBorder="1" applyAlignment="1">
      <alignment horizontal="center"/>
    </xf>
    <xf numFmtId="164" fontId="0" fillId="5" borderId="15" xfId="0" applyFill="1" applyBorder="1" applyAlignment="1">
      <alignment horizontal="center"/>
    </xf>
    <xf numFmtId="164" fontId="0" fillId="5" borderId="16" xfId="0" applyFill="1" applyBorder="1" applyAlignment="1">
      <alignment horizontal="left"/>
    </xf>
    <xf numFmtId="164" fontId="9" fillId="4" borderId="17" xfId="0" applyFont="1" applyFill="1" applyBorder="1" applyAlignment="1">
      <alignment/>
    </xf>
    <xf numFmtId="164" fontId="9" fillId="4" borderId="11" xfId="0" applyFont="1" applyFill="1" applyBorder="1" applyAlignment="1">
      <alignment/>
    </xf>
    <xf numFmtId="164" fontId="8" fillId="4" borderId="47" xfId="0" applyFont="1" applyFill="1" applyBorder="1" applyAlignment="1">
      <alignment horizontal="center"/>
    </xf>
    <xf numFmtId="164" fontId="8" fillId="4" borderId="21" xfId="0" applyFont="1" applyFill="1" applyBorder="1" applyAlignment="1">
      <alignment horizontal="center"/>
    </xf>
    <xf numFmtId="164" fontId="8" fillId="4" borderId="12" xfId="0" applyFont="1" applyFill="1" applyBorder="1" applyAlignment="1">
      <alignment horizontal="center"/>
    </xf>
    <xf numFmtId="164" fontId="30" fillId="4" borderId="13" xfId="0" applyFont="1" applyFill="1" applyBorder="1" applyAlignment="1">
      <alignment horizontal="center"/>
    </xf>
    <xf numFmtId="164" fontId="2" fillId="4" borderId="13" xfId="0" applyFont="1" applyFill="1" applyBorder="1" applyAlignment="1">
      <alignment/>
    </xf>
    <xf numFmtId="164" fontId="0" fillId="4" borderId="17" xfId="0" applyFont="1" applyFill="1" applyBorder="1" applyAlignment="1">
      <alignment horizontal="center" vertical="center"/>
    </xf>
    <xf numFmtId="164" fontId="16" fillId="4" borderId="20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" fillId="4" borderId="11" xfId="0" applyFont="1" applyFill="1" applyBorder="1" applyAlignment="1">
      <alignment/>
    </xf>
    <xf numFmtId="164" fontId="13" fillId="4" borderId="68" xfId="0" applyFont="1" applyFill="1" applyBorder="1" applyAlignment="1">
      <alignment horizontal="center"/>
    </xf>
    <xf numFmtId="164" fontId="13" fillId="4" borderId="25" xfId="0" applyFont="1" applyFill="1" applyBorder="1" applyAlignment="1">
      <alignment horizontal="center" vertical="center" wrapText="1" shrinkToFit="1"/>
    </xf>
    <xf numFmtId="164" fontId="13" fillId="4" borderId="16" xfId="0" applyFont="1" applyFill="1" applyBorder="1" applyAlignment="1">
      <alignment horizontal="center" vertical="center"/>
    </xf>
    <xf numFmtId="164" fontId="21" fillId="4" borderId="25" xfId="0" applyFont="1" applyFill="1" applyBorder="1" applyAlignment="1">
      <alignment horizontal="center"/>
    </xf>
    <xf numFmtId="164" fontId="2" fillId="4" borderId="25" xfId="0" applyFont="1" applyFill="1" applyBorder="1" applyAlignment="1">
      <alignment horizontal="center"/>
    </xf>
    <xf numFmtId="164" fontId="1" fillId="4" borderId="14" xfId="0" applyFont="1" applyFill="1" applyBorder="1" applyAlignment="1">
      <alignment/>
    </xf>
    <xf numFmtId="164" fontId="1" fillId="4" borderId="15" xfId="0" applyFont="1" applyFill="1" applyBorder="1" applyAlignment="1">
      <alignment/>
    </xf>
    <xf numFmtId="164" fontId="13" fillId="4" borderId="14" xfId="0" applyFont="1" applyFill="1" applyBorder="1" applyAlignment="1">
      <alignment horizontal="center" vertical="center"/>
    </xf>
    <xf numFmtId="164" fontId="13" fillId="4" borderId="24" xfId="0" applyFont="1" applyFill="1" applyBorder="1" applyAlignment="1">
      <alignment horizontal="center" vertical="center" wrapText="1" shrinkToFit="1"/>
    </xf>
    <xf numFmtId="164" fontId="21" fillId="4" borderId="24" xfId="0" applyFont="1" applyFill="1" applyBorder="1" applyAlignment="1">
      <alignment horizontal="center"/>
    </xf>
    <xf numFmtId="164" fontId="2" fillId="4" borderId="24" xfId="0" applyFont="1" applyFill="1" applyBorder="1" applyAlignment="1">
      <alignment/>
    </xf>
    <xf numFmtId="164" fontId="29" fillId="5" borderId="14" xfId="0" applyFont="1" applyFill="1" applyBorder="1" applyAlignment="1" applyProtection="1">
      <alignment horizontal="left" vertical="center"/>
      <protection locked="0"/>
    </xf>
    <xf numFmtId="164" fontId="0" fillId="5" borderId="19" xfId="0" applyFill="1" applyBorder="1" applyAlignment="1" applyProtection="1">
      <alignment vertical="center"/>
      <protection locked="0"/>
    </xf>
    <xf numFmtId="164" fontId="0" fillId="5" borderId="11" xfId="0" applyFill="1" applyBorder="1" applyAlignment="1" applyProtection="1">
      <alignment/>
      <protection locked="0"/>
    </xf>
    <xf numFmtId="164" fontId="31" fillId="5" borderId="11" xfId="0" applyFont="1" applyFill="1" applyBorder="1" applyAlignment="1">
      <alignment/>
    </xf>
    <xf numFmtId="164" fontId="0" fillId="5" borderId="11" xfId="0" applyFill="1" applyBorder="1" applyAlignment="1">
      <alignment/>
    </xf>
    <xf numFmtId="166" fontId="32" fillId="5" borderId="15" xfId="0" applyNumberFormat="1" applyFont="1" applyFill="1" applyBorder="1" applyAlignment="1">
      <alignment/>
    </xf>
    <xf numFmtId="164" fontId="0" fillId="5" borderId="0" xfId="0" applyFill="1" applyAlignment="1">
      <alignment/>
    </xf>
    <xf numFmtId="164" fontId="0" fillId="5" borderId="3" xfId="0" applyFill="1" applyBorder="1" applyAlignment="1">
      <alignment/>
    </xf>
    <xf numFmtId="168" fontId="16" fillId="9" borderId="24" xfId="0" applyNumberFormat="1" applyFont="1" applyFill="1" applyBorder="1" applyAlignment="1">
      <alignment horizontal="center" vertical="center"/>
    </xf>
    <xf numFmtId="164" fontId="16" fillId="9" borderId="20" xfId="0" applyFont="1" applyFill="1" applyBorder="1" applyAlignment="1">
      <alignment vertical="center"/>
    </xf>
    <xf numFmtId="164" fontId="13" fillId="9" borderId="17" xfId="0" applyFont="1" applyFill="1" applyBorder="1" applyAlignment="1">
      <alignment/>
    </xf>
    <xf numFmtId="164" fontId="16" fillId="9" borderId="19" xfId="0" applyFont="1" applyFill="1" applyBorder="1" applyAlignment="1">
      <alignment/>
    </xf>
    <xf numFmtId="164" fontId="16" fillId="9" borderId="18" xfId="0" applyFont="1" applyFill="1" applyBorder="1" applyAlignment="1">
      <alignment/>
    </xf>
    <xf numFmtId="166" fontId="33" fillId="9" borderId="24" xfId="0" applyNumberFormat="1" applyFont="1" applyFill="1" applyBorder="1" applyAlignment="1">
      <alignment/>
    </xf>
    <xf numFmtId="166" fontId="33" fillId="9" borderId="14" xfId="0" applyNumberFormat="1" applyFont="1" applyFill="1" applyBorder="1" applyAlignment="1">
      <alignment/>
    </xf>
    <xf numFmtId="164" fontId="0" fillId="9" borderId="20" xfId="0" applyFill="1" applyBorder="1" applyAlignment="1">
      <alignment/>
    </xf>
    <xf numFmtId="164" fontId="13" fillId="0" borderId="20" xfId="0" applyFont="1" applyBorder="1" applyAlignment="1">
      <alignment/>
    </xf>
    <xf numFmtId="164" fontId="16" fillId="0" borderId="24" xfId="0" applyFont="1" applyBorder="1" applyAlignment="1">
      <alignment/>
    </xf>
    <xf numFmtId="166" fontId="16" fillId="0" borderId="16" xfId="0" applyNumberFormat="1" applyFont="1" applyBorder="1" applyAlignment="1">
      <alignment/>
    </xf>
    <xf numFmtId="166" fontId="16" fillId="0" borderId="24" xfId="0" applyNumberFormat="1" applyFont="1" applyBorder="1" applyAlignment="1">
      <alignment/>
    </xf>
    <xf numFmtId="168" fontId="16" fillId="0" borderId="17" xfId="0" applyNumberFormat="1" applyFont="1" applyBorder="1" applyAlignment="1">
      <alignment/>
    </xf>
    <xf numFmtId="166" fontId="16" fillId="0" borderId="20" xfId="0" applyNumberFormat="1" applyFont="1" applyBorder="1" applyAlignment="1">
      <alignment/>
    </xf>
    <xf numFmtId="164" fontId="16" fillId="0" borderId="20" xfId="0" applyFont="1" applyBorder="1" applyAlignment="1">
      <alignment/>
    </xf>
    <xf numFmtId="166" fontId="16" fillId="0" borderId="18" xfId="0" applyNumberFormat="1" applyFont="1" applyBorder="1" applyAlignment="1">
      <alignment/>
    </xf>
    <xf numFmtId="164" fontId="16" fillId="0" borderId="17" xfId="0" applyFont="1" applyBorder="1" applyAlignment="1">
      <alignment/>
    </xf>
    <xf numFmtId="164" fontId="0" fillId="0" borderId="19" xfId="0" applyBorder="1" applyAlignment="1">
      <alignment/>
    </xf>
    <xf numFmtId="164" fontId="0" fillId="0" borderId="18" xfId="0" applyBorder="1" applyAlignment="1">
      <alignment/>
    </xf>
    <xf numFmtId="164" fontId="16" fillId="0" borderId="20" xfId="0" applyFont="1" applyBorder="1" applyAlignment="1">
      <alignment/>
    </xf>
    <xf numFmtId="164" fontId="0" fillId="0" borderId="17" xfId="0" applyBorder="1" applyAlignment="1">
      <alignment/>
    </xf>
    <xf numFmtId="168" fontId="16" fillId="0" borderId="68" xfId="0" applyNumberFormat="1" applyFont="1" applyBorder="1" applyAlignment="1">
      <alignment/>
    </xf>
    <xf numFmtId="168" fontId="16" fillId="0" borderId="14" xfId="0" applyNumberFormat="1" applyFont="1" applyBorder="1" applyAlignment="1">
      <alignment/>
    </xf>
    <xf numFmtId="164" fontId="13" fillId="0" borderId="20" xfId="0" applyFont="1" applyBorder="1" applyAlignment="1">
      <alignment horizontal="right"/>
    </xf>
    <xf numFmtId="166" fontId="16" fillId="0" borderId="20" xfId="0" applyNumberFormat="1" applyFont="1" applyBorder="1" applyAlignment="1">
      <alignment shrinkToFit="1"/>
    </xf>
    <xf numFmtId="164" fontId="0" fillId="3" borderId="20" xfId="0" applyFill="1" applyBorder="1" applyAlignment="1">
      <alignment/>
    </xf>
    <xf numFmtId="164" fontId="13" fillId="3" borderId="20" xfId="0" applyFont="1" applyFill="1" applyBorder="1" applyAlignment="1">
      <alignment/>
    </xf>
    <xf numFmtId="166" fontId="13" fillId="3" borderId="25" xfId="0" applyNumberFormat="1" applyFont="1" applyFill="1" applyBorder="1" applyAlignment="1">
      <alignment/>
    </xf>
    <xf numFmtId="168" fontId="13" fillId="3" borderId="17" xfId="0" applyNumberFormat="1" applyFont="1" applyFill="1" applyBorder="1" applyAlignment="1">
      <alignment/>
    </xf>
    <xf numFmtId="166" fontId="13" fillId="9" borderId="20" xfId="0" applyNumberFormat="1" applyFont="1" applyFill="1" applyBorder="1" applyAlignment="1">
      <alignment/>
    </xf>
    <xf numFmtId="168" fontId="13" fillId="9" borderId="17" xfId="0" applyNumberFormat="1" applyFont="1" applyFill="1" applyBorder="1" applyAlignment="1">
      <alignment/>
    </xf>
    <xf numFmtId="166" fontId="13" fillId="9" borderId="20" xfId="0" applyNumberFormat="1" applyFont="1" applyFill="1" applyBorder="1" applyAlignment="1">
      <alignment/>
    </xf>
    <xf numFmtId="166" fontId="16" fillId="0" borderId="20" xfId="0" applyNumberFormat="1" applyFont="1" applyBorder="1" applyAlignment="1">
      <alignment/>
    </xf>
    <xf numFmtId="164" fontId="0" fillId="0" borderId="11" xfId="0" applyBorder="1" applyAlignment="1">
      <alignment/>
    </xf>
    <xf numFmtId="164" fontId="0" fillId="0" borderId="0" xfId="0" applyBorder="1" applyAlignment="1">
      <alignment/>
    </xf>
    <xf numFmtId="164" fontId="13" fillId="3" borderId="17" xfId="0" applyFont="1" applyFill="1" applyBorder="1" applyAlignment="1">
      <alignment/>
    </xf>
    <xf numFmtId="164" fontId="16" fillId="3" borderId="17" xfId="0" applyFont="1" applyFill="1" applyBorder="1" applyAlignment="1">
      <alignment/>
    </xf>
    <xf numFmtId="164" fontId="0" fillId="3" borderId="18" xfId="0" applyFill="1" applyBorder="1" applyAlignment="1">
      <alignment/>
    </xf>
    <xf numFmtId="166" fontId="13" fillId="3" borderId="69" xfId="0" applyNumberFormat="1" applyFont="1" applyFill="1" applyBorder="1" applyAlignment="1">
      <alignment/>
    </xf>
    <xf numFmtId="164" fontId="16" fillId="5" borderId="30" xfId="0" applyFont="1" applyFill="1" applyBorder="1" applyAlignment="1">
      <alignment horizontal="center"/>
    </xf>
    <xf numFmtId="166" fontId="13" fillId="5" borderId="29" xfId="0" applyNumberFormat="1" applyFont="1" applyFill="1" applyBorder="1" applyAlignment="1">
      <alignment/>
    </xf>
    <xf numFmtId="168" fontId="13" fillId="5" borderId="28" xfId="0" applyNumberFormat="1" applyFont="1" applyFill="1" applyBorder="1" applyAlignment="1">
      <alignment/>
    </xf>
    <xf numFmtId="166" fontId="13" fillId="5" borderId="70" xfId="0" applyNumberFormat="1" applyFont="1" applyFill="1" applyBorder="1" applyAlignment="1">
      <alignment/>
    </xf>
    <xf numFmtId="164" fontId="16" fillId="5" borderId="71" xfId="0" applyFont="1" applyFill="1" applyBorder="1" applyAlignment="1">
      <alignment horizontal="center"/>
    </xf>
    <xf numFmtId="166" fontId="13" fillId="5" borderId="72" xfId="0" applyNumberFormat="1" applyFont="1" applyFill="1" applyBorder="1" applyAlignment="1">
      <alignment/>
    </xf>
    <xf numFmtId="166" fontId="13" fillId="5" borderId="73" xfId="0" applyNumberFormat="1" applyFont="1" applyFill="1" applyBorder="1" applyAlignment="1">
      <alignment/>
    </xf>
    <xf numFmtId="164" fontId="13" fillId="5" borderId="25" xfId="0" applyFont="1" applyFill="1" applyBorder="1" applyAlignment="1">
      <alignment/>
    </xf>
    <xf numFmtId="164" fontId="16" fillId="5" borderId="25" xfId="0" applyFont="1" applyFill="1" applyBorder="1" applyAlignment="1">
      <alignment/>
    </xf>
    <xf numFmtId="164" fontId="13" fillId="5" borderId="11" xfId="0" applyFont="1" applyFill="1" applyBorder="1" applyAlignment="1">
      <alignment/>
    </xf>
    <xf numFmtId="164" fontId="0" fillId="5" borderId="13" xfId="0" applyFill="1" applyBorder="1" applyAlignment="1">
      <alignment/>
    </xf>
    <xf numFmtId="166" fontId="13" fillId="5" borderId="13" xfId="0" applyNumberFormat="1" applyFont="1" applyFill="1" applyBorder="1" applyAlignment="1">
      <alignment/>
    </xf>
    <xf numFmtId="164" fontId="21" fillId="0" borderId="20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9" xfId="0" applyFont="1" applyBorder="1" applyAlignment="1">
      <alignment/>
    </xf>
    <xf numFmtId="166" fontId="16" fillId="8" borderId="20" xfId="0" applyNumberFormat="1" applyFont="1" applyFill="1" applyBorder="1" applyAlignment="1">
      <alignment/>
    </xf>
    <xf numFmtId="164" fontId="17" fillId="5" borderId="17" xfId="0" applyFont="1" applyFill="1" applyBorder="1" applyAlignment="1">
      <alignment/>
    </xf>
    <xf numFmtId="164" fontId="0" fillId="5" borderId="20" xfId="0" applyFill="1" applyBorder="1" applyAlignment="1">
      <alignment/>
    </xf>
    <xf numFmtId="164" fontId="0" fillId="8" borderId="0" xfId="0" applyFill="1" applyAlignment="1">
      <alignment/>
    </xf>
    <xf numFmtId="164" fontId="9" fillId="4" borderId="19" xfId="0" applyFont="1" applyFill="1" applyBorder="1" applyAlignment="1">
      <alignment/>
    </xf>
    <xf numFmtId="164" fontId="0" fillId="4" borderId="19" xfId="0" applyFill="1" applyBorder="1" applyAlignment="1">
      <alignment/>
    </xf>
    <xf numFmtId="164" fontId="9" fillId="4" borderId="18" xfId="0" applyFont="1" applyFill="1" applyBorder="1" applyAlignment="1">
      <alignment/>
    </xf>
    <xf numFmtId="164" fontId="0" fillId="4" borderId="24" xfId="0" applyFont="1" applyFill="1" applyBorder="1" applyAlignment="1">
      <alignment horizontal="center" vertical="center"/>
    </xf>
    <xf numFmtId="164" fontId="16" fillId="4" borderId="24" xfId="0" applyFont="1" applyFill="1" applyBorder="1" applyAlignment="1">
      <alignment horizontal="center" vertical="center"/>
    </xf>
    <xf numFmtId="164" fontId="1" fillId="4" borderId="12" xfId="0" applyFont="1" applyFill="1" applyBorder="1" applyAlignment="1">
      <alignment/>
    </xf>
    <xf numFmtId="164" fontId="13" fillId="4" borderId="20" xfId="0" applyFont="1" applyFill="1" applyBorder="1" applyAlignment="1">
      <alignment horizontal="center" vertical="center" wrapText="1"/>
    </xf>
    <xf numFmtId="164" fontId="0" fillId="4" borderId="14" xfId="0" applyFill="1" applyBorder="1" applyAlignment="1">
      <alignment/>
    </xf>
    <xf numFmtId="164" fontId="1" fillId="4" borderId="16" xfId="0" applyFont="1" applyFill="1" applyBorder="1" applyAlignment="1">
      <alignment/>
    </xf>
    <xf numFmtId="164" fontId="29" fillId="11" borderId="68" xfId="0" applyFont="1" applyFill="1" applyBorder="1" applyAlignment="1">
      <alignment horizontal="left" vertical="center"/>
    </xf>
    <xf numFmtId="164" fontId="0" fillId="11" borderId="0" xfId="0" applyFill="1" applyAlignment="1">
      <alignment/>
    </xf>
    <xf numFmtId="166" fontId="32" fillId="11" borderId="19" xfId="0" applyNumberFormat="1" applyFont="1" applyFill="1" applyBorder="1" applyAlignment="1">
      <alignment/>
    </xf>
    <xf numFmtId="168" fontId="21" fillId="9" borderId="20" xfId="0" applyNumberFormat="1" applyFont="1" applyFill="1" applyBorder="1" applyAlignment="1">
      <alignment horizontal="center" vertical="center"/>
    </xf>
    <xf numFmtId="164" fontId="13" fillId="9" borderId="20" xfId="0" applyFont="1" applyFill="1" applyBorder="1" applyAlignment="1">
      <alignment vertical="center"/>
    </xf>
    <xf numFmtId="166" fontId="34" fillId="9" borderId="20" xfId="0" applyNumberFormat="1" applyFont="1" applyFill="1" applyBorder="1" applyAlignment="1">
      <alignment/>
    </xf>
    <xf numFmtId="168" fontId="21" fillId="3" borderId="20" xfId="0" applyNumberFormat="1" applyFont="1" applyFill="1" applyBorder="1" applyAlignment="1">
      <alignment horizontal="center" vertical="center"/>
    </xf>
    <xf numFmtId="166" fontId="13" fillId="3" borderId="16" xfId="0" applyNumberFormat="1" applyFont="1" applyFill="1" applyBorder="1" applyAlignment="1">
      <alignment/>
    </xf>
    <xf numFmtId="164" fontId="0" fillId="3" borderId="17" xfId="0" applyFill="1" applyBorder="1" applyAlignment="1">
      <alignment/>
    </xf>
    <xf numFmtId="164" fontId="13" fillId="3" borderId="20" xfId="0" applyFont="1" applyFill="1" applyBorder="1" applyAlignment="1">
      <alignment horizontal="left" vertical="center"/>
    </xf>
    <xf numFmtId="164" fontId="0" fillId="8" borderId="17" xfId="0" applyFill="1" applyBorder="1" applyAlignment="1">
      <alignment/>
    </xf>
    <xf numFmtId="164" fontId="13" fillId="8" borderId="20" xfId="0" applyFont="1" applyFill="1" applyBorder="1" applyAlignment="1">
      <alignment/>
    </xf>
    <xf numFmtId="164" fontId="16" fillId="8" borderId="17" xfId="0" applyFont="1" applyFill="1" applyBorder="1" applyAlignment="1">
      <alignment horizontal="left" vertical="center"/>
    </xf>
    <xf numFmtId="164" fontId="13" fillId="8" borderId="19" xfId="0" applyFont="1" applyFill="1" applyBorder="1" applyAlignment="1">
      <alignment horizontal="left" vertical="center"/>
    </xf>
    <xf numFmtId="164" fontId="13" fillId="8" borderId="18" xfId="0" applyFont="1" applyFill="1" applyBorder="1" applyAlignment="1">
      <alignment horizontal="left" vertical="center"/>
    </xf>
    <xf numFmtId="166" fontId="13" fillId="8" borderId="25" xfId="0" applyNumberFormat="1" applyFont="1" applyFill="1" applyBorder="1" applyAlignment="1">
      <alignment/>
    </xf>
    <xf numFmtId="166" fontId="16" fillId="8" borderId="25" xfId="0" applyNumberFormat="1" applyFont="1" applyFill="1" applyBorder="1" applyAlignment="1">
      <alignment/>
    </xf>
    <xf numFmtId="164" fontId="16" fillId="0" borderId="17" xfId="0" applyFont="1" applyFill="1" applyBorder="1" applyAlignment="1">
      <alignment/>
    </xf>
    <xf numFmtId="164" fontId="16" fillId="0" borderId="18" xfId="0" applyFont="1" applyBorder="1" applyAlignment="1">
      <alignment/>
    </xf>
    <xf numFmtId="164" fontId="13" fillId="0" borderId="17" xfId="0" applyFont="1" applyBorder="1" applyAlignment="1">
      <alignment/>
    </xf>
    <xf numFmtId="164" fontId="0" fillId="3" borderId="74" xfId="0" applyFill="1" applyBorder="1" applyAlignment="1">
      <alignment/>
    </xf>
    <xf numFmtId="164" fontId="13" fillId="3" borderId="75" xfId="0" applyFont="1" applyFill="1" applyBorder="1" applyAlignment="1">
      <alignment/>
    </xf>
    <xf numFmtId="164" fontId="13" fillId="3" borderId="74" xfId="0" applyFont="1" applyFill="1" applyBorder="1" applyAlignment="1">
      <alignment/>
    </xf>
    <xf numFmtId="164" fontId="16" fillId="3" borderId="76" xfId="0" applyFont="1" applyFill="1" applyBorder="1" applyAlignment="1">
      <alignment/>
    </xf>
    <xf numFmtId="164" fontId="16" fillId="3" borderId="77" xfId="0" applyFont="1" applyFill="1" applyBorder="1" applyAlignment="1">
      <alignment/>
    </xf>
    <xf numFmtId="166" fontId="13" fillId="3" borderId="75" xfId="0" applyNumberFormat="1" applyFont="1" applyFill="1" applyBorder="1" applyAlignment="1">
      <alignment/>
    </xf>
    <xf numFmtId="168" fontId="34" fillId="9" borderId="20" xfId="0" applyNumberFormat="1" applyFont="1" applyFill="1" applyBorder="1" applyAlignment="1">
      <alignment/>
    </xf>
    <xf numFmtId="168" fontId="13" fillId="3" borderId="16" xfId="0" applyNumberFormat="1" applyFont="1" applyFill="1" applyBorder="1" applyAlignment="1">
      <alignment/>
    </xf>
    <xf numFmtId="168" fontId="16" fillId="0" borderId="20" xfId="0" applyNumberFormat="1" applyFont="1" applyBorder="1" applyAlignment="1">
      <alignment/>
    </xf>
    <xf numFmtId="168" fontId="13" fillId="3" borderId="20" xfId="0" applyNumberFormat="1" applyFont="1" applyFill="1" applyBorder="1" applyAlignment="1">
      <alignment/>
    </xf>
    <xf numFmtId="164" fontId="16" fillId="8" borderId="19" xfId="0" applyFont="1" applyFill="1" applyBorder="1" applyAlignment="1">
      <alignment horizontal="left" vertical="center"/>
    </xf>
    <xf numFmtId="164" fontId="16" fillId="8" borderId="18" xfId="0" applyFont="1" applyFill="1" applyBorder="1" applyAlignment="1">
      <alignment horizontal="left" vertical="center"/>
    </xf>
    <xf numFmtId="166" fontId="13" fillId="8" borderId="20" xfId="0" applyNumberFormat="1" applyFont="1" applyFill="1" applyBorder="1" applyAlignment="1">
      <alignment/>
    </xf>
    <xf numFmtId="168" fontId="13" fillId="8" borderId="20" xfId="0" applyNumberFormat="1" applyFont="1" applyFill="1" applyBorder="1" applyAlignment="1">
      <alignment/>
    </xf>
    <xf numFmtId="168" fontId="16" fillId="8" borderId="20" xfId="0" applyNumberFormat="1" applyFont="1" applyFill="1" applyBorder="1" applyAlignment="1">
      <alignment/>
    </xf>
    <xf numFmtId="164" fontId="16" fillId="3" borderId="19" xfId="0" applyFont="1" applyFill="1" applyBorder="1" applyAlignment="1">
      <alignment/>
    </xf>
    <xf numFmtId="164" fontId="16" fillId="3" borderId="18" xfId="0" applyFont="1" applyFill="1" applyBorder="1" applyAlignment="1">
      <alignment/>
    </xf>
    <xf numFmtId="168" fontId="13" fillId="3" borderId="25" xfId="0" applyNumberFormat="1" applyFont="1" applyFill="1" applyBorder="1" applyAlignment="1">
      <alignment/>
    </xf>
    <xf numFmtId="164" fontId="13" fillId="9" borderId="17" xfId="0" applyFont="1" applyFill="1" applyBorder="1" applyAlignment="1">
      <alignment vertical="center"/>
    </xf>
    <xf numFmtId="164" fontId="13" fillId="9" borderId="19" xfId="0" applyFont="1" applyFill="1" applyBorder="1" applyAlignment="1">
      <alignment vertical="center"/>
    </xf>
    <xf numFmtId="164" fontId="13" fillId="9" borderId="18" xfId="0" applyFont="1" applyFill="1" applyBorder="1" applyAlignment="1">
      <alignment vertical="center"/>
    </xf>
    <xf numFmtId="171" fontId="34" fillId="9" borderId="20" xfId="0" applyNumberFormat="1" applyFont="1" applyFill="1" applyBorder="1" applyAlignment="1">
      <alignment/>
    </xf>
    <xf numFmtId="164" fontId="13" fillId="3" borderId="19" xfId="0" applyFont="1" applyFill="1" applyBorder="1" applyAlignment="1">
      <alignment/>
    </xf>
    <xf numFmtId="164" fontId="13" fillId="3" borderId="18" xfId="0" applyFont="1" applyFill="1" applyBorder="1" applyAlignment="1">
      <alignment/>
    </xf>
    <xf numFmtId="164" fontId="16" fillId="0" borderId="19" xfId="0" applyFont="1" applyBorder="1" applyAlignment="1">
      <alignment/>
    </xf>
    <xf numFmtId="164" fontId="13" fillId="3" borderId="17" xfId="0" applyFont="1" applyFill="1" applyBorder="1" applyAlignment="1">
      <alignment horizontal="left" vertical="center"/>
    </xf>
    <xf numFmtId="164" fontId="13" fillId="3" borderId="19" xfId="0" applyFont="1" applyFill="1" applyBorder="1" applyAlignment="1">
      <alignment horizontal="left" vertical="center"/>
    </xf>
    <xf numFmtId="164" fontId="13" fillId="3" borderId="18" xfId="0" applyFont="1" applyFill="1" applyBorder="1" applyAlignment="1">
      <alignment horizontal="left" vertical="center"/>
    </xf>
    <xf numFmtId="164" fontId="25" fillId="9" borderId="17" xfId="0" applyFont="1" applyFill="1" applyBorder="1" applyAlignment="1">
      <alignment vertical="center"/>
    </xf>
    <xf numFmtId="164" fontId="35" fillId="9" borderId="19" xfId="0" applyFont="1" applyFill="1" applyBorder="1" applyAlignment="1">
      <alignment/>
    </xf>
    <xf numFmtId="164" fontId="35" fillId="9" borderId="18" xfId="0" applyFont="1" applyFill="1" applyBorder="1" applyAlignment="1">
      <alignment/>
    </xf>
    <xf numFmtId="164" fontId="0" fillId="3" borderId="19" xfId="0" applyFill="1" applyBorder="1" applyAlignment="1">
      <alignment/>
    </xf>
    <xf numFmtId="164" fontId="0" fillId="3" borderId="18" xfId="0" applyFill="1" applyBorder="1" applyAlignment="1">
      <alignment/>
    </xf>
    <xf numFmtId="164" fontId="0" fillId="3" borderId="19" xfId="0" applyFill="1" applyBorder="1" applyAlignment="1">
      <alignment horizontal="left" vertical="center"/>
    </xf>
    <xf numFmtId="164" fontId="0" fillId="3" borderId="18" xfId="0" applyFill="1" applyBorder="1" applyAlignment="1">
      <alignment horizontal="left" vertical="center"/>
    </xf>
    <xf numFmtId="164" fontId="13" fillId="3" borderId="17" xfId="0" applyFont="1" applyFill="1" applyBorder="1" applyAlignment="1">
      <alignment/>
    </xf>
    <xf numFmtId="166" fontId="13" fillId="3" borderId="16" xfId="0" applyNumberFormat="1" applyFont="1" applyFill="1" applyBorder="1" applyAlignment="1">
      <alignment/>
    </xf>
    <xf numFmtId="166" fontId="34" fillId="9" borderId="16" xfId="0" applyNumberFormat="1" applyFont="1" applyFill="1" applyBorder="1" applyAlignment="1">
      <alignment/>
    </xf>
    <xf numFmtId="164" fontId="13" fillId="8" borderId="17" xfId="0" applyFont="1" applyFill="1" applyBorder="1" applyAlignment="1">
      <alignment/>
    </xf>
    <xf numFmtId="164" fontId="13" fillId="8" borderId="19" xfId="0" applyFont="1" applyFill="1" applyBorder="1" applyAlignment="1">
      <alignment/>
    </xf>
    <xf numFmtId="164" fontId="16" fillId="8" borderId="19" xfId="0" applyFont="1" applyFill="1" applyBorder="1" applyAlignment="1">
      <alignment/>
    </xf>
    <xf numFmtId="164" fontId="16" fillId="8" borderId="18" xfId="0" applyFont="1" applyFill="1" applyBorder="1" applyAlignment="1">
      <alignment/>
    </xf>
    <xf numFmtId="164" fontId="21" fillId="9" borderId="20" xfId="0" applyNumberFormat="1" applyFont="1" applyFill="1" applyBorder="1" applyAlignment="1">
      <alignment horizontal="center" vertical="center"/>
    </xf>
    <xf numFmtId="168" fontId="16" fillId="0" borderId="25" xfId="0" applyNumberFormat="1" applyFont="1" applyBorder="1" applyAlignment="1">
      <alignment/>
    </xf>
    <xf numFmtId="168" fontId="16" fillId="0" borderId="24" xfId="0" applyNumberFormat="1" applyFont="1" applyBorder="1" applyAlignment="1">
      <alignment/>
    </xf>
    <xf numFmtId="164" fontId="16" fillId="0" borderId="17" xfId="0" applyFont="1" applyBorder="1" applyAlignment="1">
      <alignment/>
    </xf>
    <xf numFmtId="164" fontId="0" fillId="0" borderId="25" xfId="0" applyBorder="1" applyAlignment="1">
      <alignment/>
    </xf>
    <xf numFmtId="166" fontId="16" fillId="0" borderId="13" xfId="0" applyNumberFormat="1" applyFont="1" applyBorder="1" applyAlignment="1">
      <alignment/>
    </xf>
    <xf numFmtId="168" fontId="16" fillId="0" borderId="13" xfId="0" applyNumberFormat="1" applyFont="1" applyBorder="1" applyAlignment="1">
      <alignment/>
    </xf>
    <xf numFmtId="164" fontId="16" fillId="0" borderId="13" xfId="0" applyFont="1" applyBorder="1" applyAlignment="1">
      <alignment/>
    </xf>
    <xf numFmtId="164" fontId="0" fillId="9" borderId="19" xfId="0" applyFill="1" applyBorder="1" applyAlignment="1">
      <alignment/>
    </xf>
    <xf numFmtId="164" fontId="0" fillId="9" borderId="18" xfId="0" applyFill="1" applyBorder="1" applyAlignment="1">
      <alignment/>
    </xf>
    <xf numFmtId="164" fontId="0" fillId="3" borderId="10" xfId="0" applyFill="1" applyBorder="1" applyAlignment="1">
      <alignment/>
    </xf>
    <xf numFmtId="164" fontId="13" fillId="3" borderId="13" xfId="0" applyFont="1" applyFill="1" applyBorder="1" applyAlignment="1">
      <alignment/>
    </xf>
    <xf numFmtId="164" fontId="13" fillId="3" borderId="10" xfId="0" applyFont="1" applyFill="1" applyBorder="1" applyAlignment="1">
      <alignment/>
    </xf>
    <xf numFmtId="164" fontId="16" fillId="3" borderId="11" xfId="0" applyFont="1" applyFill="1" applyBorder="1" applyAlignment="1">
      <alignment/>
    </xf>
    <xf numFmtId="164" fontId="16" fillId="3" borderId="12" xfId="0" applyFont="1" applyFill="1" applyBorder="1" applyAlignment="1">
      <alignment/>
    </xf>
    <xf numFmtId="166" fontId="13" fillId="3" borderId="13" xfId="0" applyNumberFormat="1" applyFont="1" applyFill="1" applyBorder="1" applyAlignment="1">
      <alignment/>
    </xf>
    <xf numFmtId="168" fontId="21" fillId="9" borderId="0" xfId="0" applyNumberFormat="1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vertical="center"/>
    </xf>
    <xf numFmtId="166" fontId="34" fillId="9" borderId="0" xfId="0" applyNumberFormat="1" applyFont="1" applyFill="1" applyBorder="1" applyAlignment="1">
      <alignment/>
    </xf>
    <xf numFmtId="166" fontId="34" fillId="9" borderId="3" xfId="0" applyNumberFormat="1" applyFont="1" applyFill="1" applyBorder="1" applyAlignment="1">
      <alignment/>
    </xf>
    <xf numFmtId="164" fontId="20" fillId="5" borderId="30" xfId="0" applyFont="1" applyFill="1" applyBorder="1" applyAlignment="1">
      <alignment horizontal="center"/>
    </xf>
    <xf numFmtId="165" fontId="19" fillId="5" borderId="57" xfId="0" applyNumberFormat="1" applyFont="1" applyFill="1" applyBorder="1" applyAlignment="1">
      <alignment horizontal="center"/>
    </xf>
    <xf numFmtId="165" fontId="13" fillId="5" borderId="57" xfId="0" applyNumberFormat="1" applyFont="1" applyFill="1" applyBorder="1" applyAlignment="1">
      <alignment horizontal="center"/>
    </xf>
    <xf numFmtId="164" fontId="13" fillId="5" borderId="28" xfId="0" applyFont="1" applyFill="1" applyBorder="1" applyAlignment="1">
      <alignment/>
    </xf>
    <xf numFmtId="164" fontId="17" fillId="5" borderId="29" xfId="0" applyFont="1" applyFill="1" applyBorder="1" applyAlignment="1">
      <alignment/>
    </xf>
    <xf numFmtId="164" fontId="0" fillId="5" borderId="30" xfId="0" applyFill="1" applyBorder="1" applyAlignment="1">
      <alignment/>
    </xf>
    <xf numFmtId="164" fontId="13" fillId="5" borderId="57" xfId="0" applyFont="1" applyFill="1" applyBorder="1" applyAlignment="1">
      <alignment/>
    </xf>
    <xf numFmtId="164" fontId="13" fillId="5" borderId="57" xfId="0" applyFont="1" applyFill="1" applyBorder="1" applyAlignment="1">
      <alignment/>
    </xf>
    <xf numFmtId="164" fontId="13" fillId="5" borderId="29" xfId="0" applyFont="1" applyFill="1" applyBorder="1" applyAlignment="1">
      <alignment/>
    </xf>
    <xf numFmtId="164" fontId="29" fillId="4" borderId="20" xfId="20" applyFont="1" applyFill="1" applyBorder="1" applyAlignment="1">
      <alignment horizontal="center"/>
      <protection/>
    </xf>
    <xf numFmtId="164" fontId="17" fillId="4" borderId="13" xfId="20" applyFont="1" applyFill="1" applyBorder="1" applyAlignment="1">
      <alignment horizontal="center" vertical="center"/>
      <protection/>
    </xf>
    <xf numFmtId="164" fontId="13" fillId="4" borderId="10" xfId="20" applyFont="1" applyFill="1" applyBorder="1" applyAlignment="1">
      <alignment horizontal="center" vertical="center"/>
      <protection/>
    </xf>
    <xf numFmtId="164" fontId="16" fillId="4" borderId="10" xfId="20" applyFont="1" applyFill="1" applyBorder="1" applyAlignment="1">
      <alignment horizontal="center" vertical="center"/>
      <protection/>
    </xf>
    <xf numFmtId="164" fontId="1" fillId="4" borderId="12" xfId="20" applyFill="1" applyBorder="1">
      <alignment/>
      <protection/>
    </xf>
    <xf numFmtId="164" fontId="13" fillId="4" borderId="20" xfId="20" applyFont="1" applyFill="1" applyBorder="1" applyAlignment="1">
      <alignment horizontal="center" vertical="center"/>
      <protection/>
    </xf>
    <xf numFmtId="164" fontId="13" fillId="4" borderId="11" xfId="20" applyFont="1" applyFill="1" applyBorder="1" applyAlignment="1">
      <alignment horizontal="center" vertical="center"/>
      <protection/>
    </xf>
    <xf numFmtId="164" fontId="13" fillId="4" borderId="13" xfId="20" applyFont="1" applyFill="1" applyBorder="1" applyAlignment="1">
      <alignment horizontal="center" vertical="center"/>
      <protection/>
    </xf>
    <xf numFmtId="164" fontId="1" fillId="4" borderId="66" xfId="20" applyFill="1" applyBorder="1">
      <alignment/>
      <protection/>
    </xf>
    <xf numFmtId="164" fontId="13" fillId="4" borderId="0" xfId="20" applyFont="1" applyFill="1" applyBorder="1" applyAlignment="1">
      <alignment horizontal="center" vertical="center"/>
      <protection/>
    </xf>
    <xf numFmtId="164" fontId="13" fillId="4" borderId="25" xfId="20" applyFont="1" applyFill="1" applyBorder="1" applyAlignment="1">
      <alignment horizontal="center" vertical="center"/>
      <protection/>
    </xf>
    <xf numFmtId="172" fontId="13" fillId="4" borderId="68" xfId="0" applyNumberFormat="1" applyFont="1" applyFill="1" applyBorder="1" applyAlignment="1">
      <alignment horizontal="center" vertical="center"/>
    </xf>
    <xf numFmtId="164" fontId="29" fillId="5" borderId="17" xfId="0" applyFont="1" applyFill="1" applyBorder="1" applyAlignment="1">
      <alignment horizontal="left" vertical="center"/>
    </xf>
    <xf numFmtId="164" fontId="0" fillId="5" borderId="19" xfId="0" applyFill="1" applyBorder="1" applyAlignment="1">
      <alignment vertical="center"/>
    </xf>
    <xf numFmtId="164" fontId="0" fillId="5" borderId="19" xfId="0" applyFill="1" applyBorder="1" applyAlignment="1">
      <alignment/>
    </xf>
    <xf numFmtId="164" fontId="31" fillId="5" borderId="62" xfId="0" applyFont="1" applyFill="1" applyBorder="1" applyAlignment="1">
      <alignment/>
    </xf>
    <xf numFmtId="164" fontId="16" fillId="9" borderId="24" xfId="0" applyFont="1" applyFill="1" applyBorder="1" applyAlignment="1">
      <alignment vertical="center"/>
    </xf>
    <xf numFmtId="164" fontId="13" fillId="9" borderId="14" xfId="0" applyFont="1" applyFill="1" applyBorder="1" applyAlignment="1">
      <alignment/>
    </xf>
    <xf numFmtId="164" fontId="16" fillId="9" borderId="15" xfId="0" applyFont="1" applyFill="1" applyBorder="1" applyAlignment="1">
      <alignment/>
    </xf>
    <xf numFmtId="164" fontId="16" fillId="9" borderId="16" xfId="0" applyFont="1" applyFill="1" applyBorder="1" applyAlignment="1">
      <alignment/>
    </xf>
    <xf numFmtId="164" fontId="16" fillId="9" borderId="20" xfId="0" applyFont="1" applyFill="1" applyBorder="1" applyAlignment="1">
      <alignment/>
    </xf>
    <xf numFmtId="166" fontId="16" fillId="0" borderId="18" xfId="0" applyNumberFormat="1" applyFont="1" applyFill="1" applyBorder="1" applyAlignment="1">
      <alignment/>
    </xf>
    <xf numFmtId="164" fontId="16" fillId="0" borderId="17" xfId="0" applyFont="1" applyFill="1" applyBorder="1" applyAlignment="1">
      <alignment/>
    </xf>
    <xf numFmtId="164" fontId="16" fillId="3" borderId="20" xfId="0" applyFont="1" applyFill="1" applyBorder="1" applyAlignment="1">
      <alignment/>
    </xf>
    <xf numFmtId="168" fontId="16" fillId="3" borderId="20" xfId="0" applyNumberFormat="1" applyFont="1" applyFill="1" applyBorder="1" applyAlignment="1">
      <alignment/>
    </xf>
    <xf numFmtId="166" fontId="33" fillId="9" borderId="20" xfId="0" applyNumberFormat="1" applyFont="1" applyFill="1" applyBorder="1" applyAlignment="1">
      <alignment/>
    </xf>
    <xf numFmtId="164" fontId="16" fillId="0" borderId="20" xfId="0" applyFont="1" applyFill="1" applyBorder="1" applyAlignment="1">
      <alignment/>
    </xf>
    <xf numFmtId="164" fontId="13" fillId="0" borderId="20" xfId="0" applyFont="1" applyFill="1" applyBorder="1" applyAlignment="1">
      <alignment horizontal="right"/>
    </xf>
    <xf numFmtId="164" fontId="16" fillId="0" borderId="19" xfId="0" applyFont="1" applyFill="1" applyBorder="1" applyAlignment="1">
      <alignment/>
    </xf>
    <xf numFmtId="164" fontId="16" fillId="3" borderId="0" xfId="0" applyFont="1" applyFill="1" applyAlignment="1">
      <alignment/>
    </xf>
    <xf numFmtId="168" fontId="16" fillId="3" borderId="13" xfId="0" applyNumberFormat="1" applyFont="1" applyFill="1" applyBorder="1" applyAlignment="1">
      <alignment/>
    </xf>
    <xf numFmtId="166" fontId="13" fillId="5" borderId="30" xfId="0" applyNumberFormat="1" applyFont="1" applyFill="1" applyBorder="1" applyAlignment="1">
      <alignment/>
    </xf>
    <xf numFmtId="166" fontId="13" fillId="5" borderId="57" xfId="0" applyNumberFormat="1" applyFont="1" applyFill="1" applyBorder="1" applyAlignment="1">
      <alignment/>
    </xf>
    <xf numFmtId="168" fontId="16" fillId="5" borderId="71" xfId="0" applyNumberFormat="1" applyFont="1" applyFill="1" applyBorder="1" applyAlignment="1">
      <alignment/>
    </xf>
    <xf numFmtId="164" fontId="16" fillId="5" borderId="30" xfId="0" applyFont="1" applyFill="1" applyBorder="1" applyAlignment="1">
      <alignment/>
    </xf>
    <xf numFmtId="166" fontId="13" fillId="5" borderId="78" xfId="0" applyNumberFormat="1" applyFont="1" applyFill="1" applyBorder="1" applyAlignment="1">
      <alignment/>
    </xf>
    <xf numFmtId="166" fontId="13" fillId="5" borderId="30" xfId="0" applyNumberFormat="1" applyFont="1" applyFill="1" applyBorder="1" applyAlignment="1">
      <alignment horizontal="right"/>
    </xf>
    <xf numFmtId="164" fontId="16" fillId="5" borderId="71" xfId="0" applyFont="1" applyFill="1" applyBorder="1" applyAlignment="1">
      <alignment/>
    </xf>
    <xf numFmtId="164" fontId="13" fillId="5" borderId="79" xfId="0" applyFont="1" applyFill="1" applyBorder="1" applyAlignment="1">
      <alignment/>
    </xf>
    <xf numFmtId="164" fontId="13" fillId="5" borderId="79" xfId="0" applyFont="1" applyFill="1" applyBorder="1" applyAlignment="1">
      <alignment/>
    </xf>
    <xf numFmtId="164" fontId="13" fillId="5" borderId="73" xfId="0" applyFont="1" applyFill="1" applyBorder="1" applyAlignment="1">
      <alignment/>
    </xf>
    <xf numFmtId="164" fontId="13" fillId="5" borderId="72" xfId="0" applyFont="1" applyFill="1" applyBorder="1" applyAlignment="1">
      <alignment/>
    </xf>
    <xf numFmtId="166" fontId="13" fillId="5" borderId="71" xfId="0" applyNumberFormat="1" applyFont="1" applyFill="1" applyBorder="1" applyAlignment="1">
      <alignment/>
    </xf>
    <xf numFmtId="166" fontId="13" fillId="5" borderId="80" xfId="0" applyNumberFormat="1" applyFont="1" applyFill="1" applyBorder="1" applyAlignment="1">
      <alignment/>
    </xf>
    <xf numFmtId="168" fontId="16" fillId="5" borderId="30" xfId="0" applyNumberFormat="1" applyFont="1" applyFill="1" applyBorder="1" applyAlignment="1">
      <alignment/>
    </xf>
    <xf numFmtId="164" fontId="13" fillId="5" borderId="30" xfId="0" applyFont="1" applyFill="1" applyBorder="1" applyAlignment="1">
      <alignment/>
    </xf>
    <xf numFmtId="166" fontId="16" fillId="5" borderId="30" xfId="0" applyNumberFormat="1" applyFont="1" applyFill="1" applyBorder="1" applyAlignment="1">
      <alignment/>
    </xf>
    <xf numFmtId="173" fontId="16" fillId="5" borderId="30" xfId="0" applyNumberFormat="1" applyFont="1" applyFill="1" applyBorder="1" applyAlignment="1">
      <alignment/>
    </xf>
    <xf numFmtId="164" fontId="17" fillId="4" borderId="20" xfId="0" applyFont="1" applyFill="1" applyBorder="1" applyAlignment="1">
      <alignment horizontal="center" vertical="center"/>
    </xf>
    <xf numFmtId="164" fontId="13" fillId="4" borderId="20" xfId="0" applyFont="1" applyFill="1" applyBorder="1" applyAlignment="1">
      <alignment horizontal="center"/>
    </xf>
    <xf numFmtId="172" fontId="13" fillId="4" borderId="24" xfId="0" applyNumberFormat="1" applyFont="1" applyFill="1" applyBorder="1" applyAlignment="1">
      <alignment horizontal="center" vertical="center"/>
    </xf>
    <xf numFmtId="164" fontId="13" fillId="4" borderId="24" xfId="20" applyFont="1" applyFill="1" applyBorder="1" applyAlignment="1">
      <alignment horizontal="center" vertical="center"/>
      <protection/>
    </xf>
    <xf numFmtId="164" fontId="29" fillId="5" borderId="20" xfId="0" applyFont="1" applyFill="1" applyBorder="1" applyAlignment="1">
      <alignment horizontal="left" vertical="center"/>
    </xf>
    <xf numFmtId="168" fontId="21" fillId="9" borderId="24" xfId="0" applyNumberFormat="1" applyFont="1" applyFill="1" applyBorder="1" applyAlignment="1">
      <alignment horizontal="center" vertical="center"/>
    </xf>
    <xf numFmtId="164" fontId="13" fillId="9" borderId="24" xfId="0" applyFont="1" applyFill="1" applyBorder="1" applyAlignment="1">
      <alignment vertical="center"/>
    </xf>
    <xf numFmtId="166" fontId="34" fillId="9" borderId="24" xfId="0" applyNumberFormat="1" applyFont="1" applyFill="1" applyBorder="1" applyAlignment="1">
      <alignment/>
    </xf>
    <xf numFmtId="166" fontId="16" fillId="9" borderId="20" xfId="0" applyNumberFormat="1" applyFont="1" applyFill="1" applyBorder="1" applyAlignment="1">
      <alignment/>
    </xf>
    <xf numFmtId="168" fontId="16" fillId="9" borderId="20" xfId="0" applyNumberFormat="1" applyFont="1" applyFill="1" applyBorder="1" applyAlignment="1">
      <alignment/>
    </xf>
    <xf numFmtId="166" fontId="16" fillId="0" borderId="24" xfId="0" applyNumberFormat="1" applyFont="1" applyBorder="1" applyAlignment="1">
      <alignment/>
    </xf>
    <xf numFmtId="164" fontId="0" fillId="0" borderId="17" xfId="0" applyFill="1" applyBorder="1" applyAlignment="1">
      <alignment/>
    </xf>
    <xf numFmtId="168" fontId="16" fillId="5" borderId="81" xfId="0" applyNumberFormat="1" applyFont="1" applyFill="1" applyBorder="1" applyAlignment="1">
      <alignment/>
    </xf>
    <xf numFmtId="164" fontId="3" fillId="4" borderId="20" xfId="20" applyFont="1" applyFill="1" applyBorder="1" applyAlignment="1">
      <alignment horizontal="center"/>
      <protection/>
    </xf>
    <xf numFmtId="164" fontId="13" fillId="4" borderId="20" xfId="20" applyFont="1" applyFill="1" applyBorder="1" applyAlignment="1">
      <alignment horizontal="center" vertical="center" wrapText="1" shrinkToFit="1"/>
      <protection/>
    </xf>
    <xf numFmtId="164" fontId="13" fillId="4" borderId="20" xfId="20" applyFont="1" applyFill="1" applyBorder="1" applyAlignment="1">
      <alignment horizontal="center" vertical="center" shrinkToFit="1"/>
      <protection/>
    </xf>
    <xf numFmtId="164" fontId="1" fillId="4" borderId="20" xfId="20" applyFont="1" applyFill="1" applyBorder="1" applyAlignment="1">
      <alignment horizontal="center" vertical="center"/>
      <protection/>
    </xf>
    <xf numFmtId="164" fontId="16" fillId="4" borderId="20" xfId="20" applyFont="1" applyFill="1" applyBorder="1" applyAlignment="1">
      <alignment horizontal="center" vertical="center"/>
      <protection/>
    </xf>
    <xf numFmtId="164" fontId="16" fillId="4" borderId="17" xfId="20" applyFont="1" applyFill="1" applyBorder="1" applyAlignment="1">
      <alignment horizontal="center" vertical="center"/>
      <protection/>
    </xf>
    <xf numFmtId="164" fontId="13" fillId="4" borderId="54" xfId="20" applyFont="1" applyFill="1" applyBorder="1" applyAlignment="1">
      <alignment horizontal="center" vertical="center"/>
      <protection/>
    </xf>
    <xf numFmtId="164" fontId="13" fillId="4" borderId="68" xfId="20" applyFont="1" applyFill="1" applyBorder="1" applyAlignment="1">
      <alignment horizontal="center" vertical="center"/>
      <protection/>
    </xf>
    <xf numFmtId="164" fontId="29" fillId="12" borderId="20" xfId="20" applyFont="1" applyFill="1" applyBorder="1" applyAlignment="1">
      <alignment horizontal="left" vertical="center"/>
      <protection/>
    </xf>
    <xf numFmtId="164" fontId="29" fillId="12" borderId="17" xfId="20" applyFont="1" applyFill="1" applyBorder="1" applyAlignment="1">
      <alignment horizontal="left" vertical="center"/>
      <protection/>
    </xf>
    <xf numFmtId="164" fontId="29" fillId="12" borderId="18" xfId="20" applyFont="1" applyFill="1" applyBorder="1" applyAlignment="1">
      <alignment horizontal="center" vertical="center"/>
      <protection/>
    </xf>
    <xf numFmtId="164" fontId="29" fillId="12" borderId="18" xfId="20" applyFont="1" applyFill="1" applyBorder="1" applyAlignment="1">
      <alignment horizontal="left" vertical="center"/>
      <protection/>
    </xf>
    <xf numFmtId="164" fontId="29" fillId="12" borderId="24" xfId="20" applyFont="1" applyFill="1" applyBorder="1" applyAlignment="1">
      <alignment horizontal="left" vertical="center"/>
      <protection/>
    </xf>
    <xf numFmtId="168" fontId="16" fillId="9" borderId="25" xfId="20" applyNumberFormat="1" applyFont="1" applyFill="1" applyBorder="1" applyAlignment="1">
      <alignment horizontal="center" vertical="center"/>
      <protection/>
    </xf>
    <xf numFmtId="164" fontId="16" fillId="9" borderId="13" xfId="20" applyFont="1" applyFill="1" applyBorder="1" applyAlignment="1">
      <alignment vertical="center"/>
      <protection/>
    </xf>
    <xf numFmtId="164" fontId="13" fillId="9" borderId="10" xfId="20" applyFont="1" applyFill="1" applyBorder="1" applyAlignment="1">
      <alignment/>
      <protection/>
    </xf>
    <xf numFmtId="164" fontId="16" fillId="9" borderId="66" xfId="20" applyFont="1" applyFill="1" applyBorder="1" applyAlignment="1">
      <alignment/>
      <protection/>
    </xf>
    <xf numFmtId="164" fontId="16" fillId="9" borderId="20" xfId="20" applyFont="1" applyFill="1" applyBorder="1" applyAlignment="1">
      <alignment/>
      <protection/>
    </xf>
    <xf numFmtId="164" fontId="1" fillId="0" borderId="20" xfId="20" applyBorder="1">
      <alignment/>
      <protection/>
    </xf>
    <xf numFmtId="164" fontId="13" fillId="0" borderId="20" xfId="20" applyFont="1" applyBorder="1">
      <alignment/>
      <protection/>
    </xf>
    <xf numFmtId="164" fontId="16" fillId="0" borderId="20" xfId="20" applyFont="1" applyBorder="1" applyAlignment="1">
      <alignment/>
      <protection/>
    </xf>
    <xf numFmtId="166" fontId="16" fillId="0" borderId="20" xfId="20" applyNumberFormat="1" applyFont="1" applyBorder="1">
      <alignment/>
      <protection/>
    </xf>
    <xf numFmtId="166" fontId="28" fillId="0" borderId="20" xfId="0" applyNumberFormat="1" applyFont="1" applyBorder="1" applyAlignment="1">
      <alignment/>
    </xf>
    <xf numFmtId="164" fontId="16" fillId="0" borderId="20" xfId="20" applyFont="1" applyBorder="1">
      <alignment/>
      <protection/>
    </xf>
    <xf numFmtId="166" fontId="16" fillId="0" borderId="20" xfId="20" applyNumberFormat="1" applyFont="1" applyBorder="1" applyAlignment="1">
      <alignment shrinkToFit="1"/>
      <protection/>
    </xf>
    <xf numFmtId="164" fontId="13" fillId="0" borderId="20" xfId="20" applyFont="1" applyBorder="1" applyAlignment="1">
      <alignment horizontal="right"/>
      <protection/>
    </xf>
    <xf numFmtId="164" fontId="16" fillId="0" borderId="17" xfId="20" applyFont="1" applyBorder="1" applyAlignment="1">
      <alignment/>
      <protection/>
    </xf>
    <xf numFmtId="164" fontId="16" fillId="0" borderId="20" xfId="20" applyFont="1" applyFill="1" applyBorder="1">
      <alignment/>
      <protection/>
    </xf>
    <xf numFmtId="164" fontId="16" fillId="3" borderId="20" xfId="20" applyFont="1" applyFill="1" applyBorder="1">
      <alignment/>
      <protection/>
    </xf>
    <xf numFmtId="164" fontId="13" fillId="3" borderId="20" xfId="20" applyFont="1" applyFill="1" applyBorder="1" applyAlignment="1">
      <alignment/>
      <protection/>
    </xf>
    <xf numFmtId="166" fontId="13" fillId="3" borderId="20" xfId="20" applyNumberFormat="1" applyFont="1" applyFill="1" applyBorder="1">
      <alignment/>
      <protection/>
    </xf>
    <xf numFmtId="166" fontId="8" fillId="3" borderId="20" xfId="20" applyNumberFormat="1" applyFont="1" applyFill="1" applyBorder="1">
      <alignment/>
      <protection/>
    </xf>
    <xf numFmtId="164" fontId="36" fillId="0" borderId="20" xfId="20" applyFont="1" applyFill="1" applyBorder="1">
      <alignment/>
      <protection/>
    </xf>
    <xf numFmtId="164" fontId="16" fillId="9" borderId="20" xfId="20" applyFont="1" applyFill="1" applyBorder="1" applyAlignment="1">
      <alignment vertical="center"/>
      <protection/>
    </xf>
    <xf numFmtId="164" fontId="13" fillId="9" borderId="20" xfId="20" applyFont="1" applyFill="1" applyBorder="1" applyAlignment="1">
      <alignment/>
      <protection/>
    </xf>
    <xf numFmtId="164" fontId="8" fillId="9" borderId="20" xfId="20" applyFont="1" applyFill="1" applyBorder="1" applyAlignment="1">
      <alignment/>
      <protection/>
    </xf>
    <xf numFmtId="164" fontId="13" fillId="8" borderId="20" xfId="20" applyFont="1" applyFill="1" applyBorder="1" applyAlignment="1">
      <alignment vertical="center"/>
      <protection/>
    </xf>
    <xf numFmtId="164" fontId="16" fillId="8" borderId="20" xfId="20" applyFont="1" applyFill="1" applyBorder="1" applyAlignment="1">
      <alignment/>
      <protection/>
    </xf>
    <xf numFmtId="166" fontId="33" fillId="8" borderId="20" xfId="20" applyNumberFormat="1" applyFont="1" applyFill="1" applyBorder="1" applyAlignment="1">
      <alignment/>
      <protection/>
    </xf>
    <xf numFmtId="164" fontId="13" fillId="8" borderId="20" xfId="20" applyFont="1" applyFill="1" applyBorder="1" applyAlignment="1">
      <alignment/>
      <protection/>
    </xf>
    <xf numFmtId="166" fontId="16" fillId="0" borderId="20" xfId="20" applyNumberFormat="1" applyFont="1" applyBorder="1" applyAlignment="1">
      <alignment/>
      <protection/>
    </xf>
    <xf numFmtId="164" fontId="1" fillId="0" borderId="20" xfId="20" applyFill="1" applyBorder="1">
      <alignment/>
      <protection/>
    </xf>
    <xf numFmtId="168" fontId="16" fillId="0" borderId="20" xfId="20" applyNumberFormat="1" applyFont="1" applyFill="1" applyBorder="1" applyAlignment="1">
      <alignment horizontal="center" vertical="center"/>
      <protection/>
    </xf>
    <xf numFmtId="164" fontId="1" fillId="5" borderId="20" xfId="20" applyFill="1" applyBorder="1">
      <alignment/>
      <protection/>
    </xf>
    <xf numFmtId="165" fontId="19" fillId="5" borderId="20" xfId="20" applyNumberFormat="1" applyFont="1" applyFill="1" applyBorder="1" applyAlignment="1">
      <alignment horizontal="center"/>
      <protection/>
    </xf>
    <xf numFmtId="166" fontId="13" fillId="5" borderId="20" xfId="20" applyNumberFormat="1" applyFont="1" applyFill="1" applyBorder="1">
      <alignment/>
      <protection/>
    </xf>
    <xf numFmtId="164" fontId="13" fillId="5" borderId="13" xfId="20" applyFont="1" applyFill="1" applyBorder="1" applyAlignment="1">
      <alignment horizontal="right"/>
      <protection/>
    </xf>
    <xf numFmtId="166" fontId="13" fillId="5" borderId="13" xfId="20" applyNumberFormat="1" applyFont="1" applyFill="1" applyBorder="1">
      <alignment/>
      <protection/>
    </xf>
    <xf numFmtId="164" fontId="13" fillId="5" borderId="13" xfId="20" applyFont="1" applyFill="1" applyBorder="1">
      <alignment/>
      <protection/>
    </xf>
    <xf numFmtId="164" fontId="13" fillId="5" borderId="20" xfId="20" applyFont="1" applyFill="1" applyBorder="1" applyAlignment="1">
      <alignment horizontal="center"/>
      <protection/>
    </xf>
    <xf numFmtId="164" fontId="13" fillId="5" borderId="20" xfId="20" applyFont="1" applyFill="1" applyBorder="1">
      <alignment/>
      <protection/>
    </xf>
    <xf numFmtId="166" fontId="13" fillId="5" borderId="20" xfId="20" applyNumberFormat="1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e_Hárok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30">
      <selection activeCell="B63" sqref="B63"/>
    </sheetView>
  </sheetViews>
  <sheetFormatPr defaultColWidth="12.57421875" defaultRowHeight="12.75"/>
  <cols>
    <col min="1" max="1" width="50.7109375" style="0" customWidth="1"/>
    <col min="2" max="16384" width="11.57421875" style="0" customWidth="1"/>
  </cols>
  <sheetData>
    <row r="1" spans="1:4" ht="12.75">
      <c r="A1" s="1"/>
      <c r="B1" s="2"/>
      <c r="C1" s="2"/>
      <c r="D1" s="3" t="s">
        <v>0</v>
      </c>
    </row>
    <row r="2" spans="1:4" ht="12.75">
      <c r="A2" s="4" t="s">
        <v>1</v>
      </c>
      <c r="B2" s="5" t="s">
        <v>2</v>
      </c>
      <c r="C2" s="5"/>
      <c r="D2" s="6" t="s">
        <v>3</v>
      </c>
    </row>
    <row r="3" spans="1:4" ht="12.75">
      <c r="A3" s="4"/>
      <c r="B3" s="5" t="s">
        <v>4</v>
      </c>
      <c r="C3" s="5" t="s">
        <v>5</v>
      </c>
      <c r="D3" s="7" t="s">
        <v>6</v>
      </c>
    </row>
    <row r="4" spans="1:4" ht="12.75">
      <c r="A4" s="8" t="s">
        <v>7</v>
      </c>
      <c r="B4" s="9">
        <v>15466651</v>
      </c>
      <c r="C4" s="9">
        <v>16183134</v>
      </c>
      <c r="D4" s="10">
        <v>16752031</v>
      </c>
    </row>
    <row r="5" spans="1:4" ht="12.75">
      <c r="A5" s="11" t="s">
        <v>8</v>
      </c>
      <c r="B5" s="12">
        <f>B7+B8+B9+B10+B11+B12+B13+B14</f>
        <v>14235555</v>
      </c>
      <c r="C5" s="12">
        <f>C7+C8+C9+C10+C11+C12+C13+C14</f>
        <v>15258550</v>
      </c>
      <c r="D5" s="13">
        <f>SUM(D7:D14)</f>
        <v>15085350</v>
      </c>
    </row>
    <row r="6" spans="1:4" ht="12.75">
      <c r="A6" s="14" t="s">
        <v>9</v>
      </c>
      <c r="B6" s="15"/>
      <c r="C6" s="15"/>
      <c r="D6" s="15"/>
    </row>
    <row r="7" spans="1:4" ht="12.75">
      <c r="A7" s="14" t="s">
        <v>10</v>
      </c>
      <c r="B7" s="15">
        <v>183397</v>
      </c>
      <c r="C7" s="15">
        <v>138267</v>
      </c>
      <c r="D7" s="15">
        <v>92092</v>
      </c>
    </row>
    <row r="8" spans="1:4" ht="12.75">
      <c r="A8" s="14" t="s">
        <v>11</v>
      </c>
      <c r="B8" s="15">
        <v>1689210</v>
      </c>
      <c r="C8" s="15">
        <v>1752741</v>
      </c>
      <c r="D8" s="15">
        <v>1692636</v>
      </c>
    </row>
    <row r="9" spans="1:4" ht="12.75">
      <c r="A9" s="14" t="s">
        <v>12</v>
      </c>
      <c r="B9" s="15">
        <v>347213</v>
      </c>
      <c r="C9" s="15">
        <v>347213</v>
      </c>
      <c r="D9" s="15">
        <v>339803</v>
      </c>
    </row>
    <row r="10" spans="1:4" ht="12.75">
      <c r="A10" s="14" t="s">
        <v>13</v>
      </c>
      <c r="B10" s="15">
        <v>402708</v>
      </c>
      <c r="C10" s="15">
        <v>404408</v>
      </c>
      <c r="D10" s="15">
        <v>380216</v>
      </c>
    </row>
    <row r="11" spans="1:4" ht="12.75">
      <c r="A11" s="14" t="s">
        <v>14</v>
      </c>
      <c r="B11" s="15">
        <v>2212607</v>
      </c>
      <c r="C11" s="15">
        <v>2349149</v>
      </c>
      <c r="D11" s="15">
        <v>2329523</v>
      </c>
    </row>
    <row r="12" spans="1:4" ht="12.75">
      <c r="A12" s="14" t="s">
        <v>15</v>
      </c>
      <c r="B12" s="15">
        <v>543253</v>
      </c>
      <c r="C12" s="15">
        <v>606684</v>
      </c>
      <c r="D12" s="15">
        <v>584022</v>
      </c>
    </row>
    <row r="13" spans="1:4" ht="12.75">
      <c r="A13" s="14" t="s">
        <v>16</v>
      </c>
      <c r="B13" s="15">
        <v>825732</v>
      </c>
      <c r="C13" s="15">
        <v>858926</v>
      </c>
      <c r="D13" s="15">
        <v>858926</v>
      </c>
    </row>
    <row r="14" spans="1:4" ht="12.75">
      <c r="A14" s="14" t="s">
        <v>17</v>
      </c>
      <c r="B14" s="15">
        <v>8031435</v>
      </c>
      <c r="C14" s="15">
        <v>8801162</v>
      </c>
      <c r="D14" s="15">
        <v>8808132</v>
      </c>
    </row>
    <row r="15" spans="1:4" ht="12.75">
      <c r="A15" s="16" t="s">
        <v>18</v>
      </c>
      <c r="B15" s="17">
        <f>B4-B5</f>
        <v>1231096</v>
      </c>
      <c r="C15" s="17">
        <f>C4-C5</f>
        <v>924584</v>
      </c>
      <c r="D15" s="18">
        <f>D4-D5</f>
        <v>1666681</v>
      </c>
    </row>
    <row r="16" spans="1:4" ht="12.75">
      <c r="A16" s="8" t="s">
        <v>19</v>
      </c>
      <c r="B16" s="9">
        <v>4666268</v>
      </c>
      <c r="C16" s="9">
        <v>931368</v>
      </c>
      <c r="D16" s="10">
        <v>800650</v>
      </c>
    </row>
    <row r="17" spans="1:4" ht="12.75">
      <c r="A17" s="11" t="s">
        <v>20</v>
      </c>
      <c r="B17" s="12">
        <f>B19+B20+B21+B22+B23+B24+B25+B26</f>
        <v>7643298</v>
      </c>
      <c r="C17" s="12">
        <f>C19+C20+C21+C22+C23+C24+C25+C26</f>
        <v>3706249</v>
      </c>
      <c r="D17" s="13">
        <f>D19+D20+D21+D22+D23+D24+D25+D26</f>
        <v>2670214</v>
      </c>
    </row>
    <row r="18" spans="1:4" ht="12.75">
      <c r="A18" s="14" t="s">
        <v>21</v>
      </c>
      <c r="B18" s="15"/>
      <c r="C18" s="15"/>
      <c r="D18" s="15"/>
    </row>
    <row r="19" spans="1:4" ht="12.75">
      <c r="A19" s="14" t="s">
        <v>22</v>
      </c>
      <c r="B19" s="15">
        <v>6491833</v>
      </c>
      <c r="C19" s="15">
        <v>2247383</v>
      </c>
      <c r="D19" s="15">
        <v>1956764</v>
      </c>
    </row>
    <row r="20" spans="1:4" ht="12.75">
      <c r="A20" s="14" t="s">
        <v>11</v>
      </c>
      <c r="B20" s="15">
        <v>24530</v>
      </c>
      <c r="C20" s="15">
        <v>24530</v>
      </c>
      <c r="D20" s="15">
        <v>18409</v>
      </c>
    </row>
    <row r="21" spans="1:4" ht="12.75">
      <c r="A21" s="14" t="s">
        <v>12</v>
      </c>
      <c r="B21" s="19">
        <v>0</v>
      </c>
      <c r="C21" s="15">
        <v>0</v>
      </c>
      <c r="D21" s="15">
        <v>0</v>
      </c>
    </row>
    <row r="22" spans="1:4" ht="12.75">
      <c r="A22" s="14" t="s">
        <v>13</v>
      </c>
      <c r="B22" s="19">
        <v>0</v>
      </c>
      <c r="C22" s="19">
        <v>0</v>
      </c>
      <c r="D22" s="15">
        <v>0</v>
      </c>
    </row>
    <row r="23" spans="1:4" ht="12.75">
      <c r="A23" s="14" t="s">
        <v>14</v>
      </c>
      <c r="B23" s="15">
        <v>713671</v>
      </c>
      <c r="C23" s="15">
        <v>980847</v>
      </c>
      <c r="D23" s="15">
        <v>638257</v>
      </c>
    </row>
    <row r="24" spans="1:4" ht="12.75">
      <c r="A24" s="14" t="s">
        <v>15</v>
      </c>
      <c r="B24" s="15">
        <v>6639</v>
      </c>
      <c r="C24" s="15">
        <v>0</v>
      </c>
      <c r="D24" s="15">
        <v>0</v>
      </c>
    </row>
    <row r="25" spans="1:4" ht="12.75">
      <c r="A25" s="14" t="s">
        <v>16</v>
      </c>
      <c r="B25" s="19">
        <v>0</v>
      </c>
      <c r="C25" s="15">
        <v>0</v>
      </c>
      <c r="D25" s="15">
        <v>0</v>
      </c>
    </row>
    <row r="26" spans="1:4" ht="12.75">
      <c r="A26" s="14" t="s">
        <v>17</v>
      </c>
      <c r="B26" s="15">
        <v>406625</v>
      </c>
      <c r="C26" s="15">
        <v>453489</v>
      </c>
      <c r="D26" s="15">
        <v>56784</v>
      </c>
    </row>
    <row r="27" spans="1:4" ht="12.75">
      <c r="A27" s="16" t="s">
        <v>23</v>
      </c>
      <c r="B27" s="17">
        <f>B16-B17</f>
        <v>-2977030</v>
      </c>
      <c r="C27" s="17">
        <f>C16-C17</f>
        <v>-2774881</v>
      </c>
      <c r="D27" s="18">
        <f>D16-D17</f>
        <v>-1869564</v>
      </c>
    </row>
    <row r="28" spans="1:4" ht="12.75">
      <c r="A28" s="8" t="s">
        <v>24</v>
      </c>
      <c r="B28" s="9">
        <f>B29+B31+B32</f>
        <v>1951736</v>
      </c>
      <c r="C28" s="9">
        <f>C29+C31+C32+C30</f>
        <v>2068357</v>
      </c>
      <c r="D28" s="20">
        <f>D29+D31+D32+D30</f>
        <v>2068362</v>
      </c>
    </row>
    <row r="29" spans="1:4" ht="12.75">
      <c r="A29" s="14" t="s">
        <v>25</v>
      </c>
      <c r="B29" s="15">
        <v>1417380</v>
      </c>
      <c r="C29" s="15">
        <v>1346610</v>
      </c>
      <c r="D29" s="15">
        <v>1346610</v>
      </c>
    </row>
    <row r="30" spans="1:4" ht="12.75">
      <c r="A30" s="14" t="s">
        <v>26</v>
      </c>
      <c r="B30" s="15">
        <v>0</v>
      </c>
      <c r="C30" s="15">
        <v>11319</v>
      </c>
      <c r="D30" s="15">
        <v>11324</v>
      </c>
    </row>
    <row r="31" spans="1:4" ht="12.75">
      <c r="A31" s="14" t="s">
        <v>27</v>
      </c>
      <c r="B31" s="15">
        <v>346213</v>
      </c>
      <c r="C31" s="15">
        <v>481583</v>
      </c>
      <c r="D31" s="15">
        <v>481583</v>
      </c>
    </row>
    <row r="32" spans="1:4" ht="12.75">
      <c r="A32" s="14" t="s">
        <v>28</v>
      </c>
      <c r="B32" s="15">
        <v>188143</v>
      </c>
      <c r="C32" s="15">
        <v>228845</v>
      </c>
      <c r="D32" s="15">
        <v>228845</v>
      </c>
    </row>
    <row r="33" spans="1:4" ht="12.75">
      <c r="A33" s="11" t="s">
        <v>29</v>
      </c>
      <c r="B33" s="12">
        <v>205802</v>
      </c>
      <c r="C33" s="12">
        <v>218060</v>
      </c>
      <c r="D33" s="12">
        <v>218059</v>
      </c>
    </row>
    <row r="34" spans="1:4" ht="12.75">
      <c r="A34" s="16" t="s">
        <v>30</v>
      </c>
      <c r="B34" s="17">
        <f>B28-B33</f>
        <v>1745934</v>
      </c>
      <c r="C34" s="17">
        <f>C28-C33</f>
        <v>1850297</v>
      </c>
      <c r="D34" s="18">
        <f>D28-D33</f>
        <v>1850303</v>
      </c>
    </row>
    <row r="35" spans="1:4" ht="12.75">
      <c r="A35" s="14" t="s">
        <v>31</v>
      </c>
      <c r="B35" s="15">
        <v>-1745934</v>
      </c>
      <c r="C35" s="15">
        <v>-1862555</v>
      </c>
      <c r="D35" s="15">
        <f>D15+D27</f>
        <v>-202883</v>
      </c>
    </row>
    <row r="36" spans="1:4" ht="12.75">
      <c r="A36" s="4" t="s">
        <v>32</v>
      </c>
      <c r="B36" s="21">
        <f>B15+B27+B34</f>
        <v>0</v>
      </c>
      <c r="C36" s="21">
        <f>C15+C27+C34</f>
        <v>0</v>
      </c>
      <c r="D36" s="22">
        <f>D15+D27+D34</f>
        <v>1647420</v>
      </c>
    </row>
  </sheetData>
  <mergeCells count="2">
    <mergeCell ref="A2:A3"/>
    <mergeCell ref="B2:C2"/>
  </mergeCells>
  <printOptions/>
  <pageMargins left="0.7875" right="0.7875" top="1.0527777777777778" bottom="1.0527777777777778" header="0.7875" footer="0.7875"/>
  <pageSetup firstPageNumber="86" useFirstPageNumber="1" horizontalDpi="300" verticalDpi="300" orientation="portrait" paperSize="9"/>
  <headerFooter alignWithMargins="0">
    <oddHeader>&amp;C&amp;"Times New Roman,Normálne"&amp;12&amp;A</oddHeader>
    <oddFooter>&amp;C&amp;"Times New Roman,Normálne"&amp;12&amp;P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4">
      <selection activeCell="G74" sqref="G74"/>
    </sheetView>
  </sheetViews>
  <sheetFormatPr defaultColWidth="12.57421875" defaultRowHeight="12.75"/>
  <cols>
    <col min="1" max="1" width="9.00390625" style="0" customWidth="1"/>
    <col min="2" max="3" width="11.57421875" style="0" customWidth="1"/>
    <col min="4" max="4" width="47.421875" style="0" customWidth="1"/>
    <col min="5" max="6" width="10.57421875" style="0" customWidth="1"/>
    <col min="7" max="7" width="11.57421875" style="0" customWidth="1"/>
    <col min="8" max="8" width="8.00390625" style="0" customWidth="1"/>
    <col min="9" max="16384" width="11.57421875" style="0" customWidth="1"/>
  </cols>
  <sheetData>
    <row r="1" spans="1:8" ht="15">
      <c r="A1" s="387" t="s">
        <v>632</v>
      </c>
      <c r="B1" s="387"/>
      <c r="C1" s="387" t="s">
        <v>633</v>
      </c>
      <c r="D1" s="387"/>
      <c r="E1" s="387"/>
      <c r="F1" s="387"/>
      <c r="G1" s="387"/>
      <c r="H1" s="387"/>
    </row>
    <row r="2" spans="1:8" ht="12.75">
      <c r="A2" s="253"/>
      <c r="B2" s="253"/>
      <c r="C2" s="253"/>
      <c r="D2" s="253"/>
      <c r="E2" s="253"/>
      <c r="F2" s="253"/>
      <c r="G2" s="253"/>
      <c r="H2" s="388" t="s">
        <v>0</v>
      </c>
    </row>
    <row r="3" spans="1:8" ht="12.75">
      <c r="A3" s="496"/>
      <c r="B3" s="496"/>
      <c r="C3" s="497"/>
      <c r="D3" s="498" t="s">
        <v>634</v>
      </c>
      <c r="E3" s="331" t="s">
        <v>635</v>
      </c>
      <c r="F3" s="331"/>
      <c r="G3" s="108" t="s">
        <v>636</v>
      </c>
      <c r="H3" s="107" t="s">
        <v>89</v>
      </c>
    </row>
    <row r="4" spans="1:8" ht="12.75" customHeight="1">
      <c r="A4" s="391" t="s">
        <v>279</v>
      </c>
      <c r="B4" s="499" t="s">
        <v>280</v>
      </c>
      <c r="C4" s="393" t="s">
        <v>91</v>
      </c>
      <c r="D4" s="500" t="s">
        <v>281</v>
      </c>
      <c r="E4" s="501" t="s">
        <v>4</v>
      </c>
      <c r="F4" s="502" t="s">
        <v>5</v>
      </c>
      <c r="G4" s="503" t="s">
        <v>597</v>
      </c>
      <c r="H4" s="504" t="s">
        <v>637</v>
      </c>
    </row>
    <row r="5" spans="1:8" ht="12.75">
      <c r="A5" s="398"/>
      <c r="B5" s="505" t="s">
        <v>476</v>
      </c>
      <c r="C5" s="399"/>
      <c r="D5" s="506" t="s">
        <v>286</v>
      </c>
      <c r="E5" s="501"/>
      <c r="F5" s="502"/>
      <c r="G5" s="503"/>
      <c r="H5" s="503"/>
    </row>
    <row r="6" spans="1:8" ht="12.75">
      <c r="A6" s="507" t="s">
        <v>632</v>
      </c>
      <c r="B6" s="507"/>
      <c r="C6" s="507"/>
      <c r="D6" s="507"/>
      <c r="E6" s="508">
        <v>549892</v>
      </c>
      <c r="F6" s="402">
        <v>606684</v>
      </c>
      <c r="G6" s="402">
        <f>G8+G12+G37+G43</f>
        <v>584022</v>
      </c>
      <c r="H6" s="509">
        <v>96.26</v>
      </c>
    </row>
    <row r="7" spans="1:8" ht="12.75">
      <c r="A7" s="404" t="s">
        <v>245</v>
      </c>
      <c r="B7" s="405" t="s">
        <v>638</v>
      </c>
      <c r="C7" s="510" t="s">
        <v>639</v>
      </c>
      <c r="D7" s="510"/>
      <c r="E7" s="511"/>
      <c r="F7" s="511"/>
      <c r="G7" s="512"/>
      <c r="H7" s="513"/>
    </row>
    <row r="8" spans="1:8" ht="12.75">
      <c r="A8" s="514"/>
      <c r="B8" s="515"/>
      <c r="C8" s="355" t="s">
        <v>292</v>
      </c>
      <c r="D8" s="412" t="s">
        <v>8</v>
      </c>
      <c r="E8" s="413">
        <v>201620</v>
      </c>
      <c r="F8" s="413">
        <v>201620</v>
      </c>
      <c r="G8" s="413">
        <v>201620</v>
      </c>
      <c r="H8" s="516">
        <v>100</v>
      </c>
    </row>
    <row r="9" spans="1:8" ht="12.75">
      <c r="A9" s="514"/>
      <c r="B9" s="515"/>
      <c r="C9" s="361" t="s">
        <v>532</v>
      </c>
      <c r="D9" s="414" t="s">
        <v>603</v>
      </c>
      <c r="E9" s="421">
        <v>201620</v>
      </c>
      <c r="F9" s="421">
        <v>201620</v>
      </c>
      <c r="G9" s="421">
        <v>201620</v>
      </c>
      <c r="H9" s="516">
        <v>100</v>
      </c>
    </row>
    <row r="10" spans="1:8" ht="12.75">
      <c r="A10" s="514"/>
      <c r="B10" s="515"/>
      <c r="C10" s="361"/>
      <c r="D10" s="517" t="s">
        <v>640</v>
      </c>
      <c r="E10" s="375">
        <v>201620</v>
      </c>
      <c r="F10" s="375">
        <v>201620</v>
      </c>
      <c r="G10" s="375">
        <v>201620</v>
      </c>
      <c r="H10" s="518">
        <v>100</v>
      </c>
    </row>
    <row r="11" spans="1:8" ht="12.75">
      <c r="A11" s="404" t="s">
        <v>641</v>
      </c>
      <c r="B11" s="405" t="s">
        <v>642</v>
      </c>
      <c r="C11" s="406" t="s">
        <v>643</v>
      </c>
      <c r="D11" s="406"/>
      <c r="E11" s="407"/>
      <c r="F11" s="407"/>
      <c r="G11" s="407"/>
      <c r="H11" s="519"/>
    </row>
    <row r="12" spans="1:8" ht="12.75">
      <c r="A12" s="410"/>
      <c r="B12" s="520"/>
      <c r="C12" s="355" t="s">
        <v>292</v>
      </c>
      <c r="D12" s="412" t="s">
        <v>8</v>
      </c>
      <c r="E12" s="413">
        <v>48796</v>
      </c>
      <c r="F12" s="413">
        <v>55435</v>
      </c>
      <c r="G12" s="521">
        <v>54981</v>
      </c>
      <c r="H12" s="522">
        <v>99.18</v>
      </c>
    </row>
    <row r="13" spans="1:8" ht="12.75">
      <c r="A13" s="410"/>
      <c r="B13" s="520"/>
      <c r="C13" s="523" t="s">
        <v>317</v>
      </c>
      <c r="D13" s="524" t="s">
        <v>644</v>
      </c>
      <c r="E13" s="525">
        <v>0</v>
      </c>
      <c r="F13" s="525">
        <v>67</v>
      </c>
      <c r="G13" s="525">
        <v>67</v>
      </c>
      <c r="H13" s="516">
        <v>100</v>
      </c>
    </row>
    <row r="14" spans="1:8" ht="12.75">
      <c r="A14" s="410"/>
      <c r="B14" s="520"/>
      <c r="C14" s="526"/>
      <c r="D14" s="527" t="s">
        <v>645</v>
      </c>
      <c r="E14" s="528">
        <v>0</v>
      </c>
      <c r="F14" s="528">
        <v>67</v>
      </c>
      <c r="G14" s="528">
        <v>67</v>
      </c>
      <c r="H14" s="518">
        <v>100</v>
      </c>
    </row>
    <row r="15" spans="1:8" ht="12.75">
      <c r="A15" s="410"/>
      <c r="B15" s="520"/>
      <c r="C15" s="361" t="s">
        <v>293</v>
      </c>
      <c r="D15" s="414" t="s">
        <v>294</v>
      </c>
      <c r="E15" s="421">
        <v>40331</v>
      </c>
      <c r="F15" s="226">
        <v>48710</v>
      </c>
      <c r="G15" s="421">
        <f>G16+G17+G18+G19+G20+G21+G22+G23+G24+G25+G26+G27</f>
        <v>48258</v>
      </c>
      <c r="H15" s="516">
        <v>99</v>
      </c>
    </row>
    <row r="16" spans="1:8" ht="12.75">
      <c r="A16" s="410"/>
      <c r="B16" s="520"/>
      <c r="C16" s="361"/>
      <c r="D16" s="529" t="s">
        <v>646</v>
      </c>
      <c r="E16" s="375">
        <v>0</v>
      </c>
      <c r="F16" s="230">
        <v>1498</v>
      </c>
      <c r="G16" s="375">
        <v>1398</v>
      </c>
      <c r="H16" s="518">
        <v>93.32</v>
      </c>
    </row>
    <row r="17" spans="1:8" ht="12.75">
      <c r="A17" s="410"/>
      <c r="B17" s="520"/>
      <c r="C17" s="361"/>
      <c r="D17" s="529" t="s">
        <v>647</v>
      </c>
      <c r="E17" s="530">
        <v>3319</v>
      </c>
      <c r="F17" s="370">
        <v>4489</v>
      </c>
      <c r="G17" s="531">
        <v>4435</v>
      </c>
      <c r="H17" s="518">
        <v>98.81</v>
      </c>
    </row>
    <row r="18" spans="1:8" ht="12.75">
      <c r="A18" s="410"/>
      <c r="B18" s="520"/>
      <c r="C18" s="361"/>
      <c r="D18" s="529" t="s">
        <v>648</v>
      </c>
      <c r="E18" s="530">
        <v>996</v>
      </c>
      <c r="F18" s="532">
        <v>296</v>
      </c>
      <c r="G18" s="531">
        <v>143</v>
      </c>
      <c r="H18" s="518">
        <v>48.31</v>
      </c>
    </row>
    <row r="19" spans="1:8" ht="12.75">
      <c r="A19" s="410"/>
      <c r="B19" s="520"/>
      <c r="C19" s="361"/>
      <c r="D19" s="419" t="s">
        <v>649</v>
      </c>
      <c r="E19" s="415">
        <v>4979</v>
      </c>
      <c r="F19" s="416">
        <v>6679</v>
      </c>
      <c r="G19" s="417">
        <v>6666</v>
      </c>
      <c r="H19" s="518">
        <v>100</v>
      </c>
    </row>
    <row r="20" spans="1:8" ht="12.75">
      <c r="A20" s="410"/>
      <c r="B20" s="520"/>
      <c r="C20" s="361"/>
      <c r="D20" s="419" t="s">
        <v>650</v>
      </c>
      <c r="E20" s="415">
        <v>332</v>
      </c>
      <c r="F20" s="416">
        <v>0</v>
      </c>
      <c r="G20" s="417">
        <v>0</v>
      </c>
      <c r="H20" s="518">
        <v>0</v>
      </c>
    </row>
    <row r="21" spans="1:8" ht="12.75">
      <c r="A21" s="410"/>
      <c r="B21" s="520"/>
      <c r="C21" s="361"/>
      <c r="D21" s="419" t="s">
        <v>651</v>
      </c>
      <c r="E21" s="415">
        <v>4979</v>
      </c>
      <c r="F21" s="416">
        <v>9174</v>
      </c>
      <c r="G21" s="417">
        <v>9174</v>
      </c>
      <c r="H21" s="518">
        <v>100</v>
      </c>
    </row>
    <row r="22" spans="1:8" ht="12.75">
      <c r="A22" s="410"/>
      <c r="B22" s="520"/>
      <c r="C22" s="361"/>
      <c r="D22" s="419" t="s">
        <v>652</v>
      </c>
      <c r="E22" s="415">
        <v>6639</v>
      </c>
      <c r="F22" s="416">
        <v>10233</v>
      </c>
      <c r="G22" s="417">
        <v>10233</v>
      </c>
      <c r="H22" s="518">
        <v>100</v>
      </c>
    </row>
    <row r="23" spans="1:8" ht="12.75">
      <c r="A23" s="410"/>
      <c r="B23" s="520"/>
      <c r="C23" s="361"/>
      <c r="D23" s="419" t="s">
        <v>653</v>
      </c>
      <c r="E23" s="415">
        <v>5975</v>
      </c>
      <c r="F23" s="416">
        <v>4105</v>
      </c>
      <c r="G23" s="417">
        <v>4105</v>
      </c>
      <c r="H23" s="518">
        <v>100</v>
      </c>
    </row>
    <row r="24" spans="1:8" ht="12.75">
      <c r="A24" s="410"/>
      <c r="B24" s="520"/>
      <c r="C24" s="361"/>
      <c r="D24" s="419" t="s">
        <v>654</v>
      </c>
      <c r="E24" s="415">
        <v>4647</v>
      </c>
      <c r="F24" s="416">
        <v>4504</v>
      </c>
      <c r="G24" s="417">
        <v>4504</v>
      </c>
      <c r="H24" s="518">
        <v>100</v>
      </c>
    </row>
    <row r="25" spans="1:8" ht="12.75">
      <c r="A25" s="410"/>
      <c r="B25" s="520"/>
      <c r="C25" s="361"/>
      <c r="D25" s="419" t="s">
        <v>655</v>
      </c>
      <c r="E25" s="415">
        <v>1162</v>
      </c>
      <c r="F25" s="416">
        <v>1162</v>
      </c>
      <c r="G25" s="417">
        <v>1030</v>
      </c>
      <c r="H25" s="518">
        <v>88.64</v>
      </c>
    </row>
    <row r="26" spans="1:8" ht="12.75">
      <c r="A26" s="410"/>
      <c r="B26" s="520"/>
      <c r="C26" s="361"/>
      <c r="D26" s="419" t="s">
        <v>656</v>
      </c>
      <c r="E26" s="415">
        <v>5311</v>
      </c>
      <c r="F26" s="416">
        <v>5454</v>
      </c>
      <c r="G26" s="417">
        <v>5454</v>
      </c>
      <c r="H26" s="518">
        <v>100</v>
      </c>
    </row>
    <row r="27" spans="1:8" ht="12.75">
      <c r="A27" s="410"/>
      <c r="B27" s="520"/>
      <c r="C27" s="361"/>
      <c r="D27" s="533" t="s">
        <v>657</v>
      </c>
      <c r="E27" s="534">
        <v>1992</v>
      </c>
      <c r="F27" s="535">
        <v>1116</v>
      </c>
      <c r="G27" s="536">
        <v>1116</v>
      </c>
      <c r="H27" s="518">
        <v>100</v>
      </c>
    </row>
    <row r="28" spans="1:8" ht="12.75">
      <c r="A28" s="410"/>
      <c r="B28" s="520"/>
      <c r="C28" s="537" t="s">
        <v>532</v>
      </c>
      <c r="D28" s="538" t="s">
        <v>603</v>
      </c>
      <c r="E28" s="539">
        <v>8465</v>
      </c>
      <c r="F28" s="539">
        <v>6658</v>
      </c>
      <c r="G28" s="539">
        <f>G29+G30+G32</f>
        <v>6656</v>
      </c>
      <c r="H28" s="516">
        <v>99.95</v>
      </c>
    </row>
    <row r="29" spans="1:8" ht="12.75">
      <c r="A29" s="410"/>
      <c r="B29" s="520"/>
      <c r="C29" s="422"/>
      <c r="D29" s="419" t="s">
        <v>658</v>
      </c>
      <c r="E29" s="415">
        <v>830</v>
      </c>
      <c r="F29" s="416">
        <v>600</v>
      </c>
      <c r="G29" s="417">
        <v>598</v>
      </c>
      <c r="H29" s="518">
        <v>99.66</v>
      </c>
    </row>
    <row r="30" spans="1:8" ht="12.75">
      <c r="A30" s="410"/>
      <c r="B30" s="520"/>
      <c r="C30" s="422"/>
      <c r="D30" s="419" t="s">
        <v>659</v>
      </c>
      <c r="E30" s="415">
        <v>2656</v>
      </c>
      <c r="F30" s="416">
        <v>1738</v>
      </c>
      <c r="G30" s="417">
        <v>1738</v>
      </c>
      <c r="H30" s="518">
        <v>100</v>
      </c>
    </row>
    <row r="31" spans="1:8" ht="12.75">
      <c r="A31" s="410"/>
      <c r="B31" s="520"/>
      <c r="C31" s="422"/>
      <c r="D31" s="419" t="s">
        <v>660</v>
      </c>
      <c r="E31" s="415">
        <v>4979</v>
      </c>
      <c r="F31" s="416">
        <v>0</v>
      </c>
      <c r="G31" s="417">
        <v>0</v>
      </c>
      <c r="H31" s="518">
        <v>0</v>
      </c>
    </row>
    <row r="32" spans="1:8" ht="12.75">
      <c r="A32" s="410"/>
      <c r="B32" s="520"/>
      <c r="C32" s="422"/>
      <c r="D32" s="419" t="s">
        <v>661</v>
      </c>
      <c r="E32" s="415">
        <v>0</v>
      </c>
      <c r="F32" s="416">
        <v>4320</v>
      </c>
      <c r="G32" s="417">
        <v>4320</v>
      </c>
      <c r="H32" s="518">
        <v>100</v>
      </c>
    </row>
    <row r="33" spans="1:8" ht="12.75">
      <c r="A33" s="410"/>
      <c r="B33" s="520"/>
      <c r="C33" s="429" t="s">
        <v>344</v>
      </c>
      <c r="D33" s="430" t="s">
        <v>662</v>
      </c>
      <c r="E33" s="431">
        <v>6639</v>
      </c>
      <c r="F33" s="432">
        <v>0</v>
      </c>
      <c r="G33" s="433">
        <v>0</v>
      </c>
      <c r="H33" s="540">
        <v>0</v>
      </c>
    </row>
    <row r="34" spans="1:8" ht="12.75">
      <c r="A34" s="410"/>
      <c r="B34" s="520"/>
      <c r="C34" s="537" t="s">
        <v>536</v>
      </c>
      <c r="D34" s="538" t="s">
        <v>663</v>
      </c>
      <c r="E34" s="539">
        <v>6639</v>
      </c>
      <c r="F34" s="541">
        <v>0</v>
      </c>
      <c r="G34" s="542">
        <v>0</v>
      </c>
      <c r="H34" s="516">
        <v>0</v>
      </c>
    </row>
    <row r="35" spans="1:8" ht="12.75">
      <c r="A35" s="410"/>
      <c r="B35" s="520"/>
      <c r="C35" s="422"/>
      <c r="D35" s="419" t="s">
        <v>664</v>
      </c>
      <c r="E35" s="415">
        <v>6639</v>
      </c>
      <c r="F35" s="416">
        <v>0</v>
      </c>
      <c r="G35" s="417">
        <v>0</v>
      </c>
      <c r="H35" s="518">
        <v>0</v>
      </c>
    </row>
    <row r="36" spans="1:8" ht="12.75">
      <c r="A36" s="404" t="s">
        <v>665</v>
      </c>
      <c r="B36" s="404" t="s">
        <v>666</v>
      </c>
      <c r="C36" s="424" t="s">
        <v>667</v>
      </c>
      <c r="D36" s="424"/>
      <c r="E36" s="425"/>
      <c r="F36" s="426"/>
      <c r="G36" s="427"/>
      <c r="H36" s="519"/>
    </row>
    <row r="37" spans="1:8" ht="12.75">
      <c r="A37" s="119"/>
      <c r="B37" s="543"/>
      <c r="C37" s="544" t="s">
        <v>292</v>
      </c>
      <c r="D37" s="430" t="s">
        <v>8</v>
      </c>
      <c r="E37" s="431">
        <v>64396</v>
      </c>
      <c r="F37" s="432">
        <v>64396</v>
      </c>
      <c r="G37" s="433">
        <v>64396</v>
      </c>
      <c r="H37" s="516">
        <v>100</v>
      </c>
    </row>
    <row r="38" spans="1:8" ht="12.75">
      <c r="A38" s="119"/>
      <c r="B38" s="543"/>
      <c r="C38" s="545" t="s">
        <v>293</v>
      </c>
      <c r="D38" s="419" t="s">
        <v>668</v>
      </c>
      <c r="E38" s="539">
        <v>64396</v>
      </c>
      <c r="F38" s="541">
        <v>16099</v>
      </c>
      <c r="G38" s="546">
        <v>16099</v>
      </c>
      <c r="H38" s="516">
        <v>100</v>
      </c>
    </row>
    <row r="39" spans="1:8" ht="12.75">
      <c r="A39" s="119"/>
      <c r="B39" s="543"/>
      <c r="C39" s="428"/>
      <c r="D39" s="547" t="s">
        <v>669</v>
      </c>
      <c r="E39" s="375">
        <v>64396</v>
      </c>
      <c r="F39" s="370">
        <v>16099</v>
      </c>
      <c r="G39" s="548">
        <v>16099</v>
      </c>
      <c r="H39" s="518">
        <v>100</v>
      </c>
    </row>
    <row r="40" spans="1:8" ht="12.75">
      <c r="A40" s="119"/>
      <c r="B40" s="543"/>
      <c r="C40" s="545" t="s">
        <v>532</v>
      </c>
      <c r="D40" s="414" t="s">
        <v>417</v>
      </c>
      <c r="E40" s="421">
        <v>0</v>
      </c>
      <c r="F40" s="363">
        <v>48297</v>
      </c>
      <c r="G40" s="548">
        <v>48297</v>
      </c>
      <c r="H40" s="518">
        <v>100</v>
      </c>
    </row>
    <row r="41" spans="1:8" ht="12.75">
      <c r="A41" s="119"/>
      <c r="B41" s="543"/>
      <c r="C41" s="428"/>
      <c r="D41" s="547" t="s">
        <v>670</v>
      </c>
      <c r="E41" s="375">
        <v>0</v>
      </c>
      <c r="F41" s="370">
        <v>48297</v>
      </c>
      <c r="G41" s="548">
        <v>48297</v>
      </c>
      <c r="H41" s="518">
        <v>100</v>
      </c>
    </row>
    <row r="42" spans="1:8" ht="12.75">
      <c r="A42" s="404" t="s">
        <v>671</v>
      </c>
      <c r="B42" s="404" t="s">
        <v>672</v>
      </c>
      <c r="C42" s="406" t="s">
        <v>673</v>
      </c>
      <c r="D42" s="406"/>
      <c r="E42" s="549"/>
      <c r="F42" s="437"/>
      <c r="G42" s="438"/>
      <c r="H42" s="550"/>
    </row>
    <row r="43" spans="1:8" ht="12.75">
      <c r="A43" s="439"/>
      <c r="B43" s="434"/>
      <c r="C43" s="355" t="s">
        <v>292</v>
      </c>
      <c r="D43" s="356" t="s">
        <v>8</v>
      </c>
      <c r="E43" s="413">
        <v>228441</v>
      </c>
      <c r="F43" s="413">
        <v>285233</v>
      </c>
      <c r="G43" s="551">
        <v>263025</v>
      </c>
      <c r="H43" s="552">
        <v>92.21</v>
      </c>
    </row>
    <row r="44" spans="1:8" ht="12.75">
      <c r="A44" s="439"/>
      <c r="B44" s="434"/>
      <c r="C44" s="553" t="s">
        <v>532</v>
      </c>
      <c r="D44" s="414" t="s">
        <v>603</v>
      </c>
      <c r="E44" s="554">
        <v>228441</v>
      </c>
      <c r="F44" s="554">
        <v>267776</v>
      </c>
      <c r="G44" s="555">
        <v>245588</v>
      </c>
      <c r="H44" s="556">
        <v>91.71</v>
      </c>
    </row>
    <row r="45" spans="1:8" ht="12.75">
      <c r="A45" s="439"/>
      <c r="B45" s="434"/>
      <c r="C45" s="557"/>
      <c r="D45" s="558" t="s">
        <v>674</v>
      </c>
      <c r="E45" s="559">
        <v>0</v>
      </c>
      <c r="F45" s="559">
        <v>864</v>
      </c>
      <c r="G45" s="560">
        <v>864</v>
      </c>
      <c r="H45" s="561">
        <v>100</v>
      </c>
    </row>
    <row r="46" spans="1:8" ht="12.75">
      <c r="A46" s="439"/>
      <c r="B46" s="434"/>
      <c r="C46" s="557"/>
      <c r="D46" s="562" t="s">
        <v>675</v>
      </c>
      <c r="E46" s="528">
        <v>211844</v>
      </c>
      <c r="F46" s="528">
        <v>179464</v>
      </c>
      <c r="G46" s="563">
        <v>157276</v>
      </c>
      <c r="H46" s="564">
        <v>87.64</v>
      </c>
    </row>
    <row r="47" spans="1:8" ht="12.75">
      <c r="A47" s="439"/>
      <c r="B47" s="434"/>
      <c r="C47" s="557"/>
      <c r="D47" s="562" t="s">
        <v>676</v>
      </c>
      <c r="E47" s="528">
        <v>0</v>
      </c>
      <c r="F47" s="528">
        <v>45060</v>
      </c>
      <c r="G47" s="563">
        <v>45060</v>
      </c>
      <c r="H47" s="564">
        <v>100</v>
      </c>
    </row>
    <row r="48" spans="1:8" ht="12.75">
      <c r="A48" s="439"/>
      <c r="B48" s="434"/>
      <c r="C48" s="557"/>
      <c r="D48" s="562" t="s">
        <v>677</v>
      </c>
      <c r="E48" s="528">
        <v>16597</v>
      </c>
      <c r="F48" s="528">
        <v>17297</v>
      </c>
      <c r="G48" s="563">
        <v>17297</v>
      </c>
      <c r="H48" s="564">
        <v>100</v>
      </c>
    </row>
    <row r="49" spans="1:8" ht="12.75">
      <c r="A49" s="439"/>
      <c r="B49" s="434"/>
      <c r="C49" s="557"/>
      <c r="D49" s="562" t="s">
        <v>678</v>
      </c>
      <c r="E49" s="565">
        <v>0</v>
      </c>
      <c r="F49" s="528">
        <v>69321</v>
      </c>
      <c r="G49" s="563">
        <v>69321</v>
      </c>
      <c r="H49" s="564">
        <v>100</v>
      </c>
    </row>
    <row r="50" spans="1:8" ht="12.75">
      <c r="A50" s="439"/>
      <c r="B50" s="434"/>
      <c r="C50" s="557"/>
      <c r="D50" s="566" t="s">
        <v>679</v>
      </c>
      <c r="E50" s="231">
        <v>0</v>
      </c>
      <c r="F50" s="528">
        <v>830</v>
      </c>
      <c r="G50" s="563">
        <v>830</v>
      </c>
      <c r="H50" s="564">
        <v>100</v>
      </c>
    </row>
    <row r="51" spans="1:8" ht="12.75">
      <c r="A51" s="439"/>
      <c r="B51" s="567" t="s">
        <v>638</v>
      </c>
      <c r="C51" s="568" t="s">
        <v>680</v>
      </c>
      <c r="D51" s="568"/>
      <c r="E51" s="569"/>
      <c r="F51" s="570"/>
      <c r="G51" s="571"/>
      <c r="H51" s="572"/>
    </row>
    <row r="52" spans="1:8" ht="12.75">
      <c r="A52" s="439"/>
      <c r="B52" s="573"/>
      <c r="C52" s="574">
        <v>600</v>
      </c>
      <c r="D52" s="356" t="s">
        <v>8</v>
      </c>
      <c r="E52" s="575">
        <v>0</v>
      </c>
      <c r="F52" s="576">
        <v>3850</v>
      </c>
      <c r="G52" s="551">
        <v>3850</v>
      </c>
      <c r="H52" s="577">
        <v>100</v>
      </c>
    </row>
    <row r="53" spans="1:8" ht="12.75">
      <c r="A53" s="439"/>
      <c r="B53" s="573"/>
      <c r="C53" s="553" t="s">
        <v>532</v>
      </c>
      <c r="D53" s="414" t="s">
        <v>603</v>
      </c>
      <c r="E53" s="578">
        <v>0</v>
      </c>
      <c r="F53" s="554">
        <v>3850</v>
      </c>
      <c r="G53" s="555">
        <v>3850</v>
      </c>
      <c r="H53" s="579">
        <v>100</v>
      </c>
    </row>
    <row r="54" spans="1:8" ht="12.75">
      <c r="A54" s="439"/>
      <c r="B54" s="573"/>
      <c r="C54" s="553"/>
      <c r="D54" s="580" t="s">
        <v>681</v>
      </c>
      <c r="E54" s="581">
        <v>0</v>
      </c>
      <c r="F54" s="559">
        <v>3850</v>
      </c>
      <c r="G54" s="563">
        <v>3850</v>
      </c>
      <c r="H54" s="564">
        <v>100</v>
      </c>
    </row>
    <row r="55" spans="1:8" ht="12.75">
      <c r="A55" s="439"/>
      <c r="B55" s="404" t="s">
        <v>682</v>
      </c>
      <c r="C55" s="406" t="s">
        <v>683</v>
      </c>
      <c r="D55" s="406"/>
      <c r="E55" s="437"/>
      <c r="F55" s="437"/>
      <c r="G55" s="438"/>
      <c r="H55" s="550"/>
    </row>
    <row r="56" spans="1:8" ht="12.75">
      <c r="A56" s="439"/>
      <c r="B56" s="582"/>
      <c r="C56" s="574">
        <v>600</v>
      </c>
      <c r="D56" s="356" t="s">
        <v>8</v>
      </c>
      <c r="E56" s="575">
        <v>0</v>
      </c>
      <c r="F56" s="576">
        <v>498</v>
      </c>
      <c r="G56" s="551">
        <v>498</v>
      </c>
      <c r="H56" s="583">
        <v>100</v>
      </c>
    </row>
    <row r="57" spans="1:8" ht="12.75">
      <c r="A57" s="439"/>
      <c r="B57" s="582"/>
      <c r="C57" s="553" t="s">
        <v>532</v>
      </c>
      <c r="D57" s="414" t="s">
        <v>603</v>
      </c>
      <c r="E57" s="578">
        <v>0</v>
      </c>
      <c r="F57" s="584">
        <v>498</v>
      </c>
      <c r="G57" s="555">
        <v>498</v>
      </c>
      <c r="H57" s="585">
        <v>100</v>
      </c>
    </row>
    <row r="58" spans="1:8" ht="12.75">
      <c r="A58" s="439"/>
      <c r="B58" s="582"/>
      <c r="C58" s="366"/>
      <c r="D58" s="482" t="s">
        <v>684</v>
      </c>
      <c r="E58" s="231">
        <v>0</v>
      </c>
      <c r="F58" s="586">
        <v>498</v>
      </c>
      <c r="G58" s="371">
        <v>498</v>
      </c>
      <c r="H58" s="587">
        <v>100</v>
      </c>
    </row>
    <row r="59" spans="1:8" ht="12.75">
      <c r="A59" s="439"/>
      <c r="B59" s="404" t="s">
        <v>685</v>
      </c>
      <c r="C59" s="406" t="s">
        <v>686</v>
      </c>
      <c r="D59" s="406"/>
      <c r="E59" s="437"/>
      <c r="F59" s="437"/>
      <c r="G59" s="438"/>
      <c r="H59" s="550"/>
    </row>
    <row r="60" spans="1:8" ht="12.75">
      <c r="A60" s="439"/>
      <c r="B60" s="582"/>
      <c r="C60" s="574">
        <v>600</v>
      </c>
      <c r="D60" s="356" t="s">
        <v>8</v>
      </c>
      <c r="E60" s="575">
        <v>0</v>
      </c>
      <c r="F60" s="576">
        <v>10016</v>
      </c>
      <c r="G60" s="551">
        <v>9996</v>
      </c>
      <c r="H60" s="583">
        <v>99.8</v>
      </c>
    </row>
    <row r="61" spans="1:8" ht="12.75">
      <c r="A61" s="439"/>
      <c r="B61" s="582"/>
      <c r="C61" s="553" t="s">
        <v>532</v>
      </c>
      <c r="D61" s="414" t="s">
        <v>603</v>
      </c>
      <c r="E61" s="578">
        <v>0</v>
      </c>
      <c r="F61" s="584">
        <v>10016</v>
      </c>
      <c r="G61" s="555">
        <v>9996</v>
      </c>
      <c r="H61" s="585">
        <v>99.8</v>
      </c>
    </row>
    <row r="62" spans="1:8" ht="12.75">
      <c r="A62" s="439"/>
      <c r="B62" s="582"/>
      <c r="C62" s="553"/>
      <c r="D62" s="414"/>
      <c r="E62" s="578"/>
      <c r="F62" s="584"/>
      <c r="G62" s="555"/>
      <c r="H62" s="585">
        <v>99.8</v>
      </c>
    </row>
    <row r="63" spans="1:8" ht="12.75">
      <c r="A63" s="439"/>
      <c r="B63" s="582"/>
      <c r="C63" s="366"/>
      <c r="D63" s="482" t="s">
        <v>687</v>
      </c>
      <c r="E63" s="231">
        <v>0</v>
      </c>
      <c r="F63" s="588">
        <v>10016</v>
      </c>
      <c r="G63" s="371">
        <v>9996</v>
      </c>
      <c r="H63" s="587">
        <v>99.8</v>
      </c>
    </row>
    <row r="64" spans="1:8" ht="12.75">
      <c r="A64" s="439"/>
      <c r="B64" s="404" t="s">
        <v>688</v>
      </c>
      <c r="C64" s="406" t="s">
        <v>689</v>
      </c>
      <c r="D64" s="406"/>
      <c r="E64" s="437"/>
      <c r="F64" s="437"/>
      <c r="G64" s="438"/>
      <c r="H64" s="550"/>
    </row>
    <row r="65" spans="1:8" ht="12.75">
      <c r="A65" s="439"/>
      <c r="B65" s="582"/>
      <c r="C65" s="574">
        <v>600</v>
      </c>
      <c r="D65" s="356" t="s">
        <v>8</v>
      </c>
      <c r="E65" s="575">
        <v>0</v>
      </c>
      <c r="F65" s="576">
        <v>1430</v>
      </c>
      <c r="G65" s="551">
        <v>1430</v>
      </c>
      <c r="H65" s="583">
        <v>100</v>
      </c>
    </row>
    <row r="66" spans="1:8" ht="12.75">
      <c r="A66" s="439"/>
      <c r="B66" s="582"/>
      <c r="C66" s="553" t="s">
        <v>532</v>
      </c>
      <c r="D66" s="414" t="s">
        <v>603</v>
      </c>
      <c r="E66" s="578">
        <v>0</v>
      </c>
      <c r="F66" s="584">
        <v>1430</v>
      </c>
      <c r="G66" s="555">
        <v>1430</v>
      </c>
      <c r="H66" s="585">
        <v>100</v>
      </c>
    </row>
    <row r="67" spans="1:8" ht="12.75">
      <c r="A67" s="439"/>
      <c r="B67" s="582"/>
      <c r="C67" s="553"/>
      <c r="D67" s="482" t="s">
        <v>690</v>
      </c>
      <c r="E67" s="581">
        <v>0</v>
      </c>
      <c r="F67" s="589">
        <v>1130</v>
      </c>
      <c r="G67" s="560">
        <v>1130</v>
      </c>
      <c r="H67" s="564">
        <v>99.8</v>
      </c>
    </row>
    <row r="68" spans="1:8" ht="12.75">
      <c r="A68" s="439"/>
      <c r="B68" s="582"/>
      <c r="C68" s="553"/>
      <c r="D68" s="482" t="s">
        <v>691</v>
      </c>
      <c r="E68" s="231">
        <v>0</v>
      </c>
      <c r="F68" s="588">
        <v>300</v>
      </c>
      <c r="G68" s="371">
        <v>300</v>
      </c>
      <c r="H68" s="587">
        <v>100</v>
      </c>
    </row>
    <row r="69" spans="1:8" ht="12.75">
      <c r="A69" s="439"/>
      <c r="B69" s="404" t="s">
        <v>692</v>
      </c>
      <c r="C69" s="406" t="s">
        <v>693</v>
      </c>
      <c r="D69" s="406"/>
      <c r="E69" s="437"/>
      <c r="F69" s="437"/>
      <c r="G69" s="438"/>
      <c r="H69" s="550"/>
    </row>
    <row r="70" spans="1:8" ht="12.75">
      <c r="A70" s="439"/>
      <c r="B70" s="582"/>
      <c r="C70" s="574">
        <v>600</v>
      </c>
      <c r="D70" s="356" t="s">
        <v>8</v>
      </c>
      <c r="E70" s="575">
        <v>0</v>
      </c>
      <c r="F70" s="576">
        <v>1663</v>
      </c>
      <c r="G70" s="551">
        <v>1663</v>
      </c>
      <c r="H70" s="583">
        <v>100</v>
      </c>
    </row>
    <row r="71" spans="1:8" ht="12.75">
      <c r="A71" s="439"/>
      <c r="B71" s="582"/>
      <c r="C71" s="553" t="s">
        <v>532</v>
      </c>
      <c r="D71" s="414" t="s">
        <v>603</v>
      </c>
      <c r="E71" s="578">
        <v>0</v>
      </c>
      <c r="F71" s="584">
        <v>1663</v>
      </c>
      <c r="G71" s="555">
        <v>1663</v>
      </c>
      <c r="H71" s="585">
        <v>100</v>
      </c>
    </row>
    <row r="72" spans="1:8" ht="12.75">
      <c r="A72" s="439"/>
      <c r="B72" s="582"/>
      <c r="C72" s="553"/>
      <c r="D72" s="482" t="s">
        <v>690</v>
      </c>
      <c r="E72" s="581">
        <v>0</v>
      </c>
      <c r="F72" s="589">
        <v>1663</v>
      </c>
      <c r="G72" s="560">
        <v>1663</v>
      </c>
      <c r="H72" s="564">
        <v>99.8</v>
      </c>
    </row>
    <row r="73" spans="1:8" ht="12.75">
      <c r="A73" s="439"/>
      <c r="B73" s="582"/>
      <c r="C73" s="366"/>
      <c r="D73" s="482" t="s">
        <v>691</v>
      </c>
      <c r="E73" s="231">
        <v>0</v>
      </c>
      <c r="F73" s="588">
        <v>300</v>
      </c>
      <c r="G73" s="371">
        <v>300</v>
      </c>
      <c r="H73" s="587">
        <v>100</v>
      </c>
    </row>
    <row r="74" spans="1:8" ht="12.75">
      <c r="A74" s="590" t="s">
        <v>694</v>
      </c>
      <c r="B74" s="590"/>
      <c r="C74" s="590"/>
      <c r="D74" s="591" t="s">
        <v>695</v>
      </c>
      <c r="E74" s="592" t="s">
        <v>696</v>
      </c>
      <c r="F74" s="592" t="s">
        <v>697</v>
      </c>
      <c r="G74" s="456">
        <v>584022</v>
      </c>
      <c r="H74" s="251">
        <v>96.26</v>
      </c>
    </row>
    <row r="75" spans="1:8" ht="12.75">
      <c r="A75" s="590"/>
      <c r="B75" s="590"/>
      <c r="C75" s="590"/>
      <c r="D75" s="593" t="s">
        <v>698</v>
      </c>
      <c r="E75" s="446">
        <v>6639</v>
      </c>
      <c r="F75" s="446">
        <v>0</v>
      </c>
      <c r="G75" s="446">
        <v>0</v>
      </c>
      <c r="H75" s="251">
        <v>0</v>
      </c>
    </row>
  </sheetData>
  <mergeCells count="32">
    <mergeCell ref="A1:H1"/>
    <mergeCell ref="E3:F3"/>
    <mergeCell ref="E4:E5"/>
    <mergeCell ref="F4:F5"/>
    <mergeCell ref="G4:G5"/>
    <mergeCell ref="A6:D6"/>
    <mergeCell ref="C7:D7"/>
    <mergeCell ref="A8:A10"/>
    <mergeCell ref="B8:B10"/>
    <mergeCell ref="C11:D11"/>
    <mergeCell ref="A12:A35"/>
    <mergeCell ref="B12:B35"/>
    <mergeCell ref="C16:C27"/>
    <mergeCell ref="C29:C32"/>
    <mergeCell ref="C36:D36"/>
    <mergeCell ref="A37:A41"/>
    <mergeCell ref="B37:B41"/>
    <mergeCell ref="C42:D42"/>
    <mergeCell ref="A43:A73"/>
    <mergeCell ref="B43:B50"/>
    <mergeCell ref="C51:D51"/>
    <mergeCell ref="B52:B54"/>
    <mergeCell ref="C55:D55"/>
    <mergeCell ref="B56:B58"/>
    <mergeCell ref="C59:D59"/>
    <mergeCell ref="B60:B63"/>
    <mergeCell ref="C64:D64"/>
    <mergeCell ref="B65:B68"/>
    <mergeCell ref="C67:C68"/>
    <mergeCell ref="C69:D69"/>
    <mergeCell ref="B70:B73"/>
    <mergeCell ref="A74:C75"/>
  </mergeCells>
  <printOptions/>
  <pageMargins left="0.7875" right="0.7875" top="0.7875" bottom="1.0527777777777778" header="0.5118055555555556" footer="0.7875"/>
  <pageSetup horizontalDpi="300" verticalDpi="300" orientation="landscape" paperSize="9" scale="90"/>
  <headerFooter alignWithMargins="0">
    <oddFooter>&amp;C&amp;"Times New Roman,Normálne"&amp;12&amp;P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39" sqref="B39"/>
    </sheetView>
  </sheetViews>
  <sheetFormatPr defaultColWidth="12.57421875" defaultRowHeight="12.75"/>
  <cols>
    <col min="1" max="1" width="7.7109375" style="0" customWidth="1"/>
    <col min="2" max="2" width="10.57421875" style="0" customWidth="1"/>
    <col min="3" max="3" width="11.57421875" style="0" customWidth="1"/>
    <col min="4" max="4" width="37.7109375" style="0" customWidth="1"/>
    <col min="5" max="7" width="11.57421875" style="0" customWidth="1"/>
    <col min="8" max="8" width="8.421875" style="0" customWidth="1"/>
    <col min="9" max="16384" width="11.57421875" style="0" customWidth="1"/>
  </cols>
  <sheetData>
    <row r="1" ht="15">
      <c r="A1" s="158" t="s">
        <v>699</v>
      </c>
    </row>
    <row r="2" spans="1:8" ht="12.75">
      <c r="A2" s="253"/>
      <c r="B2" s="253"/>
      <c r="C2" s="253"/>
      <c r="D2" s="253"/>
      <c r="E2" s="253"/>
      <c r="F2" s="253"/>
      <c r="G2" s="253"/>
      <c r="H2" s="388" t="s">
        <v>0</v>
      </c>
    </row>
    <row r="3" spans="1:8" ht="12.75">
      <c r="A3" s="164"/>
      <c r="B3" s="164" t="s">
        <v>633</v>
      </c>
      <c r="C3" s="167"/>
      <c r="D3" s="594" t="s">
        <v>351</v>
      </c>
      <c r="E3" s="595" t="s">
        <v>596</v>
      </c>
      <c r="F3" s="595"/>
      <c r="G3" s="596" t="s">
        <v>3</v>
      </c>
      <c r="H3" s="107" t="s">
        <v>89</v>
      </c>
    </row>
    <row r="4" spans="1:8" ht="12.75">
      <c r="A4" s="597" t="s">
        <v>279</v>
      </c>
      <c r="B4" s="598" t="s">
        <v>700</v>
      </c>
      <c r="C4" s="393" t="s">
        <v>91</v>
      </c>
      <c r="D4" s="500" t="s">
        <v>281</v>
      </c>
      <c r="E4" s="599" t="s">
        <v>4</v>
      </c>
      <c r="F4" s="502" t="s">
        <v>5</v>
      </c>
      <c r="G4" s="451" t="s">
        <v>597</v>
      </c>
      <c r="H4" s="397" t="s">
        <v>287</v>
      </c>
    </row>
    <row r="5" spans="1:8" ht="12.75">
      <c r="A5" s="600"/>
      <c r="B5" s="598" t="s">
        <v>476</v>
      </c>
      <c r="C5" s="399"/>
      <c r="D5" s="506" t="s">
        <v>286</v>
      </c>
      <c r="E5" s="599"/>
      <c r="F5" s="502"/>
      <c r="G5" s="454"/>
      <c r="H5" s="601"/>
    </row>
    <row r="6" spans="1:8" ht="12.75">
      <c r="A6" s="602" t="s">
        <v>699</v>
      </c>
      <c r="B6" s="602"/>
      <c r="C6" s="602"/>
      <c r="D6" s="602"/>
      <c r="E6" s="603">
        <f>E7+E12+E17+E22+E27+E32+E37+E42+E47</f>
        <v>825732</v>
      </c>
      <c r="F6" s="603">
        <f>F7+F12+F17+F22+F27+F32+F37+F42+F47</f>
        <v>858926</v>
      </c>
      <c r="G6" s="603">
        <f>G7+G12+G17+G22+G27+G32+G37+G42+G47</f>
        <v>858926</v>
      </c>
      <c r="H6" s="603">
        <v>100</v>
      </c>
    </row>
    <row r="7" spans="1:8" ht="12.75">
      <c r="A7" s="604" t="s">
        <v>701</v>
      </c>
      <c r="B7" s="605" t="s">
        <v>702</v>
      </c>
      <c r="C7" s="605"/>
      <c r="D7" s="605"/>
      <c r="E7" s="606">
        <v>332</v>
      </c>
      <c r="F7" s="606">
        <v>332</v>
      </c>
      <c r="G7" s="606">
        <v>332</v>
      </c>
      <c r="H7" s="606">
        <v>100</v>
      </c>
    </row>
    <row r="8" spans="1:8" ht="12.75">
      <c r="A8" s="537"/>
      <c r="B8" s="607" t="s">
        <v>672</v>
      </c>
      <c r="C8" s="608" t="s">
        <v>703</v>
      </c>
      <c r="D8" s="609"/>
      <c r="E8" s="610"/>
      <c r="F8" s="611"/>
      <c r="G8" s="611"/>
      <c r="H8" s="611"/>
    </row>
    <row r="9" spans="1:8" ht="12.75">
      <c r="A9" s="537"/>
      <c r="B9" s="612"/>
      <c r="C9" s="355" t="s">
        <v>292</v>
      </c>
      <c r="D9" s="412" t="s">
        <v>8</v>
      </c>
      <c r="E9" s="413">
        <v>332</v>
      </c>
      <c r="F9" s="357">
        <v>332</v>
      </c>
      <c r="G9" s="358">
        <v>332</v>
      </c>
      <c r="H9" s="358">
        <v>100</v>
      </c>
    </row>
    <row r="10" spans="1:8" ht="12.75">
      <c r="A10" s="537"/>
      <c r="B10" s="612"/>
      <c r="C10" s="361" t="s">
        <v>532</v>
      </c>
      <c r="D10" s="414" t="s">
        <v>603</v>
      </c>
      <c r="E10" s="421">
        <v>332</v>
      </c>
      <c r="F10" s="363">
        <v>332</v>
      </c>
      <c r="G10" s="364">
        <v>332</v>
      </c>
      <c r="H10" s="364">
        <v>100</v>
      </c>
    </row>
    <row r="11" spans="1:8" ht="12.75">
      <c r="A11" s="537"/>
      <c r="B11" s="612"/>
      <c r="C11" s="361"/>
      <c r="D11" s="613" t="s">
        <v>704</v>
      </c>
      <c r="E11" s="614">
        <v>332</v>
      </c>
      <c r="F11" s="615">
        <v>332</v>
      </c>
      <c r="G11" s="616">
        <v>332</v>
      </c>
      <c r="H11" s="614">
        <v>100</v>
      </c>
    </row>
    <row r="12" spans="1:8" ht="12.75">
      <c r="A12" s="406" t="s">
        <v>705</v>
      </c>
      <c r="B12" s="617" t="s">
        <v>706</v>
      </c>
      <c r="C12" s="617"/>
      <c r="D12" s="617"/>
      <c r="E12" s="459">
        <v>7103</v>
      </c>
      <c r="F12" s="459">
        <v>7103</v>
      </c>
      <c r="G12" s="459">
        <v>7103</v>
      </c>
      <c r="H12" s="618">
        <v>100</v>
      </c>
    </row>
    <row r="13" spans="1:8" ht="12.75">
      <c r="A13" s="619"/>
      <c r="B13" s="620" t="s">
        <v>672</v>
      </c>
      <c r="C13" s="621" t="s">
        <v>703</v>
      </c>
      <c r="D13" s="621"/>
      <c r="E13" s="622"/>
      <c r="F13" s="622"/>
      <c r="G13" s="623"/>
      <c r="H13" s="622"/>
    </row>
    <row r="14" spans="1:8" ht="12.75">
      <c r="A14" s="619"/>
      <c r="B14" s="624"/>
      <c r="C14" s="625" t="s">
        <v>292</v>
      </c>
      <c r="D14" s="356" t="s">
        <v>8</v>
      </c>
      <c r="E14" s="357">
        <v>7103</v>
      </c>
      <c r="F14" s="357">
        <v>7103</v>
      </c>
      <c r="G14" s="358">
        <v>7103</v>
      </c>
      <c r="H14" s="357">
        <v>100</v>
      </c>
    </row>
    <row r="15" spans="1:8" ht="12.75">
      <c r="A15" s="619"/>
      <c r="B15" s="624"/>
      <c r="C15" s="626" t="s">
        <v>532</v>
      </c>
      <c r="D15" s="362" t="s">
        <v>603</v>
      </c>
      <c r="E15" s="363">
        <v>7103</v>
      </c>
      <c r="F15" s="363">
        <v>7103</v>
      </c>
      <c r="G15" s="364">
        <v>7103</v>
      </c>
      <c r="H15" s="363">
        <v>100</v>
      </c>
    </row>
    <row r="16" spans="1:8" ht="12.75">
      <c r="A16" s="619"/>
      <c r="B16" s="624"/>
      <c r="C16" s="612"/>
      <c r="D16" s="627" t="s">
        <v>704</v>
      </c>
      <c r="E16" s="628">
        <v>7103</v>
      </c>
      <c r="F16" s="628">
        <v>7103</v>
      </c>
      <c r="G16" s="628">
        <v>7103</v>
      </c>
      <c r="H16" s="628">
        <v>100</v>
      </c>
    </row>
    <row r="17" spans="1:8" ht="12.75">
      <c r="A17" s="406" t="s">
        <v>707</v>
      </c>
      <c r="B17" s="617" t="s">
        <v>708</v>
      </c>
      <c r="C17" s="617"/>
      <c r="D17" s="617"/>
      <c r="E17" s="459">
        <v>68047</v>
      </c>
      <c r="F17" s="459">
        <v>68047</v>
      </c>
      <c r="G17" s="459">
        <v>68047</v>
      </c>
      <c r="H17" s="459">
        <v>100</v>
      </c>
    </row>
    <row r="18" spans="1:8" ht="12.75">
      <c r="A18" s="619"/>
      <c r="B18" s="620" t="s">
        <v>672</v>
      </c>
      <c r="C18" s="621" t="s">
        <v>703</v>
      </c>
      <c r="D18" s="621"/>
      <c r="E18" s="622"/>
      <c r="F18" s="622"/>
      <c r="G18" s="623"/>
      <c r="H18" s="622"/>
    </row>
    <row r="19" spans="1:8" ht="12.75">
      <c r="A19" s="619"/>
      <c r="B19" s="624"/>
      <c r="C19" s="625" t="s">
        <v>292</v>
      </c>
      <c r="D19" s="356" t="s">
        <v>8</v>
      </c>
      <c r="E19" s="357">
        <v>68047</v>
      </c>
      <c r="F19" s="357">
        <v>68047</v>
      </c>
      <c r="G19" s="358">
        <v>68047</v>
      </c>
      <c r="H19" s="357">
        <v>100</v>
      </c>
    </row>
    <row r="20" spans="1:8" ht="12.75">
      <c r="A20" s="619"/>
      <c r="B20" s="624"/>
      <c r="C20" s="626" t="s">
        <v>532</v>
      </c>
      <c r="D20" s="362" t="s">
        <v>603</v>
      </c>
      <c r="E20" s="363">
        <v>68047</v>
      </c>
      <c r="F20" s="363">
        <v>68047</v>
      </c>
      <c r="G20" s="364">
        <v>68047</v>
      </c>
      <c r="H20" s="363">
        <v>100</v>
      </c>
    </row>
    <row r="21" spans="1:8" ht="12.75">
      <c r="A21" s="619"/>
      <c r="B21" s="624"/>
      <c r="C21" s="612"/>
      <c r="D21" s="627" t="s">
        <v>704</v>
      </c>
      <c r="E21" s="628">
        <v>68047</v>
      </c>
      <c r="F21" s="628">
        <v>68047</v>
      </c>
      <c r="G21" s="628">
        <v>68047</v>
      </c>
      <c r="H21" s="628">
        <v>100</v>
      </c>
    </row>
    <row r="22" spans="1:8" ht="12.75">
      <c r="A22" s="406" t="s">
        <v>709</v>
      </c>
      <c r="B22" s="617" t="s">
        <v>710</v>
      </c>
      <c r="C22" s="617"/>
      <c r="D22" s="617"/>
      <c r="E22" s="459">
        <v>18091</v>
      </c>
      <c r="F22" s="459">
        <v>18091</v>
      </c>
      <c r="G22" s="459">
        <v>18091</v>
      </c>
      <c r="H22" s="618">
        <v>100</v>
      </c>
    </row>
    <row r="23" spans="1:8" ht="12.75">
      <c r="A23" s="619"/>
      <c r="B23" s="620" t="s">
        <v>672</v>
      </c>
      <c r="C23" s="621" t="s">
        <v>703</v>
      </c>
      <c r="D23" s="621"/>
      <c r="E23" s="622"/>
      <c r="F23" s="622"/>
      <c r="G23" s="623"/>
      <c r="H23" s="622"/>
    </row>
    <row r="24" spans="1:8" ht="12.75">
      <c r="A24" s="619"/>
      <c r="B24" s="624"/>
      <c r="C24" s="625" t="s">
        <v>292</v>
      </c>
      <c r="D24" s="356" t="s">
        <v>8</v>
      </c>
      <c r="E24" s="357">
        <v>18091</v>
      </c>
      <c r="F24" s="357">
        <v>18091</v>
      </c>
      <c r="G24" s="358">
        <v>18091</v>
      </c>
      <c r="H24" s="357">
        <v>100</v>
      </c>
    </row>
    <row r="25" spans="1:8" ht="12.75">
      <c r="A25" s="619"/>
      <c r="B25" s="624"/>
      <c r="C25" s="626" t="s">
        <v>532</v>
      </c>
      <c r="D25" s="362" t="s">
        <v>603</v>
      </c>
      <c r="E25" s="363">
        <v>18091</v>
      </c>
      <c r="F25" s="363">
        <v>18091</v>
      </c>
      <c r="G25" s="364">
        <v>18091</v>
      </c>
      <c r="H25" s="363">
        <v>100</v>
      </c>
    </row>
    <row r="26" spans="1:8" ht="12.75">
      <c r="A26" s="619"/>
      <c r="B26" s="624"/>
      <c r="C26" s="612"/>
      <c r="D26" s="627" t="s">
        <v>704</v>
      </c>
      <c r="E26" s="628">
        <v>18091</v>
      </c>
      <c r="F26" s="628">
        <v>18091</v>
      </c>
      <c r="G26" s="628">
        <v>18091</v>
      </c>
      <c r="H26" s="628">
        <v>100</v>
      </c>
    </row>
    <row r="27" spans="1:8" ht="12.75">
      <c r="A27" s="406" t="s">
        <v>711</v>
      </c>
      <c r="B27" s="617" t="s">
        <v>712</v>
      </c>
      <c r="C27" s="617"/>
      <c r="D27" s="617"/>
      <c r="E27" s="459">
        <v>254631</v>
      </c>
      <c r="F27" s="459">
        <v>287825</v>
      </c>
      <c r="G27" s="459">
        <v>287825</v>
      </c>
      <c r="H27" s="459">
        <v>100</v>
      </c>
    </row>
    <row r="28" spans="1:8" ht="12.75">
      <c r="A28" s="619"/>
      <c r="B28" s="620" t="s">
        <v>672</v>
      </c>
      <c r="C28" s="621" t="s">
        <v>703</v>
      </c>
      <c r="D28" s="621"/>
      <c r="E28" s="622"/>
      <c r="F28" s="622"/>
      <c r="G28" s="623"/>
      <c r="H28" s="622"/>
    </row>
    <row r="29" spans="1:8" ht="12.75">
      <c r="A29" s="619"/>
      <c r="B29" s="624"/>
      <c r="C29" s="625" t="s">
        <v>292</v>
      </c>
      <c r="D29" s="356" t="s">
        <v>8</v>
      </c>
      <c r="E29" s="357">
        <v>254631</v>
      </c>
      <c r="F29" s="357">
        <v>287825</v>
      </c>
      <c r="G29" s="358">
        <v>287825</v>
      </c>
      <c r="H29" s="357">
        <v>100</v>
      </c>
    </row>
    <row r="30" spans="1:8" ht="12.75">
      <c r="A30" s="619"/>
      <c r="B30" s="624"/>
      <c r="C30" s="626" t="s">
        <v>532</v>
      </c>
      <c r="D30" s="362" t="s">
        <v>603</v>
      </c>
      <c r="E30" s="363">
        <v>254631</v>
      </c>
      <c r="F30" s="363">
        <v>287825</v>
      </c>
      <c r="G30" s="364">
        <v>287825</v>
      </c>
      <c r="H30" s="363">
        <v>100</v>
      </c>
    </row>
    <row r="31" spans="1:8" ht="12.75">
      <c r="A31" s="619"/>
      <c r="B31" s="624"/>
      <c r="C31" s="612"/>
      <c r="D31" s="627" t="s">
        <v>704</v>
      </c>
      <c r="E31" s="628">
        <v>254631</v>
      </c>
      <c r="F31" s="628">
        <v>287825</v>
      </c>
      <c r="G31" s="628">
        <v>287825</v>
      </c>
      <c r="H31" s="628">
        <v>100</v>
      </c>
    </row>
    <row r="32" spans="1:8" ht="12.75">
      <c r="A32" s="406" t="s">
        <v>713</v>
      </c>
      <c r="B32" s="617" t="s">
        <v>714</v>
      </c>
      <c r="C32" s="617"/>
      <c r="D32" s="617"/>
      <c r="E32" s="459">
        <v>255560</v>
      </c>
      <c r="F32" s="459">
        <v>255560</v>
      </c>
      <c r="G32" s="459">
        <v>255560</v>
      </c>
      <c r="H32" s="459">
        <v>100</v>
      </c>
    </row>
    <row r="33" spans="1:8" ht="12.75">
      <c r="A33" s="619"/>
      <c r="B33" s="620" t="s">
        <v>672</v>
      </c>
      <c r="C33" s="621" t="s">
        <v>703</v>
      </c>
      <c r="D33" s="621"/>
      <c r="E33" s="622"/>
      <c r="F33" s="622"/>
      <c r="G33" s="623"/>
      <c r="H33" s="622"/>
    </row>
    <row r="34" spans="1:8" ht="12.75">
      <c r="A34" s="619"/>
      <c r="B34" s="624"/>
      <c r="C34" s="625" t="s">
        <v>292</v>
      </c>
      <c r="D34" s="356" t="s">
        <v>8</v>
      </c>
      <c r="E34" s="357">
        <v>255560</v>
      </c>
      <c r="F34" s="357">
        <v>255560</v>
      </c>
      <c r="G34" s="358">
        <v>255560</v>
      </c>
      <c r="H34" s="357">
        <v>100</v>
      </c>
    </row>
    <row r="35" spans="1:8" ht="12.75">
      <c r="A35" s="619"/>
      <c r="B35" s="624"/>
      <c r="C35" s="626" t="s">
        <v>532</v>
      </c>
      <c r="D35" s="362" t="s">
        <v>603</v>
      </c>
      <c r="E35" s="363">
        <v>255560</v>
      </c>
      <c r="F35" s="363">
        <v>255560</v>
      </c>
      <c r="G35" s="364">
        <v>255560</v>
      </c>
      <c r="H35" s="363">
        <v>100</v>
      </c>
    </row>
    <row r="36" spans="1:8" ht="12.75">
      <c r="A36" s="619"/>
      <c r="B36" s="624"/>
      <c r="C36" s="612"/>
      <c r="D36" s="627" t="s">
        <v>704</v>
      </c>
      <c r="E36" s="628">
        <v>255560</v>
      </c>
      <c r="F36" s="628">
        <v>255560</v>
      </c>
      <c r="G36" s="628">
        <v>255560</v>
      </c>
      <c r="H36" s="628">
        <v>100</v>
      </c>
    </row>
    <row r="37" spans="1:8" ht="12.75">
      <c r="A37" s="406" t="s">
        <v>715</v>
      </c>
      <c r="B37" s="617" t="s">
        <v>716</v>
      </c>
      <c r="C37" s="617"/>
      <c r="D37" s="617"/>
      <c r="E37" s="459">
        <v>8597</v>
      </c>
      <c r="F37" s="459">
        <v>8597</v>
      </c>
      <c r="G37" s="459">
        <v>8597</v>
      </c>
      <c r="H37" s="459">
        <v>100</v>
      </c>
    </row>
    <row r="38" spans="1:8" ht="12.75">
      <c r="A38" s="619"/>
      <c r="B38" s="620" t="s">
        <v>672</v>
      </c>
      <c r="C38" s="621" t="s">
        <v>703</v>
      </c>
      <c r="D38" s="621"/>
      <c r="E38" s="622"/>
      <c r="F38" s="622"/>
      <c r="G38" s="623"/>
      <c r="H38" s="622"/>
    </row>
    <row r="39" spans="1:8" ht="12.75">
      <c r="A39" s="619"/>
      <c r="B39" s="624"/>
      <c r="C39" s="625" t="s">
        <v>292</v>
      </c>
      <c r="D39" s="356" t="s">
        <v>8</v>
      </c>
      <c r="E39" s="357">
        <v>8597</v>
      </c>
      <c r="F39" s="357">
        <v>8597</v>
      </c>
      <c r="G39" s="358">
        <v>8597</v>
      </c>
      <c r="H39" s="357">
        <v>100</v>
      </c>
    </row>
    <row r="40" spans="1:8" ht="12.75">
      <c r="A40" s="619"/>
      <c r="B40" s="624"/>
      <c r="C40" s="626" t="s">
        <v>532</v>
      </c>
      <c r="D40" s="362" t="s">
        <v>603</v>
      </c>
      <c r="E40" s="363">
        <v>8597</v>
      </c>
      <c r="F40" s="363">
        <v>8597</v>
      </c>
      <c r="G40" s="364">
        <v>8597</v>
      </c>
      <c r="H40" s="363">
        <v>100</v>
      </c>
    </row>
    <row r="41" spans="1:8" ht="12.75">
      <c r="A41" s="619"/>
      <c r="B41" s="624"/>
      <c r="C41" s="612"/>
      <c r="D41" s="627" t="s">
        <v>704</v>
      </c>
      <c r="E41" s="628">
        <v>8597</v>
      </c>
      <c r="F41" s="628">
        <v>8597</v>
      </c>
      <c r="G41" s="628">
        <v>8597</v>
      </c>
      <c r="H41" s="628">
        <v>100</v>
      </c>
    </row>
    <row r="42" spans="1:8" ht="12.75">
      <c r="A42" s="406" t="s">
        <v>717</v>
      </c>
      <c r="B42" s="617" t="s">
        <v>718</v>
      </c>
      <c r="C42" s="617"/>
      <c r="D42" s="617"/>
      <c r="E42" s="459">
        <v>90155</v>
      </c>
      <c r="F42" s="459">
        <v>90155</v>
      </c>
      <c r="G42" s="459">
        <v>90155</v>
      </c>
      <c r="H42" s="459">
        <v>100</v>
      </c>
    </row>
    <row r="43" spans="1:8" ht="12.75">
      <c r="A43" s="619"/>
      <c r="B43" s="620" t="s">
        <v>672</v>
      </c>
      <c r="C43" s="621" t="s">
        <v>703</v>
      </c>
      <c r="D43" s="621"/>
      <c r="E43" s="622"/>
      <c r="F43" s="622"/>
      <c r="G43" s="623"/>
      <c r="H43" s="622"/>
    </row>
    <row r="44" spans="1:8" ht="12.75">
      <c r="A44" s="619"/>
      <c r="B44" s="624"/>
      <c r="C44" s="625" t="s">
        <v>292</v>
      </c>
      <c r="D44" s="356" t="s">
        <v>8</v>
      </c>
      <c r="E44" s="357">
        <v>90155</v>
      </c>
      <c r="F44" s="357">
        <v>90155</v>
      </c>
      <c r="G44" s="358">
        <v>90155</v>
      </c>
      <c r="H44" s="357">
        <v>100</v>
      </c>
    </row>
    <row r="45" spans="1:8" ht="12.75">
      <c r="A45" s="619"/>
      <c r="B45" s="624"/>
      <c r="C45" s="626" t="s">
        <v>532</v>
      </c>
      <c r="D45" s="362" t="s">
        <v>603</v>
      </c>
      <c r="E45" s="363">
        <v>90155</v>
      </c>
      <c r="F45" s="363">
        <v>90155</v>
      </c>
      <c r="G45" s="364">
        <v>90155</v>
      </c>
      <c r="H45" s="363">
        <v>100</v>
      </c>
    </row>
    <row r="46" spans="1:8" ht="12.75">
      <c r="A46" s="619"/>
      <c r="B46" s="624"/>
      <c r="C46" s="612"/>
      <c r="D46" s="627" t="s">
        <v>704</v>
      </c>
      <c r="E46" s="628">
        <v>90155</v>
      </c>
      <c r="F46" s="628">
        <v>90155</v>
      </c>
      <c r="G46" s="628">
        <v>90155</v>
      </c>
      <c r="H46" s="628">
        <v>100</v>
      </c>
    </row>
    <row r="47" spans="1:8" ht="12.75">
      <c r="A47" s="406" t="s">
        <v>257</v>
      </c>
      <c r="B47" s="617" t="s">
        <v>719</v>
      </c>
      <c r="C47" s="617"/>
      <c r="D47" s="617"/>
      <c r="E47" s="459">
        <v>123216</v>
      </c>
      <c r="F47" s="459">
        <v>123216</v>
      </c>
      <c r="G47" s="459">
        <v>123216</v>
      </c>
      <c r="H47" s="459">
        <v>100</v>
      </c>
    </row>
    <row r="48" spans="1:8" ht="12.75">
      <c r="A48" s="619"/>
      <c r="B48" s="620" t="s">
        <v>672</v>
      </c>
      <c r="C48" s="621" t="s">
        <v>703</v>
      </c>
      <c r="D48" s="621"/>
      <c r="E48" s="622"/>
      <c r="F48" s="622"/>
      <c r="G48" s="623"/>
      <c r="H48" s="622"/>
    </row>
    <row r="49" spans="1:8" ht="12.75">
      <c r="A49" s="619"/>
      <c r="B49" s="624"/>
      <c r="C49" s="625" t="s">
        <v>292</v>
      </c>
      <c r="D49" s="356" t="s">
        <v>8</v>
      </c>
      <c r="E49" s="357">
        <v>123216</v>
      </c>
      <c r="F49" s="357">
        <v>123216</v>
      </c>
      <c r="G49" s="358">
        <v>123216</v>
      </c>
      <c r="H49" s="357">
        <v>100</v>
      </c>
    </row>
    <row r="50" spans="1:8" ht="12.75">
      <c r="A50" s="619"/>
      <c r="B50" s="624"/>
      <c r="C50" s="626" t="s">
        <v>532</v>
      </c>
      <c r="D50" s="362" t="s">
        <v>603</v>
      </c>
      <c r="E50" s="363">
        <f>E51+E52</f>
        <v>123216</v>
      </c>
      <c r="F50" s="363">
        <f>F51+F52</f>
        <v>123216</v>
      </c>
      <c r="G50" s="364">
        <f>G51+G52</f>
        <v>123216</v>
      </c>
      <c r="H50" s="363">
        <v>100</v>
      </c>
    </row>
    <row r="51" spans="1:8" ht="12.75">
      <c r="A51" s="619"/>
      <c r="B51" s="624"/>
      <c r="C51" s="612"/>
      <c r="D51" s="627" t="s">
        <v>704</v>
      </c>
      <c r="E51" s="628">
        <v>0</v>
      </c>
      <c r="F51" s="628">
        <v>61608</v>
      </c>
      <c r="G51" s="628">
        <v>61608</v>
      </c>
      <c r="H51" s="628">
        <v>100</v>
      </c>
    </row>
    <row r="52" spans="1:8" ht="12.75">
      <c r="A52" s="619"/>
      <c r="B52" s="624"/>
      <c r="C52" s="612"/>
      <c r="D52" s="627" t="s">
        <v>720</v>
      </c>
      <c r="E52" s="628">
        <v>123216</v>
      </c>
      <c r="F52" s="628">
        <v>61608</v>
      </c>
      <c r="G52" s="628">
        <v>61608</v>
      </c>
      <c r="H52" s="628">
        <v>100</v>
      </c>
    </row>
    <row r="53" spans="1:8" ht="12.75">
      <c r="A53" s="250" t="s">
        <v>721</v>
      </c>
      <c r="B53" s="250"/>
      <c r="C53" s="250"/>
      <c r="D53" s="250" t="s">
        <v>347</v>
      </c>
      <c r="E53" s="248">
        <f>E6</f>
        <v>825732</v>
      </c>
      <c r="F53" s="248">
        <f>F6</f>
        <v>858926</v>
      </c>
      <c r="G53" s="248">
        <f>G6</f>
        <v>858926</v>
      </c>
      <c r="H53" s="248">
        <v>100</v>
      </c>
    </row>
  </sheetData>
  <mergeCells count="40">
    <mergeCell ref="E3:F3"/>
    <mergeCell ref="E4:E5"/>
    <mergeCell ref="F4:F5"/>
    <mergeCell ref="A6:D6"/>
    <mergeCell ref="B7:D7"/>
    <mergeCell ref="A8:A11"/>
    <mergeCell ref="B9:B11"/>
    <mergeCell ref="B12:D12"/>
    <mergeCell ref="A13:A16"/>
    <mergeCell ref="C13:D13"/>
    <mergeCell ref="B14:B16"/>
    <mergeCell ref="B17:D17"/>
    <mergeCell ref="A18:A21"/>
    <mergeCell ref="C18:D18"/>
    <mergeCell ref="B19:B21"/>
    <mergeCell ref="B22:D22"/>
    <mergeCell ref="A23:A26"/>
    <mergeCell ref="C23:D23"/>
    <mergeCell ref="B24:B26"/>
    <mergeCell ref="B27:D27"/>
    <mergeCell ref="A28:A31"/>
    <mergeCell ref="C28:D28"/>
    <mergeCell ref="B29:B31"/>
    <mergeCell ref="B32:D32"/>
    <mergeCell ref="A33:A36"/>
    <mergeCell ref="C33:D33"/>
    <mergeCell ref="B34:B36"/>
    <mergeCell ref="B37:D37"/>
    <mergeCell ref="A38:A41"/>
    <mergeCell ref="C38:D38"/>
    <mergeCell ref="B39:B41"/>
    <mergeCell ref="B42:D42"/>
    <mergeCell ref="A43:A46"/>
    <mergeCell ref="C43:D43"/>
    <mergeCell ref="B44:B46"/>
    <mergeCell ref="B47:D47"/>
    <mergeCell ref="A48:A52"/>
    <mergeCell ref="C48:D48"/>
    <mergeCell ref="B49:B52"/>
    <mergeCell ref="A53:C53"/>
  </mergeCells>
  <printOptions/>
  <pageMargins left="0.7875" right="0.7875" top="0.7875" bottom="1.0527777777777778" header="0.5118055555555556" footer="0.7875"/>
  <pageSetup horizontalDpi="300" verticalDpi="300" orientation="landscape" paperSize="9"/>
  <headerFooter alignWithMargins="0">
    <oddFooter>&amp;C&amp;"Times New Roman,Normálne"&amp;12&amp;P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57"/>
  <sheetViews>
    <sheetView tabSelected="1" workbookViewId="0" topLeftCell="A25">
      <selection activeCell="G6" sqref="G6"/>
    </sheetView>
  </sheetViews>
  <sheetFormatPr defaultColWidth="12.57421875" defaultRowHeight="12.75"/>
  <cols>
    <col min="1" max="1" width="8.140625" style="0" customWidth="1"/>
    <col min="2" max="2" width="11.57421875" style="0" customWidth="1"/>
    <col min="3" max="3" width="8.421875" style="0" customWidth="1"/>
    <col min="4" max="4" width="43.00390625" style="0" customWidth="1"/>
    <col min="5" max="7" width="11.57421875" style="0" customWidth="1"/>
    <col min="8" max="8" width="8.421875" style="0" customWidth="1"/>
    <col min="9" max="16384" width="11.57421875" style="0" customWidth="1"/>
  </cols>
  <sheetData>
    <row r="1" spans="1:8" ht="15">
      <c r="A1" s="387" t="s">
        <v>722</v>
      </c>
      <c r="B1" s="387"/>
      <c r="C1" s="387"/>
      <c r="D1" s="387"/>
      <c r="E1" s="387"/>
      <c r="F1" s="387"/>
      <c r="G1" s="387"/>
      <c r="H1" s="387"/>
    </row>
    <row r="2" spans="1:8" ht="12.75">
      <c r="A2" s="253"/>
      <c r="B2" s="253"/>
      <c r="C2" s="253"/>
      <c r="D2" s="253"/>
      <c r="E2" s="253"/>
      <c r="F2" s="253"/>
      <c r="G2" s="253"/>
      <c r="H2" s="254" t="s">
        <v>0</v>
      </c>
    </row>
    <row r="3" spans="1:8" ht="12.75">
      <c r="A3" s="164"/>
      <c r="B3" s="164"/>
      <c r="C3" s="165"/>
      <c r="D3" s="389" t="s">
        <v>351</v>
      </c>
      <c r="E3" s="112" t="s">
        <v>352</v>
      </c>
      <c r="F3" s="112"/>
      <c r="G3" s="107" t="s">
        <v>3</v>
      </c>
      <c r="H3" s="390" t="s">
        <v>89</v>
      </c>
    </row>
    <row r="4" spans="1:8" ht="12.75" customHeight="1">
      <c r="A4" s="391" t="s">
        <v>279</v>
      </c>
      <c r="B4" s="598" t="s">
        <v>280</v>
      </c>
      <c r="C4" s="629"/>
      <c r="D4" s="500" t="s">
        <v>723</v>
      </c>
      <c r="E4" s="501" t="s">
        <v>282</v>
      </c>
      <c r="F4" s="502" t="s">
        <v>283</v>
      </c>
      <c r="G4" s="503" t="s">
        <v>724</v>
      </c>
      <c r="H4" s="396" t="s">
        <v>287</v>
      </c>
    </row>
    <row r="5" spans="1:8" ht="12.75">
      <c r="A5" s="398"/>
      <c r="B5" s="505" t="s">
        <v>476</v>
      </c>
      <c r="C5" s="399" t="s">
        <v>91</v>
      </c>
      <c r="D5" s="630" t="s">
        <v>286</v>
      </c>
      <c r="E5" s="501"/>
      <c r="F5" s="502"/>
      <c r="G5" s="503"/>
      <c r="H5" s="396"/>
    </row>
    <row r="6" spans="1:8" ht="13.5">
      <c r="A6" s="631" t="s">
        <v>725</v>
      </c>
      <c r="B6" s="632"/>
      <c r="C6" s="633"/>
      <c r="D6" s="634"/>
      <c r="E6" s="635">
        <f>SUM(E7+E147+E532+E854+E832+E1151)</f>
        <v>8438060</v>
      </c>
      <c r="F6" s="635">
        <f>SUM(F7+F147+F532+F854+F832+F1151)</f>
        <v>9254651</v>
      </c>
      <c r="G6" s="635">
        <f>SUM(G7+G147+G532+G854+G832+G1151)</f>
        <v>8864916</v>
      </c>
      <c r="H6" s="636">
        <v>96</v>
      </c>
    </row>
    <row r="7" spans="1:8" ht="12.75">
      <c r="A7" s="404" t="s">
        <v>261</v>
      </c>
      <c r="B7" s="637" t="s">
        <v>682</v>
      </c>
      <c r="C7" s="406" t="s">
        <v>726</v>
      </c>
      <c r="D7" s="406"/>
      <c r="E7" s="407">
        <f>SUM(E8+E47+E52+E94+E120)</f>
        <v>1771794</v>
      </c>
      <c r="F7" s="407">
        <f>SUM(F8+F47+F52+F94+F120)</f>
        <v>1822733</v>
      </c>
      <c r="G7" s="407">
        <f>SUM(G8+G47+G52+G94+G120)</f>
        <v>1822606</v>
      </c>
      <c r="H7" s="407">
        <v>100</v>
      </c>
    </row>
    <row r="8" spans="1:8" ht="12.75">
      <c r="A8" s="638"/>
      <c r="B8" s="639"/>
      <c r="C8" s="621" t="s">
        <v>727</v>
      </c>
      <c r="D8" s="621"/>
      <c r="E8" s="640">
        <f>SUM(E9)</f>
        <v>1163947</v>
      </c>
      <c r="F8" s="640">
        <f>SUM(F9)</f>
        <v>1202473</v>
      </c>
      <c r="G8" s="640">
        <f>SUM(G9)</f>
        <v>1202473</v>
      </c>
      <c r="H8" s="640">
        <v>100</v>
      </c>
    </row>
    <row r="9" spans="1:8" ht="12.75">
      <c r="A9" s="638"/>
      <c r="B9" s="639"/>
      <c r="C9" s="355" t="s">
        <v>292</v>
      </c>
      <c r="D9" s="412" t="s">
        <v>8</v>
      </c>
      <c r="E9" s="413">
        <f>SUM(E10+E14+E19+E42)</f>
        <v>1163947</v>
      </c>
      <c r="F9" s="413">
        <f>SUM(F10+F14+F19+F42)</f>
        <v>1202473</v>
      </c>
      <c r="G9" s="413">
        <f>SUM(G10+G14+G19+G42)</f>
        <v>1202473</v>
      </c>
      <c r="H9" s="413">
        <v>100</v>
      </c>
    </row>
    <row r="10" spans="1:8" ht="12.75">
      <c r="A10" s="638"/>
      <c r="B10" s="639"/>
      <c r="C10" s="361" t="s">
        <v>360</v>
      </c>
      <c r="D10" s="414" t="s">
        <v>479</v>
      </c>
      <c r="E10" s="539">
        <f>SUM(E11:E13)</f>
        <v>663347</v>
      </c>
      <c r="F10" s="539">
        <f>SUM(F11:F13)</f>
        <v>666055</v>
      </c>
      <c r="G10" s="539">
        <f>SUM(G11:G13)</f>
        <v>666055</v>
      </c>
      <c r="H10" s="539">
        <f>SUM(G10*100/F10)</f>
        <v>100</v>
      </c>
    </row>
    <row r="11" spans="1:8" ht="12.75">
      <c r="A11" s="638"/>
      <c r="B11" s="639"/>
      <c r="C11" s="361"/>
      <c r="D11" s="418" t="s">
        <v>728</v>
      </c>
      <c r="E11" s="415">
        <v>583350</v>
      </c>
      <c r="F11" s="415">
        <v>632909</v>
      </c>
      <c r="G11" s="415">
        <v>632909</v>
      </c>
      <c r="H11" s="415">
        <f>SUM(G11*100/F11)</f>
        <v>100</v>
      </c>
    </row>
    <row r="12" spans="1:8" ht="12.75">
      <c r="A12" s="638"/>
      <c r="B12" s="639"/>
      <c r="C12" s="361"/>
      <c r="D12" s="547" t="s">
        <v>729</v>
      </c>
      <c r="E12" s="415">
        <v>60280</v>
      </c>
      <c r="F12" s="415">
        <v>26638</v>
      </c>
      <c r="G12" s="415">
        <v>26638</v>
      </c>
      <c r="H12" s="415">
        <f>SUM(G12*100/F12)</f>
        <v>100</v>
      </c>
    </row>
    <row r="13" spans="1:8" ht="12.75">
      <c r="A13" s="638"/>
      <c r="B13" s="639"/>
      <c r="C13" s="361"/>
      <c r="D13" s="547" t="s">
        <v>572</v>
      </c>
      <c r="E13" s="415">
        <v>19717</v>
      </c>
      <c r="F13" s="415">
        <v>6508</v>
      </c>
      <c r="G13" s="415">
        <v>6508</v>
      </c>
      <c r="H13" s="415">
        <f>SUM(G13*100/F13)</f>
        <v>100</v>
      </c>
    </row>
    <row r="14" spans="1:8" ht="12.75">
      <c r="A14" s="638"/>
      <c r="B14" s="639"/>
      <c r="C14" s="361" t="s">
        <v>317</v>
      </c>
      <c r="D14" s="414" t="s">
        <v>485</v>
      </c>
      <c r="E14" s="421">
        <f>SUM(E15:E18)</f>
        <v>231825</v>
      </c>
      <c r="F14" s="421">
        <f>SUM(F15:F18)</f>
        <v>229117</v>
      </c>
      <c r="G14" s="421">
        <f>SUM(G15:G18)</f>
        <v>229117</v>
      </c>
      <c r="H14" s="539">
        <f>SUM(G14*100/F14)</f>
        <v>100</v>
      </c>
    </row>
    <row r="15" spans="1:8" ht="12.75">
      <c r="A15" s="638"/>
      <c r="B15" s="639"/>
      <c r="C15" s="361"/>
      <c r="D15" s="547" t="s">
        <v>730</v>
      </c>
      <c r="E15" s="375">
        <v>26157</v>
      </c>
      <c r="F15" s="375">
        <v>26483</v>
      </c>
      <c r="G15" s="415">
        <v>26483</v>
      </c>
      <c r="H15" s="415">
        <f>SUM(G15*100/F15)</f>
        <v>100</v>
      </c>
    </row>
    <row r="16" spans="1:8" ht="12.75">
      <c r="A16" s="638"/>
      <c r="B16" s="639"/>
      <c r="C16" s="361"/>
      <c r="D16" s="547" t="s">
        <v>731</v>
      </c>
      <c r="E16" s="375">
        <v>15468</v>
      </c>
      <c r="F16" s="375">
        <v>14962</v>
      </c>
      <c r="G16" s="415">
        <v>14962</v>
      </c>
      <c r="H16" s="415">
        <f>SUM(G16*100/F16)</f>
        <v>100</v>
      </c>
    </row>
    <row r="17" spans="1:8" ht="12.75">
      <c r="A17" s="638"/>
      <c r="B17" s="639"/>
      <c r="C17" s="361"/>
      <c r="D17" s="418" t="s">
        <v>732</v>
      </c>
      <c r="E17" s="375">
        <v>24729</v>
      </c>
      <c r="F17" s="375">
        <v>23631</v>
      </c>
      <c r="G17" s="415">
        <v>23630</v>
      </c>
      <c r="H17" s="415">
        <f>SUM(G17*100/F17)</f>
        <v>99.99576827049215</v>
      </c>
    </row>
    <row r="18" spans="1:8" ht="12.75">
      <c r="A18" s="638"/>
      <c r="B18" s="639"/>
      <c r="C18" s="361"/>
      <c r="D18" s="419" t="s">
        <v>733</v>
      </c>
      <c r="E18" s="370">
        <v>165471</v>
      </c>
      <c r="F18" s="370">
        <v>164041</v>
      </c>
      <c r="G18" s="415">
        <v>164042</v>
      </c>
      <c r="H18" s="415">
        <f>SUM(G18*100/F18)</f>
        <v>100.00060960369663</v>
      </c>
    </row>
    <row r="19" spans="1:8" ht="12.75">
      <c r="A19" s="638"/>
      <c r="B19" s="639"/>
      <c r="C19" s="361" t="s">
        <v>293</v>
      </c>
      <c r="D19" s="414" t="s">
        <v>294</v>
      </c>
      <c r="E19" s="421">
        <f>SUM(E20:E41)</f>
        <v>260143</v>
      </c>
      <c r="F19" s="421">
        <f>SUM(F20:F41)</f>
        <v>299267</v>
      </c>
      <c r="G19" s="421">
        <f>SUM(G20:G41)</f>
        <v>299267</v>
      </c>
      <c r="H19" s="539">
        <f>SUM(G19*100/F19)</f>
        <v>100</v>
      </c>
    </row>
    <row r="20" spans="1:8" ht="12.75">
      <c r="A20" s="638"/>
      <c r="B20" s="639"/>
      <c r="C20" s="422"/>
      <c r="D20" s="419" t="s">
        <v>378</v>
      </c>
      <c r="E20" s="415">
        <v>172608</v>
      </c>
      <c r="F20" s="415">
        <v>174273</v>
      </c>
      <c r="G20" s="415">
        <v>174272</v>
      </c>
      <c r="H20" s="415">
        <f>SUM(G20*100/F20)</f>
        <v>99.99942618764811</v>
      </c>
    </row>
    <row r="21" spans="1:8" ht="12.75">
      <c r="A21" s="638"/>
      <c r="B21" s="639"/>
      <c r="C21" s="422"/>
      <c r="D21" s="419" t="s">
        <v>734</v>
      </c>
      <c r="E21" s="415">
        <v>16597</v>
      </c>
      <c r="F21" s="415">
        <v>16033</v>
      </c>
      <c r="G21" s="415">
        <v>16034</v>
      </c>
      <c r="H21" s="415">
        <f>SUM(G21*100/F21)</f>
        <v>100.00623713590718</v>
      </c>
    </row>
    <row r="22" spans="1:8" ht="12.75">
      <c r="A22" s="638"/>
      <c r="B22" s="639"/>
      <c r="C22" s="422"/>
      <c r="D22" s="419" t="s">
        <v>380</v>
      </c>
      <c r="E22" s="415">
        <v>6307</v>
      </c>
      <c r="F22" s="415">
        <v>5111</v>
      </c>
      <c r="G22" s="415">
        <v>5111</v>
      </c>
      <c r="H22" s="415">
        <f>SUM(G22*100/F22)</f>
        <v>100</v>
      </c>
    </row>
    <row r="23" spans="1:8" ht="12.75">
      <c r="A23" s="638"/>
      <c r="B23" s="639"/>
      <c r="C23" s="422"/>
      <c r="D23" s="419" t="s">
        <v>382</v>
      </c>
      <c r="E23" s="415">
        <v>6639</v>
      </c>
      <c r="F23" s="415">
        <v>25766</v>
      </c>
      <c r="G23" s="415">
        <v>25765</v>
      </c>
      <c r="H23" s="415">
        <f>SUM(G23*100/F23)</f>
        <v>99.99611891640146</v>
      </c>
    </row>
    <row r="24" spans="1:8" ht="12.75">
      <c r="A24" s="638"/>
      <c r="B24" s="639"/>
      <c r="C24" s="422"/>
      <c r="D24" s="419" t="s">
        <v>383</v>
      </c>
      <c r="E24" s="415">
        <v>664</v>
      </c>
      <c r="F24" s="415">
        <v>8</v>
      </c>
      <c r="G24" s="415">
        <v>8</v>
      </c>
      <c r="H24" s="415">
        <f>SUM(G24*100/F24)</f>
        <v>100</v>
      </c>
    </row>
    <row r="25" spans="1:8" ht="12.75">
      <c r="A25" s="638"/>
      <c r="B25" s="639"/>
      <c r="C25" s="422"/>
      <c r="D25" s="419" t="s">
        <v>735</v>
      </c>
      <c r="E25" s="415">
        <v>830</v>
      </c>
      <c r="F25" s="415">
        <v>859</v>
      </c>
      <c r="G25" s="415">
        <v>859</v>
      </c>
      <c r="H25" s="415">
        <f>SUM(G25*100/F25)</f>
        <v>100</v>
      </c>
    </row>
    <row r="26" spans="1:8" ht="12.75">
      <c r="A26" s="638"/>
      <c r="B26" s="639"/>
      <c r="C26" s="422"/>
      <c r="D26" s="419" t="s">
        <v>385</v>
      </c>
      <c r="E26" s="415">
        <v>12614</v>
      </c>
      <c r="F26" s="415">
        <v>10671</v>
      </c>
      <c r="G26" s="415">
        <v>10672</v>
      </c>
      <c r="H26" s="415">
        <f>SUM(G26*100/F26)</f>
        <v>100.00937119295287</v>
      </c>
    </row>
    <row r="27" spans="1:8" ht="12.75">
      <c r="A27" s="638"/>
      <c r="B27" s="639"/>
      <c r="C27" s="422"/>
      <c r="D27" s="419" t="s">
        <v>736</v>
      </c>
      <c r="E27" s="415">
        <v>7303</v>
      </c>
      <c r="F27" s="415">
        <v>11041</v>
      </c>
      <c r="G27" s="415">
        <v>11040</v>
      </c>
      <c r="H27" s="415">
        <f>SUM(G27*100/F27)</f>
        <v>99.99094284937958</v>
      </c>
    </row>
    <row r="28" spans="1:8" ht="12.75">
      <c r="A28" s="638"/>
      <c r="B28" s="639"/>
      <c r="C28" s="422"/>
      <c r="D28" s="419" t="s">
        <v>737</v>
      </c>
      <c r="E28" s="415">
        <v>996</v>
      </c>
      <c r="F28" s="415">
        <v>2720</v>
      </c>
      <c r="G28" s="415">
        <v>2720</v>
      </c>
      <c r="H28" s="415">
        <f>SUM(G28*100/F28)</f>
        <v>100</v>
      </c>
    </row>
    <row r="29" spans="1:8" ht="12.75">
      <c r="A29" s="638"/>
      <c r="B29" s="639"/>
      <c r="C29" s="422"/>
      <c r="D29" s="419" t="s">
        <v>738</v>
      </c>
      <c r="E29" s="415"/>
      <c r="F29" s="415">
        <v>3</v>
      </c>
      <c r="G29" s="415">
        <v>0</v>
      </c>
      <c r="H29" s="415">
        <v>0</v>
      </c>
    </row>
    <row r="30" spans="1:8" ht="12.75">
      <c r="A30" s="638"/>
      <c r="B30" s="639"/>
      <c r="C30" s="422"/>
      <c r="D30" s="419" t="s">
        <v>739</v>
      </c>
      <c r="E30" s="415">
        <v>1826</v>
      </c>
      <c r="F30" s="415">
        <v>1829</v>
      </c>
      <c r="G30" s="415">
        <v>1831</v>
      </c>
      <c r="H30" s="415">
        <f>SUM(G30*100/F30)</f>
        <v>100.10934937124111</v>
      </c>
    </row>
    <row r="31" spans="1:8" ht="12.75">
      <c r="A31" s="638"/>
      <c r="B31" s="639"/>
      <c r="C31" s="422"/>
      <c r="D31" s="419" t="s">
        <v>740</v>
      </c>
      <c r="E31" s="415">
        <v>166</v>
      </c>
      <c r="F31" s="415">
        <v>604</v>
      </c>
      <c r="G31" s="415">
        <v>604</v>
      </c>
      <c r="H31" s="415">
        <f>SUM(G31*100/F31)</f>
        <v>100</v>
      </c>
    </row>
    <row r="32" spans="1:8" ht="12.75">
      <c r="A32" s="638"/>
      <c r="B32" s="639"/>
      <c r="C32" s="422"/>
      <c r="D32" s="419" t="s">
        <v>741</v>
      </c>
      <c r="E32" s="415">
        <v>332</v>
      </c>
      <c r="F32" s="415">
        <v>194</v>
      </c>
      <c r="G32" s="415">
        <v>194</v>
      </c>
      <c r="H32" s="415">
        <f>SUM(G32*100/F32)</f>
        <v>100</v>
      </c>
    </row>
    <row r="33" spans="1:8" ht="12.75">
      <c r="A33" s="638"/>
      <c r="B33" s="639"/>
      <c r="C33" s="422"/>
      <c r="D33" s="419" t="s">
        <v>742</v>
      </c>
      <c r="E33" s="415">
        <v>13610</v>
      </c>
      <c r="F33" s="415">
        <v>22393</v>
      </c>
      <c r="G33" s="415">
        <v>22395</v>
      </c>
      <c r="H33" s="415">
        <f>SUM(G33*100/F33)</f>
        <v>100.00893136247934</v>
      </c>
    </row>
    <row r="34" spans="1:8" ht="12.75">
      <c r="A34" s="638"/>
      <c r="B34" s="639"/>
      <c r="C34" s="422"/>
      <c r="D34" s="419" t="s">
        <v>743</v>
      </c>
      <c r="E34" s="415">
        <v>166</v>
      </c>
      <c r="F34" s="415">
        <v>297</v>
      </c>
      <c r="G34" s="415">
        <v>297</v>
      </c>
      <c r="H34" s="415">
        <f>SUM(G34*100/F34)</f>
        <v>100</v>
      </c>
    </row>
    <row r="35" spans="1:8" ht="12.75">
      <c r="A35" s="638"/>
      <c r="B35" s="639"/>
      <c r="C35" s="422"/>
      <c r="D35" s="419" t="s">
        <v>406</v>
      </c>
      <c r="E35" s="415">
        <v>166</v>
      </c>
      <c r="F35" s="415">
        <v>0</v>
      </c>
      <c r="G35" s="415">
        <v>0</v>
      </c>
      <c r="H35" s="415">
        <v>0</v>
      </c>
    </row>
    <row r="36" spans="1:8" ht="12.75">
      <c r="A36" s="638"/>
      <c r="B36" s="639"/>
      <c r="C36" s="422"/>
      <c r="D36" s="419" t="s">
        <v>407</v>
      </c>
      <c r="E36" s="415">
        <v>10622</v>
      </c>
      <c r="F36" s="415">
        <v>14669</v>
      </c>
      <c r="G36" s="415">
        <v>14669</v>
      </c>
      <c r="H36" s="415">
        <f>SUM(G36*100/F36)</f>
        <v>100</v>
      </c>
    </row>
    <row r="37" spans="1:8" ht="12.75">
      <c r="A37" s="638"/>
      <c r="B37" s="639"/>
      <c r="C37" s="422"/>
      <c r="D37" s="419" t="s">
        <v>408</v>
      </c>
      <c r="E37" s="415"/>
      <c r="F37" s="415">
        <v>1072</v>
      </c>
      <c r="G37" s="415">
        <v>1072</v>
      </c>
      <c r="H37" s="415">
        <f>SUM(G37*100/F37)</f>
        <v>100</v>
      </c>
    </row>
    <row r="38" spans="1:8" ht="12.75">
      <c r="A38" s="638"/>
      <c r="B38" s="639"/>
      <c r="C38" s="422"/>
      <c r="D38" s="419" t="s">
        <v>744</v>
      </c>
      <c r="E38" s="415"/>
      <c r="F38" s="415">
        <v>3320</v>
      </c>
      <c r="G38" s="415">
        <v>3320</v>
      </c>
      <c r="H38" s="415">
        <f>SUM(G38*100/F38)</f>
        <v>100</v>
      </c>
    </row>
    <row r="39" spans="1:8" ht="12.75">
      <c r="A39" s="638"/>
      <c r="B39" s="639"/>
      <c r="C39" s="422"/>
      <c r="D39" s="419" t="s">
        <v>745</v>
      </c>
      <c r="E39" s="415">
        <v>66</v>
      </c>
      <c r="F39" s="415">
        <v>199</v>
      </c>
      <c r="G39" s="415">
        <v>199</v>
      </c>
      <c r="H39" s="415">
        <f>SUM(G39*100/F39)</f>
        <v>100</v>
      </c>
    </row>
    <row r="40" spans="1:8" ht="12.75">
      <c r="A40" s="638"/>
      <c r="B40" s="639"/>
      <c r="C40" s="422"/>
      <c r="D40" s="419" t="s">
        <v>410</v>
      </c>
      <c r="E40" s="415">
        <v>1992</v>
      </c>
      <c r="F40" s="415">
        <v>1088</v>
      </c>
      <c r="G40" s="415">
        <v>1088</v>
      </c>
      <c r="H40" s="415">
        <f>SUM(G40*100/F40)</f>
        <v>100</v>
      </c>
    </row>
    <row r="41" spans="1:8" ht="12.75">
      <c r="A41" s="638"/>
      <c r="B41" s="639"/>
      <c r="C41" s="422"/>
      <c r="D41" s="419" t="s">
        <v>411</v>
      </c>
      <c r="E41" s="415">
        <v>6639</v>
      </c>
      <c r="F41" s="415">
        <v>7117</v>
      </c>
      <c r="G41" s="415">
        <v>7117</v>
      </c>
      <c r="H41" s="415">
        <f>SUM(G41*100/F41)</f>
        <v>100</v>
      </c>
    </row>
    <row r="42" spans="1:8" ht="12.75">
      <c r="A42" s="638"/>
      <c r="B42" s="639"/>
      <c r="C42" s="537" t="s">
        <v>532</v>
      </c>
      <c r="D42" s="538" t="s">
        <v>533</v>
      </c>
      <c r="E42" s="539">
        <f>SUM(E43:E46)</f>
        <v>8632</v>
      </c>
      <c r="F42" s="539">
        <f>SUM(F43:F46)</f>
        <v>8034</v>
      </c>
      <c r="G42" s="539">
        <f>SUM(G43:G46)</f>
        <v>8034</v>
      </c>
      <c r="H42" s="539">
        <f>SUM(G42*100/F42)</f>
        <v>100</v>
      </c>
    </row>
    <row r="43" spans="1:8" ht="12.75">
      <c r="A43" s="638"/>
      <c r="B43" s="639"/>
      <c r="C43" s="422"/>
      <c r="D43" s="419" t="s">
        <v>746</v>
      </c>
      <c r="E43" s="415">
        <v>2324</v>
      </c>
      <c r="F43" s="415">
        <v>4370</v>
      </c>
      <c r="G43" s="415">
        <v>4370</v>
      </c>
      <c r="H43" s="415">
        <f>SUM(G43*100/F43)</f>
        <v>100</v>
      </c>
    </row>
    <row r="44" spans="1:8" ht="12.75">
      <c r="A44" s="638"/>
      <c r="B44" s="639"/>
      <c r="C44" s="422"/>
      <c r="D44" s="419" t="s">
        <v>747</v>
      </c>
      <c r="E44" s="415">
        <v>2324</v>
      </c>
      <c r="F44" s="415">
        <v>1345</v>
      </c>
      <c r="G44" s="415">
        <v>1345</v>
      </c>
      <c r="H44" s="415">
        <f>SUM(G44*100/F44)</f>
        <v>100</v>
      </c>
    </row>
    <row r="45" spans="1:8" ht="12.75">
      <c r="A45" s="638"/>
      <c r="B45" s="639"/>
      <c r="C45" s="422"/>
      <c r="D45" s="419" t="s">
        <v>423</v>
      </c>
      <c r="E45" s="415">
        <v>2324</v>
      </c>
      <c r="F45" s="415">
        <v>1516</v>
      </c>
      <c r="G45" s="415">
        <v>1516</v>
      </c>
      <c r="H45" s="415">
        <f>SUM(G45*100/F45)</f>
        <v>100</v>
      </c>
    </row>
    <row r="46" spans="1:8" ht="12.75">
      <c r="A46" s="638"/>
      <c r="B46" s="639"/>
      <c r="C46" s="422"/>
      <c r="D46" s="533" t="s">
        <v>748</v>
      </c>
      <c r="E46" s="534">
        <v>1660</v>
      </c>
      <c r="F46" s="534">
        <v>803</v>
      </c>
      <c r="G46" s="415">
        <v>803</v>
      </c>
      <c r="H46" s="415">
        <f>SUM(G46*100/F46)</f>
        <v>100</v>
      </c>
    </row>
    <row r="47" spans="1:8" ht="12.75">
      <c r="A47" s="638"/>
      <c r="B47" s="639"/>
      <c r="C47" s="621" t="s">
        <v>749</v>
      </c>
      <c r="D47" s="621"/>
      <c r="E47" s="641">
        <f>SUM(E48)</f>
        <v>208292</v>
      </c>
      <c r="F47" s="641">
        <f>SUM(F48)</f>
        <v>208292</v>
      </c>
      <c r="G47" s="641">
        <f>SUM(G48)</f>
        <v>208292</v>
      </c>
      <c r="H47" s="642">
        <f>SUM(G47*100/F47)</f>
        <v>100</v>
      </c>
    </row>
    <row r="48" spans="1:8" ht="12.75">
      <c r="A48" s="638"/>
      <c r="B48" s="639"/>
      <c r="C48" s="429" t="s">
        <v>532</v>
      </c>
      <c r="D48" s="430" t="s">
        <v>533</v>
      </c>
      <c r="E48" s="643">
        <f>SUM(E49:E51)</f>
        <v>208292</v>
      </c>
      <c r="F48" s="643">
        <f>SUM(F49:F51)</f>
        <v>208292</v>
      </c>
      <c r="G48" s="643">
        <f>SUM(G49:G51)</f>
        <v>208292</v>
      </c>
      <c r="H48" s="431">
        <f>SUM(G48*100/F48)</f>
        <v>100</v>
      </c>
    </row>
    <row r="49" spans="1:8" ht="12.75">
      <c r="A49" s="638"/>
      <c r="B49" s="639"/>
      <c r="C49" s="422"/>
      <c r="D49" s="419" t="s">
        <v>750</v>
      </c>
      <c r="E49" s="415">
        <v>122718</v>
      </c>
      <c r="F49" s="416">
        <v>122718</v>
      </c>
      <c r="G49" s="417">
        <v>122718</v>
      </c>
      <c r="H49" s="539">
        <f>SUM(G49*100/F49)</f>
        <v>100</v>
      </c>
    </row>
    <row r="50" spans="1:8" ht="12.75">
      <c r="A50" s="638"/>
      <c r="B50" s="639"/>
      <c r="C50" s="422"/>
      <c r="D50" s="419" t="s">
        <v>751</v>
      </c>
      <c r="E50" s="415">
        <v>28547</v>
      </c>
      <c r="F50" s="416">
        <v>28547</v>
      </c>
      <c r="G50" s="417">
        <v>28547</v>
      </c>
      <c r="H50" s="539">
        <f>SUM(G50*100/F50)</f>
        <v>100</v>
      </c>
    </row>
    <row r="51" spans="1:8" ht="12.75">
      <c r="A51" s="638"/>
      <c r="B51" s="639"/>
      <c r="C51" s="422"/>
      <c r="D51" s="419" t="s">
        <v>752</v>
      </c>
      <c r="E51" s="415">
        <v>57027</v>
      </c>
      <c r="F51" s="416">
        <v>57027</v>
      </c>
      <c r="G51" s="417">
        <v>57027</v>
      </c>
      <c r="H51" s="539">
        <f>SUM(G51*100/F51)</f>
        <v>100</v>
      </c>
    </row>
    <row r="52" spans="1:8" ht="12.75">
      <c r="A52" s="638"/>
      <c r="B52" s="639"/>
      <c r="C52" s="644" t="s">
        <v>753</v>
      </c>
      <c r="D52" s="644"/>
      <c r="E52" s="640">
        <f>SUM(E53)</f>
        <v>336785</v>
      </c>
      <c r="F52" s="640">
        <f>SUM(F53)</f>
        <v>345925</v>
      </c>
      <c r="G52" s="640">
        <f>SUM(G53)</f>
        <v>345971</v>
      </c>
      <c r="H52" s="642">
        <f>SUM(G52*100/F52)</f>
        <v>100.01329768013298</v>
      </c>
    </row>
    <row r="53" spans="1:8" ht="12.75">
      <c r="A53" s="638"/>
      <c r="B53" s="639"/>
      <c r="C53" s="355" t="s">
        <v>292</v>
      </c>
      <c r="D53" s="412" t="s">
        <v>8</v>
      </c>
      <c r="E53" s="413">
        <f>SUM(E54+E58+E63+E91)</f>
        <v>336785</v>
      </c>
      <c r="F53" s="413">
        <f>SUM(F54+F58+F63+F91)</f>
        <v>345925</v>
      </c>
      <c r="G53" s="413">
        <f>SUM(G54+G58+G63+G91)</f>
        <v>345971</v>
      </c>
      <c r="H53" s="431">
        <f>SUM(G53*100/F53)</f>
        <v>100.01329768013298</v>
      </c>
    </row>
    <row r="54" spans="1:8" ht="12.75">
      <c r="A54" s="638"/>
      <c r="B54" s="639"/>
      <c r="C54" s="361" t="s">
        <v>360</v>
      </c>
      <c r="D54" s="414" t="s">
        <v>479</v>
      </c>
      <c r="E54" s="539">
        <f>SUM(E55:E57)</f>
        <v>184326</v>
      </c>
      <c r="F54" s="539">
        <f>SUM(F55:F57)</f>
        <v>185993</v>
      </c>
      <c r="G54" s="539">
        <v>186048</v>
      </c>
      <c r="H54" s="539">
        <v>100</v>
      </c>
    </row>
    <row r="55" spans="1:8" ht="12.75">
      <c r="A55" s="638"/>
      <c r="B55" s="639"/>
      <c r="C55" s="361"/>
      <c r="D55" s="418" t="s">
        <v>480</v>
      </c>
      <c r="E55" s="415">
        <v>160891</v>
      </c>
      <c r="F55" s="415">
        <v>163298</v>
      </c>
      <c r="G55" s="417">
        <v>163298</v>
      </c>
      <c r="H55" s="415">
        <v>100</v>
      </c>
    </row>
    <row r="56" spans="1:8" ht="12.75">
      <c r="A56" s="638"/>
      <c r="B56" s="639"/>
      <c r="C56" s="361"/>
      <c r="D56" s="547" t="s">
        <v>729</v>
      </c>
      <c r="E56" s="415">
        <v>21244</v>
      </c>
      <c r="F56" s="415">
        <v>18479</v>
      </c>
      <c r="G56" s="417">
        <v>18534</v>
      </c>
      <c r="H56" s="415">
        <v>100</v>
      </c>
    </row>
    <row r="57" spans="1:8" ht="12.75">
      <c r="A57" s="638"/>
      <c r="B57" s="639"/>
      <c r="C57" s="361"/>
      <c r="D57" s="547" t="s">
        <v>572</v>
      </c>
      <c r="E57" s="415">
        <v>2191</v>
      </c>
      <c r="F57" s="415">
        <v>4216</v>
      </c>
      <c r="G57" s="417">
        <v>4216</v>
      </c>
      <c r="H57" s="415">
        <v>100</v>
      </c>
    </row>
    <row r="58" spans="1:8" ht="12.75">
      <c r="A58" s="638"/>
      <c r="B58" s="639"/>
      <c r="C58" s="361" t="s">
        <v>317</v>
      </c>
      <c r="D58" s="414" t="s">
        <v>485</v>
      </c>
      <c r="E58" s="421">
        <f>SUM(E59:E62)</f>
        <v>64894</v>
      </c>
      <c r="F58" s="421">
        <f>SUM(F59:F62)</f>
        <v>64132</v>
      </c>
      <c r="G58" s="421">
        <f>SUM(G59:G62)</f>
        <v>64078</v>
      </c>
      <c r="H58" s="421">
        <v>99.91</v>
      </c>
    </row>
    <row r="59" spans="1:8" ht="12.75">
      <c r="A59" s="638"/>
      <c r="B59" s="639"/>
      <c r="C59" s="361"/>
      <c r="D59" s="547" t="s">
        <v>730</v>
      </c>
      <c r="E59" s="375">
        <v>12846</v>
      </c>
      <c r="F59" s="375">
        <v>11663</v>
      </c>
      <c r="G59" s="371">
        <v>11663</v>
      </c>
      <c r="H59" s="375">
        <v>100</v>
      </c>
    </row>
    <row r="60" spans="1:8" ht="12.75">
      <c r="A60" s="638"/>
      <c r="B60" s="639"/>
      <c r="C60" s="361"/>
      <c r="D60" s="547" t="s">
        <v>731</v>
      </c>
      <c r="E60" s="375">
        <v>1129</v>
      </c>
      <c r="F60" s="375">
        <v>1201</v>
      </c>
      <c r="G60" s="371">
        <v>1201</v>
      </c>
      <c r="H60" s="375">
        <v>99.99</v>
      </c>
    </row>
    <row r="61" spans="1:8" ht="12.75">
      <c r="A61" s="638"/>
      <c r="B61" s="639"/>
      <c r="C61" s="361"/>
      <c r="D61" s="418" t="s">
        <v>732</v>
      </c>
      <c r="E61" s="375">
        <v>4448</v>
      </c>
      <c r="F61" s="375">
        <v>5515</v>
      </c>
      <c r="G61" s="371">
        <v>5515</v>
      </c>
      <c r="H61" s="375">
        <v>100</v>
      </c>
    </row>
    <row r="62" spans="1:8" ht="12.75">
      <c r="A62" s="638"/>
      <c r="B62" s="639"/>
      <c r="C62" s="361"/>
      <c r="D62" s="419" t="s">
        <v>733</v>
      </c>
      <c r="E62" s="370">
        <v>46471</v>
      </c>
      <c r="F62" s="370">
        <v>45753</v>
      </c>
      <c r="G62" s="420">
        <v>45699</v>
      </c>
      <c r="H62" s="370">
        <v>99.88</v>
      </c>
    </row>
    <row r="63" spans="1:8" ht="12.75">
      <c r="A63" s="638"/>
      <c r="B63" s="639"/>
      <c r="C63" s="361" t="s">
        <v>293</v>
      </c>
      <c r="D63" s="414" t="s">
        <v>294</v>
      </c>
      <c r="E63" s="421">
        <f>SUM(E64:E90)</f>
        <v>87167</v>
      </c>
      <c r="F63" s="421">
        <f>SUM(F64:F90)</f>
        <v>95610</v>
      </c>
      <c r="G63" s="421">
        <f>SUM(G64:G90)</f>
        <v>95655</v>
      </c>
      <c r="H63" s="421">
        <v>100.05</v>
      </c>
    </row>
    <row r="64" spans="1:8" ht="12.75">
      <c r="A64" s="638"/>
      <c r="B64" s="639"/>
      <c r="C64" s="537"/>
      <c r="D64" s="645" t="s">
        <v>754</v>
      </c>
      <c r="E64" s="415">
        <v>66</v>
      </c>
      <c r="F64" s="415">
        <v>10</v>
      </c>
      <c r="G64" s="539">
        <v>10</v>
      </c>
      <c r="H64" s="539">
        <v>104</v>
      </c>
    </row>
    <row r="65" spans="1:8" ht="12.75">
      <c r="A65" s="638"/>
      <c r="B65" s="639"/>
      <c r="C65" s="537"/>
      <c r="D65" s="419" t="s">
        <v>378</v>
      </c>
      <c r="E65" s="415">
        <v>51119</v>
      </c>
      <c r="F65" s="415">
        <v>38012</v>
      </c>
      <c r="G65" s="417">
        <v>38012</v>
      </c>
      <c r="H65" s="415">
        <v>100</v>
      </c>
    </row>
    <row r="66" spans="1:8" ht="12.75">
      <c r="A66" s="638"/>
      <c r="B66" s="639"/>
      <c r="C66" s="537"/>
      <c r="D66" s="419" t="s">
        <v>734</v>
      </c>
      <c r="E66" s="415">
        <v>2323</v>
      </c>
      <c r="F66" s="415">
        <v>2393</v>
      </c>
      <c r="G66" s="417">
        <v>2393</v>
      </c>
      <c r="H66" s="415">
        <v>100</v>
      </c>
    </row>
    <row r="67" spans="1:8" ht="12.75">
      <c r="A67" s="638"/>
      <c r="B67" s="639"/>
      <c r="C67" s="537"/>
      <c r="D67" s="419" t="s">
        <v>380</v>
      </c>
      <c r="E67" s="415">
        <v>664</v>
      </c>
      <c r="F67" s="415">
        <v>635</v>
      </c>
      <c r="G67" s="417">
        <v>635</v>
      </c>
      <c r="H67" s="415">
        <v>100</v>
      </c>
    </row>
    <row r="68" spans="1:8" ht="12.75">
      <c r="A68" s="638"/>
      <c r="B68" s="639"/>
      <c r="C68" s="537"/>
      <c r="D68" s="419" t="s">
        <v>382</v>
      </c>
      <c r="E68" s="415">
        <v>2655</v>
      </c>
      <c r="F68" s="415">
        <v>7288</v>
      </c>
      <c r="G68" s="417">
        <v>7288</v>
      </c>
      <c r="H68" s="415">
        <v>100</v>
      </c>
    </row>
    <row r="69" spans="1:8" ht="12.75">
      <c r="A69" s="638"/>
      <c r="B69" s="639"/>
      <c r="C69" s="537"/>
      <c r="D69" s="419" t="s">
        <v>383</v>
      </c>
      <c r="E69" s="415">
        <v>664</v>
      </c>
      <c r="F69" s="415">
        <v>765</v>
      </c>
      <c r="G69" s="417">
        <v>765</v>
      </c>
      <c r="H69" s="415">
        <v>100</v>
      </c>
    </row>
    <row r="70" spans="1:8" ht="12.75">
      <c r="A70" s="638"/>
      <c r="B70" s="639"/>
      <c r="C70" s="537"/>
      <c r="D70" s="419" t="s">
        <v>755</v>
      </c>
      <c r="E70" s="415">
        <v>100</v>
      </c>
      <c r="F70" s="415">
        <v>0</v>
      </c>
      <c r="G70" s="417">
        <v>0</v>
      </c>
      <c r="H70" s="415">
        <v>0</v>
      </c>
    </row>
    <row r="71" spans="1:8" ht="12.75">
      <c r="A71" s="638"/>
      <c r="B71" s="639"/>
      <c r="C71" s="537"/>
      <c r="D71" s="419" t="s">
        <v>735</v>
      </c>
      <c r="E71" s="415">
        <v>664</v>
      </c>
      <c r="F71" s="415">
        <v>1767</v>
      </c>
      <c r="G71" s="417">
        <v>1812</v>
      </c>
      <c r="H71" s="415">
        <v>102.56</v>
      </c>
    </row>
    <row r="72" spans="1:8" ht="12.75">
      <c r="A72" s="638"/>
      <c r="B72" s="639"/>
      <c r="C72" s="537"/>
      <c r="D72" s="419" t="s">
        <v>385</v>
      </c>
      <c r="E72" s="415">
        <v>1992</v>
      </c>
      <c r="F72" s="415">
        <v>1927</v>
      </c>
      <c r="G72" s="417">
        <v>1927</v>
      </c>
      <c r="H72" s="415">
        <v>100</v>
      </c>
    </row>
    <row r="73" spans="1:8" ht="12.75">
      <c r="A73" s="638"/>
      <c r="B73" s="639"/>
      <c r="C73" s="537"/>
      <c r="D73" s="419" t="s">
        <v>736</v>
      </c>
      <c r="E73" s="415">
        <v>1992</v>
      </c>
      <c r="F73" s="415">
        <v>9146</v>
      </c>
      <c r="G73" s="417">
        <v>9146</v>
      </c>
      <c r="H73" s="415">
        <v>100</v>
      </c>
    </row>
    <row r="74" spans="1:8" ht="12.75">
      <c r="A74" s="638"/>
      <c r="B74" s="639"/>
      <c r="C74" s="537"/>
      <c r="D74" s="419" t="s">
        <v>737</v>
      </c>
      <c r="E74" s="415">
        <v>332</v>
      </c>
      <c r="F74" s="415">
        <v>1878</v>
      </c>
      <c r="G74" s="417">
        <v>1878</v>
      </c>
      <c r="H74" s="415">
        <v>100</v>
      </c>
    </row>
    <row r="75" spans="1:8" ht="12.75">
      <c r="A75" s="638"/>
      <c r="B75" s="639"/>
      <c r="C75" s="537"/>
      <c r="D75" s="419" t="s">
        <v>756</v>
      </c>
      <c r="E75" s="415">
        <v>166</v>
      </c>
      <c r="F75" s="415">
        <v>0</v>
      </c>
      <c r="G75" s="417">
        <v>0</v>
      </c>
      <c r="H75" s="415">
        <v>0</v>
      </c>
    </row>
    <row r="76" spans="1:8" ht="12.75">
      <c r="A76" s="638"/>
      <c r="B76" s="639"/>
      <c r="C76" s="537"/>
      <c r="D76" s="419" t="s">
        <v>757</v>
      </c>
      <c r="E76" s="415">
        <v>66</v>
      </c>
      <c r="F76" s="415">
        <v>38</v>
      </c>
      <c r="G76" s="417">
        <v>38</v>
      </c>
      <c r="H76" s="415">
        <v>99.42</v>
      </c>
    </row>
    <row r="77" spans="1:8" ht="12.75">
      <c r="A77" s="638"/>
      <c r="B77" s="639"/>
      <c r="C77" s="537"/>
      <c r="D77" s="419" t="s">
        <v>739</v>
      </c>
      <c r="E77" s="415">
        <v>66</v>
      </c>
      <c r="F77" s="415">
        <v>0</v>
      </c>
      <c r="G77" s="417">
        <v>0</v>
      </c>
      <c r="H77" s="415">
        <v>0</v>
      </c>
    </row>
    <row r="78" spans="1:8" ht="12.75">
      <c r="A78" s="638"/>
      <c r="B78" s="639"/>
      <c r="C78" s="537"/>
      <c r="D78" s="419" t="s">
        <v>740</v>
      </c>
      <c r="E78" s="415">
        <v>166</v>
      </c>
      <c r="F78" s="415">
        <v>107</v>
      </c>
      <c r="G78" s="417">
        <v>107</v>
      </c>
      <c r="H78" s="415">
        <v>99.77</v>
      </c>
    </row>
    <row r="79" spans="1:8" ht="12.75">
      <c r="A79" s="638"/>
      <c r="B79" s="639"/>
      <c r="C79" s="537"/>
      <c r="D79" s="419" t="s">
        <v>758</v>
      </c>
      <c r="E79" s="415">
        <v>66</v>
      </c>
      <c r="F79" s="415">
        <v>0</v>
      </c>
      <c r="G79" s="417">
        <v>0</v>
      </c>
      <c r="H79" s="415">
        <v>0</v>
      </c>
    </row>
    <row r="80" spans="1:8" ht="12.75">
      <c r="A80" s="638"/>
      <c r="B80" s="639"/>
      <c r="C80" s="537"/>
      <c r="D80" s="419" t="s">
        <v>741</v>
      </c>
      <c r="E80" s="415">
        <v>332</v>
      </c>
      <c r="F80" s="415">
        <v>452</v>
      </c>
      <c r="G80" s="417">
        <v>452</v>
      </c>
      <c r="H80" s="415">
        <v>100</v>
      </c>
    </row>
    <row r="81" spans="1:8" ht="12.75">
      <c r="A81" s="638"/>
      <c r="B81" s="639"/>
      <c r="C81" s="537"/>
      <c r="D81" s="419" t="s">
        <v>742</v>
      </c>
      <c r="E81" s="415">
        <v>13277</v>
      </c>
      <c r="F81" s="415">
        <v>20872</v>
      </c>
      <c r="G81" s="417">
        <v>20872</v>
      </c>
      <c r="H81" s="415">
        <v>100</v>
      </c>
    </row>
    <row r="82" spans="1:8" ht="12.75">
      <c r="A82" s="638"/>
      <c r="B82" s="639"/>
      <c r="C82" s="537"/>
      <c r="D82" s="419" t="s">
        <v>759</v>
      </c>
      <c r="E82" s="415">
        <v>33</v>
      </c>
      <c r="F82" s="415">
        <v>0</v>
      </c>
      <c r="G82" s="417">
        <v>0</v>
      </c>
      <c r="H82" s="415">
        <v>0</v>
      </c>
    </row>
    <row r="83" spans="1:8" ht="12.75">
      <c r="A83" s="638"/>
      <c r="B83" s="639"/>
      <c r="C83" s="537"/>
      <c r="D83" s="419" t="s">
        <v>743</v>
      </c>
      <c r="E83" s="415">
        <v>166</v>
      </c>
      <c r="F83" s="415">
        <v>65</v>
      </c>
      <c r="G83" s="417">
        <v>65</v>
      </c>
      <c r="H83" s="415">
        <v>100</v>
      </c>
    </row>
    <row r="84" spans="1:8" ht="12.75">
      <c r="A84" s="638"/>
      <c r="B84" s="639"/>
      <c r="C84" s="537"/>
      <c r="D84" s="419" t="s">
        <v>406</v>
      </c>
      <c r="E84" s="415">
        <v>33</v>
      </c>
      <c r="F84" s="415">
        <v>0</v>
      </c>
      <c r="G84" s="417">
        <v>0</v>
      </c>
      <c r="H84" s="415">
        <v>0</v>
      </c>
    </row>
    <row r="85" spans="1:8" ht="12.75">
      <c r="A85" s="638"/>
      <c r="B85" s="639"/>
      <c r="C85" s="537"/>
      <c r="D85" s="419" t="s">
        <v>407</v>
      </c>
      <c r="E85" s="415">
        <v>1328</v>
      </c>
      <c r="F85" s="415">
        <v>1409</v>
      </c>
      <c r="G85" s="417">
        <v>1409</v>
      </c>
      <c r="H85" s="415">
        <v>100</v>
      </c>
    </row>
    <row r="86" spans="1:8" ht="12.75">
      <c r="A86" s="638"/>
      <c r="B86" s="639"/>
      <c r="C86" s="537"/>
      <c r="D86" s="419" t="s">
        <v>745</v>
      </c>
      <c r="E86" s="415">
        <v>1660</v>
      </c>
      <c r="F86" s="415">
        <v>1126</v>
      </c>
      <c r="G86" s="417">
        <v>1126</v>
      </c>
      <c r="H86" s="415">
        <v>100</v>
      </c>
    </row>
    <row r="87" spans="1:8" ht="12.75">
      <c r="A87" s="638"/>
      <c r="B87" s="639"/>
      <c r="C87" s="537"/>
      <c r="D87" s="419" t="s">
        <v>374</v>
      </c>
      <c r="E87" s="415">
        <v>3718</v>
      </c>
      <c r="F87" s="415">
        <v>4096</v>
      </c>
      <c r="G87" s="417">
        <v>4096</v>
      </c>
      <c r="H87" s="415">
        <v>100</v>
      </c>
    </row>
    <row r="88" spans="1:8" ht="12.75">
      <c r="A88" s="638"/>
      <c r="B88" s="639"/>
      <c r="C88" s="537"/>
      <c r="D88" s="419" t="s">
        <v>410</v>
      </c>
      <c r="E88" s="415">
        <v>863</v>
      </c>
      <c r="F88" s="415">
        <v>399</v>
      </c>
      <c r="G88" s="417">
        <v>399</v>
      </c>
      <c r="H88" s="415">
        <v>100</v>
      </c>
    </row>
    <row r="89" spans="1:8" ht="12.75">
      <c r="A89" s="638"/>
      <c r="B89" s="639"/>
      <c r="C89" s="537"/>
      <c r="D89" s="419" t="s">
        <v>411</v>
      </c>
      <c r="E89" s="415">
        <v>1992</v>
      </c>
      <c r="F89" s="415">
        <v>1965</v>
      </c>
      <c r="G89" s="417">
        <v>1965</v>
      </c>
      <c r="H89" s="415">
        <v>100</v>
      </c>
    </row>
    <row r="90" spans="1:8" ht="12.75">
      <c r="A90" s="638"/>
      <c r="B90" s="639"/>
      <c r="C90" s="537"/>
      <c r="D90" s="419" t="s">
        <v>760</v>
      </c>
      <c r="E90" s="415">
        <v>664</v>
      </c>
      <c r="F90" s="415">
        <v>1260</v>
      </c>
      <c r="G90" s="417">
        <v>1260</v>
      </c>
      <c r="H90" s="415">
        <v>100</v>
      </c>
    </row>
    <row r="91" spans="1:8" ht="12.75">
      <c r="A91" s="638"/>
      <c r="B91" s="639"/>
      <c r="C91" s="537" t="s">
        <v>532</v>
      </c>
      <c r="D91" s="538" t="s">
        <v>533</v>
      </c>
      <c r="E91" s="539">
        <f>SUM(E92:E93)</f>
        <v>398</v>
      </c>
      <c r="F91" s="539">
        <f>SUM(F92:F93)</f>
        <v>190</v>
      </c>
      <c r="G91" s="539">
        <f>SUM(G92:G93)</f>
        <v>190</v>
      </c>
      <c r="H91" s="539">
        <v>100</v>
      </c>
    </row>
    <row r="92" spans="1:8" ht="12.75">
      <c r="A92" s="638"/>
      <c r="B92" s="639"/>
      <c r="C92" s="422"/>
      <c r="D92" s="419" t="s">
        <v>423</v>
      </c>
      <c r="E92" s="415">
        <v>332</v>
      </c>
      <c r="F92" s="416">
        <v>190</v>
      </c>
      <c r="G92" s="417">
        <v>190</v>
      </c>
      <c r="H92" s="415">
        <v>100</v>
      </c>
    </row>
    <row r="93" spans="1:8" ht="12.75">
      <c r="A93" s="638"/>
      <c r="B93" s="639"/>
      <c r="C93" s="422"/>
      <c r="D93" s="419" t="s">
        <v>748</v>
      </c>
      <c r="E93" s="415">
        <v>66</v>
      </c>
      <c r="F93" s="416">
        <v>0</v>
      </c>
      <c r="G93" s="417">
        <v>0</v>
      </c>
      <c r="H93" s="415">
        <v>0</v>
      </c>
    </row>
    <row r="94" spans="1:8" ht="12.75">
      <c r="A94" s="638"/>
      <c r="B94" s="639"/>
      <c r="C94" s="621" t="s">
        <v>761</v>
      </c>
      <c r="D94" s="621"/>
      <c r="E94" s="640">
        <f>SUM(E95)</f>
        <v>23402</v>
      </c>
      <c r="F94" s="640">
        <f>SUM(F95)</f>
        <v>24285</v>
      </c>
      <c r="G94" s="640">
        <f>SUM(G95)</f>
        <v>24285</v>
      </c>
      <c r="H94" s="640">
        <v>100</v>
      </c>
    </row>
    <row r="95" spans="1:8" ht="12.75">
      <c r="A95" s="638"/>
      <c r="B95" s="639"/>
      <c r="C95" s="355" t="s">
        <v>292</v>
      </c>
      <c r="D95" s="412" t="s">
        <v>8</v>
      </c>
      <c r="E95" s="413">
        <f>SUM(E96+E100+E105+E118)</f>
        <v>23402</v>
      </c>
      <c r="F95" s="413">
        <f>SUM(F96+F100+F105+F118)</f>
        <v>24285</v>
      </c>
      <c r="G95" s="413">
        <f>SUM(G96+G100+G105+G118)</f>
        <v>24285</v>
      </c>
      <c r="H95" s="413">
        <v>100</v>
      </c>
    </row>
    <row r="96" spans="1:8" ht="12.75">
      <c r="A96" s="638"/>
      <c r="B96" s="639"/>
      <c r="C96" s="361" t="s">
        <v>360</v>
      </c>
      <c r="D96" s="414" t="s">
        <v>479</v>
      </c>
      <c r="E96" s="539">
        <f>SUM(E97:E99)</f>
        <v>15967</v>
      </c>
      <c r="F96" s="539">
        <v>15966</v>
      </c>
      <c r="G96" s="539">
        <v>15966</v>
      </c>
      <c r="H96" s="539">
        <v>100</v>
      </c>
    </row>
    <row r="97" spans="1:8" ht="12.75">
      <c r="A97" s="638"/>
      <c r="B97" s="639"/>
      <c r="C97" s="361"/>
      <c r="D97" s="418" t="s">
        <v>480</v>
      </c>
      <c r="E97" s="415">
        <v>15535</v>
      </c>
      <c r="F97" s="415">
        <v>14746</v>
      </c>
      <c r="G97" s="417">
        <v>14746</v>
      </c>
      <c r="H97" s="415">
        <v>100</v>
      </c>
    </row>
    <row r="98" spans="1:8" ht="12.75">
      <c r="A98" s="638"/>
      <c r="B98" s="639"/>
      <c r="C98" s="361"/>
      <c r="D98" s="547" t="s">
        <v>729</v>
      </c>
      <c r="E98" s="415">
        <v>432</v>
      </c>
      <c r="F98" s="415">
        <v>860</v>
      </c>
      <c r="G98" s="417">
        <v>860</v>
      </c>
      <c r="H98" s="415">
        <v>100</v>
      </c>
    </row>
    <row r="99" spans="1:8" ht="12.75">
      <c r="A99" s="638"/>
      <c r="B99" s="639"/>
      <c r="C99" s="361"/>
      <c r="D99" s="547" t="s">
        <v>572</v>
      </c>
      <c r="E99" s="415"/>
      <c r="F99" s="415">
        <v>360</v>
      </c>
      <c r="G99" s="417">
        <v>360</v>
      </c>
      <c r="H99" s="415">
        <v>100</v>
      </c>
    </row>
    <row r="100" spans="1:8" ht="12.75">
      <c r="A100" s="638"/>
      <c r="B100" s="639"/>
      <c r="C100" s="361" t="s">
        <v>317</v>
      </c>
      <c r="D100" s="414" t="s">
        <v>485</v>
      </c>
      <c r="E100" s="421">
        <f>SUM(E101:E104)</f>
        <v>5609</v>
      </c>
      <c r="F100" s="421">
        <f>SUM(F101:F104)</f>
        <v>5699</v>
      </c>
      <c r="G100" s="421">
        <f>SUM(G101:G104)</f>
        <v>5610</v>
      </c>
      <c r="H100" s="421">
        <v>98</v>
      </c>
    </row>
    <row r="101" spans="1:8" ht="12.75">
      <c r="A101" s="638"/>
      <c r="B101" s="639"/>
      <c r="C101" s="361"/>
      <c r="D101" s="547" t="s">
        <v>730</v>
      </c>
      <c r="E101" s="375">
        <v>630</v>
      </c>
      <c r="F101" s="375">
        <v>0</v>
      </c>
      <c r="G101" s="371">
        <v>0</v>
      </c>
      <c r="H101" s="375">
        <v>0</v>
      </c>
    </row>
    <row r="102" spans="1:8" ht="12.75">
      <c r="A102" s="638"/>
      <c r="B102" s="639"/>
      <c r="C102" s="361"/>
      <c r="D102" s="547" t="s">
        <v>731</v>
      </c>
      <c r="E102" s="375"/>
      <c r="F102" s="375">
        <v>777</v>
      </c>
      <c r="G102" s="371">
        <v>777</v>
      </c>
      <c r="H102" s="375">
        <v>100</v>
      </c>
    </row>
    <row r="103" spans="1:8" ht="12.75">
      <c r="A103" s="638"/>
      <c r="B103" s="639"/>
      <c r="C103" s="361"/>
      <c r="D103" s="418" t="s">
        <v>732</v>
      </c>
      <c r="E103" s="375">
        <v>963</v>
      </c>
      <c r="F103" s="375">
        <v>820</v>
      </c>
      <c r="G103" s="371">
        <v>820</v>
      </c>
      <c r="H103" s="375">
        <v>99.98</v>
      </c>
    </row>
    <row r="104" spans="1:8" ht="12.75">
      <c r="A104" s="638"/>
      <c r="B104" s="639"/>
      <c r="C104" s="361"/>
      <c r="D104" s="419" t="s">
        <v>733</v>
      </c>
      <c r="E104" s="370">
        <v>4016</v>
      </c>
      <c r="F104" s="370">
        <v>4102</v>
      </c>
      <c r="G104" s="420">
        <v>4013</v>
      </c>
      <c r="H104" s="370">
        <v>97.84</v>
      </c>
    </row>
    <row r="105" spans="1:8" ht="12.75">
      <c r="A105" s="638"/>
      <c r="B105" s="639"/>
      <c r="C105" s="361" t="s">
        <v>293</v>
      </c>
      <c r="D105" s="414" t="s">
        <v>294</v>
      </c>
      <c r="E105" s="421">
        <f>SUM(E106:E117)</f>
        <v>1693</v>
      </c>
      <c r="F105" s="421">
        <f>SUM(F106:F117)</f>
        <v>2620</v>
      </c>
      <c r="G105" s="421">
        <f>SUM(G106:G117)</f>
        <v>2709</v>
      </c>
      <c r="H105" s="421">
        <v>103</v>
      </c>
    </row>
    <row r="106" spans="1:8" ht="12.75">
      <c r="A106" s="638"/>
      <c r="B106" s="639"/>
      <c r="C106" s="422"/>
      <c r="D106" s="419" t="s">
        <v>378</v>
      </c>
      <c r="E106" s="415">
        <v>996</v>
      </c>
      <c r="F106" s="415">
        <v>1098</v>
      </c>
      <c r="G106" s="417">
        <v>1187</v>
      </c>
      <c r="H106" s="415">
        <v>108</v>
      </c>
    </row>
    <row r="107" spans="1:8" ht="12.75">
      <c r="A107" s="638"/>
      <c r="B107" s="639"/>
      <c r="C107" s="422"/>
      <c r="D107" s="419" t="s">
        <v>734</v>
      </c>
      <c r="E107" s="415">
        <v>166</v>
      </c>
      <c r="F107" s="415">
        <v>146</v>
      </c>
      <c r="G107" s="417">
        <v>146</v>
      </c>
      <c r="H107" s="415">
        <v>100</v>
      </c>
    </row>
    <row r="108" spans="1:8" ht="12.75">
      <c r="A108" s="638"/>
      <c r="B108" s="639"/>
      <c r="C108" s="422"/>
      <c r="D108" s="419" t="s">
        <v>380</v>
      </c>
      <c r="E108" s="415">
        <v>66</v>
      </c>
      <c r="F108" s="415">
        <v>0</v>
      </c>
      <c r="G108" s="417">
        <v>0</v>
      </c>
      <c r="H108" s="415">
        <v>0</v>
      </c>
    </row>
    <row r="109" spans="1:8" ht="12.75">
      <c r="A109" s="638"/>
      <c r="B109" s="639"/>
      <c r="C109" s="422"/>
      <c r="D109" s="419" t="s">
        <v>382</v>
      </c>
      <c r="E109" s="415">
        <v>66</v>
      </c>
      <c r="F109" s="415">
        <v>0</v>
      </c>
      <c r="G109" s="417">
        <v>0</v>
      </c>
      <c r="H109" s="415">
        <v>0</v>
      </c>
    </row>
    <row r="110" spans="1:8" ht="12.75">
      <c r="A110" s="638"/>
      <c r="B110" s="639"/>
      <c r="C110" s="422"/>
      <c r="D110" s="419" t="s">
        <v>385</v>
      </c>
      <c r="E110" s="415">
        <v>100</v>
      </c>
      <c r="F110" s="415">
        <v>172</v>
      </c>
      <c r="G110" s="417">
        <v>172</v>
      </c>
      <c r="H110" s="415">
        <v>100</v>
      </c>
    </row>
    <row r="111" spans="1:8" ht="12.75">
      <c r="A111" s="638"/>
      <c r="B111" s="639"/>
      <c r="C111" s="422"/>
      <c r="D111" s="419" t="s">
        <v>762</v>
      </c>
      <c r="E111" s="415">
        <v>0</v>
      </c>
      <c r="F111" s="415">
        <v>509</v>
      </c>
      <c r="G111" s="417">
        <v>509</v>
      </c>
      <c r="H111" s="415">
        <v>100</v>
      </c>
    </row>
    <row r="112" spans="1:8" ht="12.75">
      <c r="A112" s="638"/>
      <c r="B112" s="639"/>
      <c r="C112" s="422"/>
      <c r="D112" s="419" t="s">
        <v>737</v>
      </c>
      <c r="E112" s="415">
        <v>66</v>
      </c>
      <c r="F112" s="415">
        <v>66</v>
      </c>
      <c r="G112" s="417">
        <v>66</v>
      </c>
      <c r="H112" s="415">
        <v>100</v>
      </c>
    </row>
    <row r="113" spans="1:8" ht="12.75">
      <c r="A113" s="638"/>
      <c r="B113" s="639"/>
      <c r="C113" s="422"/>
      <c r="D113" s="419" t="s">
        <v>757</v>
      </c>
      <c r="E113" s="415">
        <v>33</v>
      </c>
      <c r="F113" s="415">
        <v>0</v>
      </c>
      <c r="G113" s="417">
        <v>0</v>
      </c>
      <c r="H113" s="415">
        <v>0</v>
      </c>
    </row>
    <row r="114" spans="1:8" ht="12.75">
      <c r="A114" s="638"/>
      <c r="B114" s="639"/>
      <c r="C114" s="422"/>
      <c r="D114" s="419" t="s">
        <v>742</v>
      </c>
      <c r="E114" s="415"/>
      <c r="F114" s="415"/>
      <c r="G114" s="417">
        <v>0</v>
      </c>
      <c r="H114" s="415">
        <v>0</v>
      </c>
    </row>
    <row r="115" spans="1:8" ht="12.75">
      <c r="A115" s="638"/>
      <c r="B115" s="639"/>
      <c r="C115" s="422"/>
      <c r="D115" s="419" t="s">
        <v>407</v>
      </c>
      <c r="E115" s="415"/>
      <c r="F115" s="415"/>
      <c r="G115" s="417">
        <v>0</v>
      </c>
      <c r="H115" s="415">
        <v>0</v>
      </c>
    </row>
    <row r="116" spans="1:8" ht="12.75">
      <c r="A116" s="638"/>
      <c r="B116" s="639"/>
      <c r="C116" s="422"/>
      <c r="D116" s="419" t="s">
        <v>374</v>
      </c>
      <c r="E116" s="415">
        <v>100</v>
      </c>
      <c r="F116" s="415">
        <v>425</v>
      </c>
      <c r="G116" s="417">
        <v>425</v>
      </c>
      <c r="H116" s="415">
        <v>100</v>
      </c>
    </row>
    <row r="117" spans="1:8" ht="12.75">
      <c r="A117" s="638"/>
      <c r="B117" s="639"/>
      <c r="C117" s="422"/>
      <c r="D117" s="419" t="s">
        <v>411</v>
      </c>
      <c r="E117" s="415">
        <v>100</v>
      </c>
      <c r="F117" s="415">
        <v>204</v>
      </c>
      <c r="G117" s="417">
        <v>204</v>
      </c>
      <c r="H117" s="415">
        <v>100</v>
      </c>
    </row>
    <row r="118" spans="1:8" ht="12.75">
      <c r="A118" s="638"/>
      <c r="B118" s="639"/>
      <c r="C118" s="537" t="s">
        <v>532</v>
      </c>
      <c r="D118" s="538" t="s">
        <v>533</v>
      </c>
      <c r="E118" s="539">
        <f>SUM(E119:E119)</f>
        <v>133</v>
      </c>
      <c r="F118" s="539">
        <f>SUM(F119:F119)</f>
        <v>0</v>
      </c>
      <c r="G118" s="539">
        <f>SUM(G119:G119)</f>
        <v>0</v>
      </c>
      <c r="H118" s="539">
        <v>0</v>
      </c>
    </row>
    <row r="119" spans="1:8" ht="12.75">
      <c r="A119" s="638"/>
      <c r="B119" s="639"/>
      <c r="C119" s="422"/>
      <c r="D119" s="419" t="s">
        <v>423</v>
      </c>
      <c r="E119" s="415">
        <v>133</v>
      </c>
      <c r="F119" s="416">
        <v>0</v>
      </c>
      <c r="G119" s="417">
        <v>0</v>
      </c>
      <c r="H119" s="415">
        <v>0</v>
      </c>
    </row>
    <row r="120" spans="1:8" ht="12.75">
      <c r="A120" s="638"/>
      <c r="B120" s="639"/>
      <c r="C120" s="621" t="s">
        <v>763</v>
      </c>
      <c r="D120" s="621"/>
      <c r="E120" s="640">
        <f>SUM(E121)</f>
        <v>39368</v>
      </c>
      <c r="F120" s="640">
        <f>SUM(F121)</f>
        <v>41758</v>
      </c>
      <c r="G120" s="640">
        <f>SUM(G121)</f>
        <v>41585</v>
      </c>
      <c r="H120" s="640">
        <v>100</v>
      </c>
    </row>
    <row r="121" spans="1:8" ht="12.75">
      <c r="A121" s="638"/>
      <c r="B121" s="639"/>
      <c r="C121" s="355" t="s">
        <v>292</v>
      </c>
      <c r="D121" s="412" t="s">
        <v>8</v>
      </c>
      <c r="E121" s="413">
        <f>SUM(E122+E126+E129+E145)</f>
        <v>39368</v>
      </c>
      <c r="F121" s="413">
        <f>SUM(F122+F126+F129+F145)</f>
        <v>41758</v>
      </c>
      <c r="G121" s="413">
        <f>SUM(G122+G126+G129+G145)</f>
        <v>41585</v>
      </c>
      <c r="H121" s="413">
        <v>100</v>
      </c>
    </row>
    <row r="122" spans="1:8" ht="12.75">
      <c r="A122" s="638"/>
      <c r="B122" s="639"/>
      <c r="C122" s="361" t="s">
        <v>360</v>
      </c>
      <c r="D122" s="414" t="s">
        <v>479</v>
      </c>
      <c r="E122" s="539">
        <f>SUM(E123:E125)</f>
        <v>24464</v>
      </c>
      <c r="F122" s="539">
        <f>SUM(F123:F125)</f>
        <v>24821</v>
      </c>
      <c r="G122" s="539">
        <f>SUM(G123:G125)</f>
        <v>24821</v>
      </c>
      <c r="H122" s="539">
        <v>100</v>
      </c>
    </row>
    <row r="123" spans="1:8" ht="12.75">
      <c r="A123" s="638"/>
      <c r="B123" s="639"/>
      <c r="C123" s="361"/>
      <c r="D123" s="418" t="s">
        <v>480</v>
      </c>
      <c r="E123" s="415">
        <v>18522</v>
      </c>
      <c r="F123" s="416">
        <v>19329</v>
      </c>
      <c r="G123" s="417">
        <v>19329</v>
      </c>
      <c r="H123" s="415">
        <v>100</v>
      </c>
    </row>
    <row r="124" spans="1:8" ht="12.75">
      <c r="A124" s="638"/>
      <c r="B124" s="639"/>
      <c r="C124" s="361"/>
      <c r="D124" s="547" t="s">
        <v>729</v>
      </c>
      <c r="E124" s="415">
        <v>4050</v>
      </c>
      <c r="F124" s="416">
        <v>5299</v>
      </c>
      <c r="G124" s="417">
        <v>5299</v>
      </c>
      <c r="H124" s="415">
        <v>100</v>
      </c>
    </row>
    <row r="125" spans="1:8" ht="12.75">
      <c r="A125" s="638"/>
      <c r="B125" s="639"/>
      <c r="C125" s="361"/>
      <c r="D125" s="547" t="s">
        <v>572</v>
      </c>
      <c r="E125" s="415">
        <v>1892</v>
      </c>
      <c r="F125" s="416">
        <v>193</v>
      </c>
      <c r="G125" s="417">
        <v>193</v>
      </c>
      <c r="H125" s="415">
        <v>100</v>
      </c>
    </row>
    <row r="126" spans="1:8" ht="12.75">
      <c r="A126" s="638"/>
      <c r="B126" s="639"/>
      <c r="C126" s="361" t="s">
        <v>317</v>
      </c>
      <c r="D126" s="414" t="s">
        <v>485</v>
      </c>
      <c r="E126" s="421">
        <f>SUM(E127:E128)</f>
        <v>8597</v>
      </c>
      <c r="F126" s="421">
        <f>SUM(F127:F128)</f>
        <v>8269</v>
      </c>
      <c r="G126" s="421">
        <f>SUM(G127:G128)</f>
        <v>8269</v>
      </c>
      <c r="H126" s="421">
        <v>100</v>
      </c>
    </row>
    <row r="127" spans="1:8" ht="12.75">
      <c r="A127" s="638"/>
      <c r="B127" s="639"/>
      <c r="C127" s="366"/>
      <c r="D127" s="418" t="s">
        <v>732</v>
      </c>
      <c r="E127" s="375">
        <v>2446</v>
      </c>
      <c r="F127" s="370">
        <v>2482</v>
      </c>
      <c r="G127" s="371">
        <v>2482</v>
      </c>
      <c r="H127" s="375">
        <v>100</v>
      </c>
    </row>
    <row r="128" spans="1:8" ht="12.75">
      <c r="A128" s="638"/>
      <c r="B128" s="639"/>
      <c r="C128" s="366"/>
      <c r="D128" s="419" t="s">
        <v>733</v>
      </c>
      <c r="E128" s="370">
        <v>6151</v>
      </c>
      <c r="F128" s="370">
        <v>5787</v>
      </c>
      <c r="G128" s="420">
        <v>5787</v>
      </c>
      <c r="H128" s="370">
        <v>100</v>
      </c>
    </row>
    <row r="129" spans="1:8" ht="12.75">
      <c r="A129" s="638"/>
      <c r="B129" s="639"/>
      <c r="C129" s="361" t="s">
        <v>293</v>
      </c>
      <c r="D129" s="414" t="s">
        <v>294</v>
      </c>
      <c r="E129" s="421">
        <f>SUM(E130:E144)</f>
        <v>6207</v>
      </c>
      <c r="F129" s="421">
        <f>SUM(F130:F144)</f>
        <v>8497</v>
      </c>
      <c r="G129" s="421">
        <f>SUM(G130:G144)</f>
        <v>8324</v>
      </c>
      <c r="H129" s="421">
        <v>98</v>
      </c>
    </row>
    <row r="130" spans="1:8" ht="12.75">
      <c r="A130" s="638"/>
      <c r="B130" s="639"/>
      <c r="C130" s="537"/>
      <c r="D130" s="645" t="s">
        <v>764</v>
      </c>
      <c r="E130" s="415">
        <v>66</v>
      </c>
      <c r="F130" s="415">
        <v>1</v>
      </c>
      <c r="G130" s="539">
        <v>0</v>
      </c>
      <c r="H130" s="415">
        <v>0</v>
      </c>
    </row>
    <row r="131" spans="1:8" ht="12.75">
      <c r="A131" s="638"/>
      <c r="B131" s="639"/>
      <c r="C131" s="537"/>
      <c r="D131" s="419" t="s">
        <v>378</v>
      </c>
      <c r="E131" s="415">
        <v>2490</v>
      </c>
      <c r="F131" s="415">
        <v>2490</v>
      </c>
      <c r="G131" s="417">
        <v>2490</v>
      </c>
      <c r="H131" s="415">
        <v>100</v>
      </c>
    </row>
    <row r="132" spans="1:8" ht="12.75">
      <c r="A132" s="638"/>
      <c r="B132" s="639"/>
      <c r="C132" s="537"/>
      <c r="D132" s="419" t="s">
        <v>380</v>
      </c>
      <c r="E132" s="415">
        <v>166</v>
      </c>
      <c r="F132" s="416">
        <v>166</v>
      </c>
      <c r="G132" s="417">
        <v>158</v>
      </c>
      <c r="H132" s="415">
        <v>95</v>
      </c>
    </row>
    <row r="133" spans="1:8" ht="12.75">
      <c r="A133" s="638"/>
      <c r="B133" s="639"/>
      <c r="C133" s="537"/>
      <c r="D133" s="419" t="s">
        <v>382</v>
      </c>
      <c r="E133" s="415">
        <v>332</v>
      </c>
      <c r="F133" s="416">
        <v>2180</v>
      </c>
      <c r="G133" s="417">
        <v>2154</v>
      </c>
      <c r="H133" s="415">
        <v>99</v>
      </c>
    </row>
    <row r="134" spans="1:8" ht="12.75">
      <c r="A134" s="638"/>
      <c r="B134" s="639"/>
      <c r="C134" s="537"/>
      <c r="D134" s="419" t="s">
        <v>735</v>
      </c>
      <c r="E134" s="415">
        <v>100</v>
      </c>
      <c r="F134" s="416">
        <v>100</v>
      </c>
      <c r="G134" s="417">
        <v>50</v>
      </c>
      <c r="H134" s="415">
        <v>50</v>
      </c>
    </row>
    <row r="135" spans="1:8" ht="12.75">
      <c r="A135" s="638"/>
      <c r="B135" s="639"/>
      <c r="C135" s="537"/>
      <c r="D135" s="419" t="s">
        <v>385</v>
      </c>
      <c r="E135" s="415">
        <v>664</v>
      </c>
      <c r="F135" s="416">
        <v>793</v>
      </c>
      <c r="G135" s="417">
        <v>771</v>
      </c>
      <c r="H135" s="415">
        <v>97</v>
      </c>
    </row>
    <row r="136" spans="1:8" ht="12.75">
      <c r="A136" s="638"/>
      <c r="B136" s="639"/>
      <c r="C136" s="537"/>
      <c r="D136" s="419" t="s">
        <v>736</v>
      </c>
      <c r="E136" s="415">
        <v>100</v>
      </c>
      <c r="F136" s="416">
        <v>136</v>
      </c>
      <c r="G136" s="417">
        <v>92</v>
      </c>
      <c r="H136" s="415">
        <v>68</v>
      </c>
    </row>
    <row r="137" spans="1:8" ht="12.75">
      <c r="A137" s="638"/>
      <c r="B137" s="639"/>
      <c r="C137" s="537"/>
      <c r="D137" s="419" t="s">
        <v>737</v>
      </c>
      <c r="E137" s="415">
        <v>166</v>
      </c>
      <c r="F137" s="416">
        <v>20</v>
      </c>
      <c r="G137" s="417">
        <v>0</v>
      </c>
      <c r="H137" s="415">
        <v>0</v>
      </c>
    </row>
    <row r="138" spans="1:8" ht="12.75">
      <c r="A138" s="638"/>
      <c r="B138" s="639"/>
      <c r="C138" s="537"/>
      <c r="D138" s="419" t="s">
        <v>739</v>
      </c>
      <c r="E138" s="415">
        <v>863</v>
      </c>
      <c r="F138" s="415">
        <v>920</v>
      </c>
      <c r="G138" s="417">
        <v>920</v>
      </c>
      <c r="H138" s="415">
        <v>100</v>
      </c>
    </row>
    <row r="139" spans="1:8" ht="12.75">
      <c r="A139" s="638"/>
      <c r="B139" s="639"/>
      <c r="C139" s="537"/>
      <c r="D139" s="419" t="s">
        <v>740</v>
      </c>
      <c r="E139" s="415"/>
      <c r="F139" s="415">
        <v>186</v>
      </c>
      <c r="G139" s="417">
        <v>186</v>
      </c>
      <c r="H139" s="415">
        <v>100</v>
      </c>
    </row>
    <row r="140" spans="1:8" ht="12.75">
      <c r="A140" s="638"/>
      <c r="B140" s="639"/>
      <c r="C140" s="537"/>
      <c r="D140" s="419" t="s">
        <v>765</v>
      </c>
      <c r="E140" s="415"/>
      <c r="F140" s="415">
        <v>22</v>
      </c>
      <c r="G140" s="417">
        <v>22</v>
      </c>
      <c r="H140" s="415">
        <v>100</v>
      </c>
    </row>
    <row r="141" spans="1:8" ht="12.75">
      <c r="A141" s="638"/>
      <c r="B141" s="639"/>
      <c r="C141" s="537"/>
      <c r="D141" s="419" t="s">
        <v>742</v>
      </c>
      <c r="E141" s="415">
        <v>0</v>
      </c>
      <c r="F141" s="415">
        <v>163</v>
      </c>
      <c r="G141" s="417">
        <v>163</v>
      </c>
      <c r="H141" s="415">
        <v>100</v>
      </c>
    </row>
    <row r="142" spans="1:8" ht="12.75">
      <c r="A142" s="638"/>
      <c r="B142" s="639"/>
      <c r="C142" s="537"/>
      <c r="D142" s="419" t="s">
        <v>374</v>
      </c>
      <c r="E142" s="415">
        <v>663</v>
      </c>
      <c r="F142" s="415">
        <v>592</v>
      </c>
      <c r="G142" s="417">
        <v>590</v>
      </c>
      <c r="H142" s="415">
        <v>100</v>
      </c>
    </row>
    <row r="143" spans="1:8" ht="12.75">
      <c r="A143" s="638"/>
      <c r="B143" s="639"/>
      <c r="C143" s="537"/>
      <c r="D143" s="419" t="s">
        <v>411</v>
      </c>
      <c r="E143" s="415">
        <v>266</v>
      </c>
      <c r="F143" s="415">
        <v>287</v>
      </c>
      <c r="G143" s="417">
        <v>287</v>
      </c>
      <c r="H143" s="415">
        <v>100</v>
      </c>
    </row>
    <row r="144" spans="1:8" ht="12.75">
      <c r="A144" s="638"/>
      <c r="B144" s="639"/>
      <c r="C144" s="537"/>
      <c r="D144" s="419" t="s">
        <v>760</v>
      </c>
      <c r="E144" s="415">
        <v>331</v>
      </c>
      <c r="F144" s="415">
        <v>441</v>
      </c>
      <c r="G144" s="417">
        <v>441</v>
      </c>
      <c r="H144" s="415">
        <v>100</v>
      </c>
    </row>
    <row r="145" spans="1:8" ht="12.75">
      <c r="A145" s="638"/>
      <c r="B145" s="639"/>
      <c r="C145" s="537" t="s">
        <v>532</v>
      </c>
      <c r="D145" s="538" t="s">
        <v>533</v>
      </c>
      <c r="E145" s="539">
        <f>SUM(E146:E146)</f>
        <v>100</v>
      </c>
      <c r="F145" s="539">
        <f>SUM(F146:F146)</f>
        <v>171</v>
      </c>
      <c r="G145" s="539">
        <f>SUM(G146:G146)</f>
        <v>171</v>
      </c>
      <c r="H145" s="539">
        <v>100</v>
      </c>
    </row>
    <row r="146" spans="1:8" ht="12.75">
      <c r="A146" s="638"/>
      <c r="B146" s="639"/>
      <c r="C146" s="646"/>
      <c r="D146" s="419" t="s">
        <v>423</v>
      </c>
      <c r="E146" s="415">
        <v>100</v>
      </c>
      <c r="F146" s="416">
        <v>171</v>
      </c>
      <c r="G146" s="417">
        <v>171</v>
      </c>
      <c r="H146" s="415">
        <v>100</v>
      </c>
    </row>
    <row r="147" spans="1:8" ht="12.75">
      <c r="A147" s="404" t="s">
        <v>766</v>
      </c>
      <c r="B147" s="637" t="s">
        <v>685</v>
      </c>
      <c r="C147" s="406" t="s">
        <v>767</v>
      </c>
      <c r="D147" s="406"/>
      <c r="E147" s="407">
        <f>SUM(E148+E195+E239+E281+E322+E358+E403+E440+E485)</f>
        <v>3995651</v>
      </c>
      <c r="F147" s="407">
        <f>SUM(F148+F195+F239+F281+F322+F358+F403+F440+F485+F529)</f>
        <v>4726443</v>
      </c>
      <c r="G147" s="407">
        <f>SUM(G148+G195+G239+G281+G322+G358+G403+G440+G485+G529)</f>
        <v>4728509</v>
      </c>
      <c r="H147" s="407">
        <v>100</v>
      </c>
    </row>
    <row r="148" spans="1:8" ht="12.75">
      <c r="A148" s="439"/>
      <c r="B148" s="411"/>
      <c r="C148" s="621" t="s">
        <v>768</v>
      </c>
      <c r="D148" s="621"/>
      <c r="E148" s="640">
        <f>SUM(E149)</f>
        <v>708624</v>
      </c>
      <c r="F148" s="640">
        <f>SUM(F149)</f>
        <v>816546</v>
      </c>
      <c r="G148" s="640">
        <f>SUM(G149)</f>
        <v>819898</v>
      </c>
      <c r="H148" s="640">
        <v>100</v>
      </c>
    </row>
    <row r="149" spans="1:8" ht="12.75">
      <c r="A149" s="439"/>
      <c r="B149" s="411"/>
      <c r="C149" s="355" t="s">
        <v>292</v>
      </c>
      <c r="D149" s="412" t="s">
        <v>8</v>
      </c>
      <c r="E149" s="413">
        <f>SUM(E150+E154+E159+E190)</f>
        <v>708624</v>
      </c>
      <c r="F149" s="357">
        <f>SUM(F150,F154,F159,F190)</f>
        <v>816546</v>
      </c>
      <c r="G149" s="358">
        <f>SUM(G150,G154,G159,G190)</f>
        <v>819898</v>
      </c>
      <c r="H149" s="357">
        <v>100</v>
      </c>
    </row>
    <row r="150" spans="1:8" ht="12.75">
      <c r="A150" s="439"/>
      <c r="B150" s="411"/>
      <c r="C150" s="361" t="s">
        <v>360</v>
      </c>
      <c r="D150" s="414" t="s">
        <v>479</v>
      </c>
      <c r="E150" s="539">
        <f>SUM(E151:E153)</f>
        <v>427571</v>
      </c>
      <c r="F150" s="539">
        <f>SUM(F151:F153)</f>
        <v>479075</v>
      </c>
      <c r="G150" s="539">
        <f>SUM(G151:G153)</f>
        <v>479075</v>
      </c>
      <c r="H150" s="539">
        <v>100</v>
      </c>
    </row>
    <row r="151" spans="1:8" ht="12.75">
      <c r="A151" s="439"/>
      <c r="B151" s="411"/>
      <c r="C151" s="361"/>
      <c r="D151" s="418" t="s">
        <v>480</v>
      </c>
      <c r="E151" s="415">
        <v>390327</v>
      </c>
      <c r="F151" s="415">
        <v>404016</v>
      </c>
      <c r="G151" s="417">
        <v>404016</v>
      </c>
      <c r="H151" s="415">
        <v>100</v>
      </c>
    </row>
    <row r="152" spans="1:8" ht="12.75">
      <c r="A152" s="439"/>
      <c r="B152" s="411"/>
      <c r="C152" s="361"/>
      <c r="D152" s="547" t="s">
        <v>729</v>
      </c>
      <c r="E152" s="415">
        <v>31169</v>
      </c>
      <c r="F152" s="415">
        <v>67552</v>
      </c>
      <c r="G152" s="417">
        <v>67552</v>
      </c>
      <c r="H152" s="415">
        <v>100</v>
      </c>
    </row>
    <row r="153" spans="1:8" ht="12.75">
      <c r="A153" s="439"/>
      <c r="B153" s="411"/>
      <c r="C153" s="361"/>
      <c r="D153" s="547" t="s">
        <v>572</v>
      </c>
      <c r="E153" s="415">
        <v>6075</v>
      </c>
      <c r="F153" s="415">
        <v>7507</v>
      </c>
      <c r="G153" s="417">
        <v>7507</v>
      </c>
      <c r="H153" s="415">
        <v>100</v>
      </c>
    </row>
    <row r="154" spans="1:8" ht="12.75">
      <c r="A154" s="439"/>
      <c r="B154" s="411"/>
      <c r="C154" s="361" t="s">
        <v>317</v>
      </c>
      <c r="D154" s="414" t="s">
        <v>573</v>
      </c>
      <c r="E154" s="421">
        <f>SUM(E155,E156,E157,E158)</f>
        <v>150534</v>
      </c>
      <c r="F154" s="421">
        <f>SUM(F155,F156,F157,F158)</f>
        <v>166534</v>
      </c>
      <c r="G154" s="421">
        <f>SUM(G155,G156,G157,G158)</f>
        <v>166533</v>
      </c>
      <c r="H154" s="421">
        <v>100</v>
      </c>
    </row>
    <row r="155" spans="1:8" ht="12.75">
      <c r="A155" s="439"/>
      <c r="B155" s="411"/>
      <c r="C155" s="361"/>
      <c r="D155" s="547" t="s">
        <v>730</v>
      </c>
      <c r="E155" s="375">
        <v>27717</v>
      </c>
      <c r="F155" s="375">
        <v>19599</v>
      </c>
      <c r="G155" s="371">
        <v>19599</v>
      </c>
      <c r="H155" s="375">
        <v>100</v>
      </c>
    </row>
    <row r="156" spans="1:8" ht="12.75">
      <c r="A156" s="439"/>
      <c r="B156" s="411"/>
      <c r="C156" s="361"/>
      <c r="D156" s="547" t="s">
        <v>731</v>
      </c>
      <c r="E156" s="375">
        <v>13344</v>
      </c>
      <c r="F156" s="375">
        <v>10922</v>
      </c>
      <c r="G156" s="371">
        <v>10922</v>
      </c>
      <c r="H156" s="375">
        <v>100</v>
      </c>
    </row>
    <row r="157" spans="1:8" ht="12.75">
      <c r="A157" s="439"/>
      <c r="B157" s="411"/>
      <c r="C157" s="361"/>
      <c r="D157" s="418" t="s">
        <v>732</v>
      </c>
      <c r="E157" s="375">
        <v>1593</v>
      </c>
      <c r="F157" s="375">
        <v>17099</v>
      </c>
      <c r="G157" s="371">
        <v>17099</v>
      </c>
      <c r="H157" s="375">
        <v>100</v>
      </c>
    </row>
    <row r="158" spans="1:8" ht="12.75">
      <c r="A158" s="439"/>
      <c r="B158" s="411"/>
      <c r="C158" s="361"/>
      <c r="D158" s="419" t="s">
        <v>733</v>
      </c>
      <c r="E158" s="370">
        <v>107880</v>
      </c>
      <c r="F158" s="370">
        <v>118914</v>
      </c>
      <c r="G158" s="420">
        <v>118913</v>
      </c>
      <c r="H158" s="370">
        <v>100</v>
      </c>
    </row>
    <row r="159" spans="1:8" ht="12.75">
      <c r="A159" s="439"/>
      <c r="B159" s="411"/>
      <c r="C159" s="361" t="s">
        <v>293</v>
      </c>
      <c r="D159" s="414" t="s">
        <v>294</v>
      </c>
      <c r="E159" s="421">
        <f>SUM(E160:E188)</f>
        <v>128992</v>
      </c>
      <c r="F159" s="421">
        <f>SUM(F160:F189)</f>
        <v>163479</v>
      </c>
      <c r="G159" s="421">
        <f>SUM(G160:G189)</f>
        <v>167041</v>
      </c>
      <c r="H159" s="421">
        <v>100</v>
      </c>
    </row>
    <row r="160" spans="1:8" ht="12.75">
      <c r="A160" s="439"/>
      <c r="B160" s="411"/>
      <c r="C160" s="537"/>
      <c r="D160" s="645" t="s">
        <v>769</v>
      </c>
      <c r="E160" s="415">
        <v>133</v>
      </c>
      <c r="F160" s="375">
        <v>44</v>
      </c>
      <c r="G160" s="417">
        <v>44</v>
      </c>
      <c r="H160" s="415">
        <v>100</v>
      </c>
    </row>
    <row r="161" spans="1:8" ht="12.75">
      <c r="A161" s="439"/>
      <c r="B161" s="411"/>
      <c r="C161" s="537"/>
      <c r="D161" s="419" t="s">
        <v>378</v>
      </c>
      <c r="E161" s="415">
        <v>47899</v>
      </c>
      <c r="F161" s="375">
        <v>53393</v>
      </c>
      <c r="G161" s="417">
        <v>54366</v>
      </c>
      <c r="H161" s="415">
        <v>100</v>
      </c>
    </row>
    <row r="162" spans="1:8" ht="12.75">
      <c r="A162" s="439"/>
      <c r="B162" s="411"/>
      <c r="C162" s="537"/>
      <c r="D162" s="419" t="s">
        <v>734</v>
      </c>
      <c r="E162" s="415">
        <v>2822</v>
      </c>
      <c r="F162" s="375">
        <v>7412</v>
      </c>
      <c r="G162" s="417">
        <v>7412</v>
      </c>
      <c r="H162" s="415">
        <v>100</v>
      </c>
    </row>
    <row r="163" spans="1:8" ht="12.75">
      <c r="A163" s="439"/>
      <c r="B163" s="411"/>
      <c r="C163" s="537"/>
      <c r="D163" s="419" t="s">
        <v>380</v>
      </c>
      <c r="E163" s="415">
        <v>1029</v>
      </c>
      <c r="F163" s="375">
        <v>783</v>
      </c>
      <c r="G163" s="417">
        <v>783</v>
      </c>
      <c r="H163" s="415">
        <v>100</v>
      </c>
    </row>
    <row r="164" spans="1:8" ht="12.75">
      <c r="A164" s="439"/>
      <c r="B164" s="411"/>
      <c r="C164" s="537"/>
      <c r="D164" s="419" t="s">
        <v>382</v>
      </c>
      <c r="E164" s="415">
        <v>3319</v>
      </c>
      <c r="F164" s="375">
        <v>22982</v>
      </c>
      <c r="G164" s="417">
        <v>22982</v>
      </c>
      <c r="H164" s="415">
        <v>100</v>
      </c>
    </row>
    <row r="165" spans="1:8" ht="12.75">
      <c r="A165" s="439"/>
      <c r="B165" s="411"/>
      <c r="C165" s="537"/>
      <c r="D165" s="419" t="s">
        <v>383</v>
      </c>
      <c r="E165" s="415">
        <v>1660</v>
      </c>
      <c r="F165" s="375">
        <v>2001</v>
      </c>
      <c r="G165" s="417">
        <v>2001</v>
      </c>
      <c r="H165" s="415">
        <v>100</v>
      </c>
    </row>
    <row r="166" spans="1:8" ht="12.75">
      <c r="A166" s="439"/>
      <c r="B166" s="411"/>
      <c r="C166" s="537"/>
      <c r="D166" s="419" t="s">
        <v>755</v>
      </c>
      <c r="E166" s="415">
        <v>66</v>
      </c>
      <c r="F166" s="375">
        <v>0</v>
      </c>
      <c r="G166" s="417">
        <v>0</v>
      </c>
      <c r="H166" s="415">
        <v>0</v>
      </c>
    </row>
    <row r="167" spans="1:8" ht="12.75">
      <c r="A167" s="439"/>
      <c r="B167" s="411"/>
      <c r="C167" s="537"/>
      <c r="D167" s="419" t="s">
        <v>735</v>
      </c>
      <c r="E167" s="415">
        <v>996</v>
      </c>
      <c r="F167" s="375">
        <v>1215</v>
      </c>
      <c r="G167" s="417">
        <v>1215</v>
      </c>
      <c r="H167" s="415">
        <v>100</v>
      </c>
    </row>
    <row r="168" spans="1:8" ht="12.75">
      <c r="A168" s="439"/>
      <c r="B168" s="411"/>
      <c r="C168" s="537"/>
      <c r="D168" s="419" t="s">
        <v>385</v>
      </c>
      <c r="E168" s="415">
        <v>4979</v>
      </c>
      <c r="F168" s="375">
        <v>8344</v>
      </c>
      <c r="G168" s="417">
        <v>8682</v>
      </c>
      <c r="H168" s="415">
        <v>104</v>
      </c>
    </row>
    <row r="169" spans="1:8" ht="12.75">
      <c r="A169" s="439"/>
      <c r="B169" s="411"/>
      <c r="C169" s="537"/>
      <c r="D169" s="419" t="s">
        <v>736</v>
      </c>
      <c r="E169" s="415">
        <v>2755</v>
      </c>
      <c r="F169" s="375">
        <v>7249</v>
      </c>
      <c r="G169" s="417">
        <v>7915</v>
      </c>
      <c r="H169" s="415">
        <v>109</v>
      </c>
    </row>
    <row r="170" spans="1:8" ht="12.75">
      <c r="A170" s="439"/>
      <c r="B170" s="411"/>
      <c r="C170" s="537"/>
      <c r="D170" s="419" t="s">
        <v>737</v>
      </c>
      <c r="E170" s="415">
        <v>199</v>
      </c>
      <c r="F170" s="375">
        <v>825</v>
      </c>
      <c r="G170" s="417">
        <v>825</v>
      </c>
      <c r="H170" s="415">
        <v>100</v>
      </c>
    </row>
    <row r="171" spans="1:8" ht="12.75">
      <c r="A171" s="439"/>
      <c r="B171" s="411"/>
      <c r="C171" s="537"/>
      <c r="D171" s="419" t="s">
        <v>756</v>
      </c>
      <c r="E171" s="415">
        <v>166</v>
      </c>
      <c r="F171" s="375">
        <v>283</v>
      </c>
      <c r="G171" s="417">
        <v>283</v>
      </c>
      <c r="H171" s="415">
        <v>100</v>
      </c>
    </row>
    <row r="172" spans="1:8" ht="12.75">
      <c r="A172" s="439"/>
      <c r="B172" s="411"/>
      <c r="C172" s="537"/>
      <c r="D172" s="419" t="s">
        <v>757</v>
      </c>
      <c r="E172" s="415">
        <v>66</v>
      </c>
      <c r="F172" s="375">
        <v>45</v>
      </c>
      <c r="G172" s="417">
        <v>45</v>
      </c>
      <c r="H172" s="415">
        <v>100</v>
      </c>
    </row>
    <row r="173" spans="1:8" ht="12.75">
      <c r="A173" s="439"/>
      <c r="B173" s="411"/>
      <c r="C173" s="537"/>
      <c r="D173" s="419" t="s">
        <v>740</v>
      </c>
      <c r="E173" s="415">
        <v>498</v>
      </c>
      <c r="F173" s="375">
        <v>457</v>
      </c>
      <c r="G173" s="417">
        <v>457</v>
      </c>
      <c r="H173" s="415">
        <v>100</v>
      </c>
    </row>
    <row r="174" spans="1:8" ht="12.75">
      <c r="A174" s="439"/>
      <c r="B174" s="411"/>
      <c r="C174" s="537"/>
      <c r="D174" s="647" t="s">
        <v>758</v>
      </c>
      <c r="E174" s="614">
        <v>33</v>
      </c>
      <c r="F174" s="648">
        <v>0</v>
      </c>
      <c r="G174" s="616">
        <v>0</v>
      </c>
      <c r="H174" s="415">
        <v>0</v>
      </c>
    </row>
    <row r="175" spans="1:8" ht="12.75">
      <c r="A175" s="439"/>
      <c r="B175" s="411"/>
      <c r="C175" s="537"/>
      <c r="D175" s="418" t="s">
        <v>741</v>
      </c>
      <c r="E175" s="375">
        <v>332</v>
      </c>
      <c r="F175" s="375">
        <v>6262</v>
      </c>
      <c r="G175" s="371">
        <v>6262</v>
      </c>
      <c r="H175" s="375">
        <v>100</v>
      </c>
    </row>
    <row r="176" spans="1:8" ht="12.75">
      <c r="A176" s="439"/>
      <c r="B176" s="411"/>
      <c r="C176" s="537"/>
      <c r="D176" s="418" t="s">
        <v>742</v>
      </c>
      <c r="E176" s="375">
        <v>46372</v>
      </c>
      <c r="F176" s="375">
        <v>24557</v>
      </c>
      <c r="G176" s="371">
        <v>25287</v>
      </c>
      <c r="H176" s="375">
        <v>103</v>
      </c>
    </row>
    <row r="177" spans="1:8" ht="12.75">
      <c r="A177" s="439"/>
      <c r="B177" s="411"/>
      <c r="C177" s="537"/>
      <c r="D177" s="418" t="s">
        <v>770</v>
      </c>
      <c r="E177" s="375"/>
      <c r="F177" s="375">
        <v>165</v>
      </c>
      <c r="G177" s="371">
        <v>528</v>
      </c>
      <c r="H177" s="415">
        <v>320</v>
      </c>
    </row>
    <row r="178" spans="1:8" ht="12.75">
      <c r="A178" s="439"/>
      <c r="B178" s="411"/>
      <c r="C178" s="537"/>
      <c r="D178" s="419" t="s">
        <v>771</v>
      </c>
      <c r="E178" s="415">
        <v>33</v>
      </c>
      <c r="F178" s="416">
        <v>33</v>
      </c>
      <c r="G178" s="417">
        <v>32</v>
      </c>
      <c r="H178" s="415">
        <v>100</v>
      </c>
    </row>
    <row r="179" spans="1:8" ht="12.75">
      <c r="A179" s="439"/>
      <c r="B179" s="411"/>
      <c r="C179" s="537"/>
      <c r="D179" s="419" t="s">
        <v>743</v>
      </c>
      <c r="E179" s="415">
        <v>166</v>
      </c>
      <c r="F179" s="375">
        <v>115</v>
      </c>
      <c r="G179" s="417">
        <v>115</v>
      </c>
      <c r="H179" s="415">
        <v>100</v>
      </c>
    </row>
    <row r="180" spans="1:8" ht="12.75">
      <c r="A180" s="439"/>
      <c r="B180" s="411"/>
      <c r="C180" s="537"/>
      <c r="D180" s="419" t="s">
        <v>772</v>
      </c>
      <c r="E180" s="415">
        <v>0</v>
      </c>
      <c r="F180" s="375">
        <v>0</v>
      </c>
      <c r="G180" s="417">
        <v>228</v>
      </c>
      <c r="H180" s="415"/>
    </row>
    <row r="181" spans="1:8" ht="12.75">
      <c r="A181" s="439"/>
      <c r="B181" s="411"/>
      <c r="C181" s="537"/>
      <c r="D181" s="419" t="s">
        <v>406</v>
      </c>
      <c r="E181" s="415">
        <v>33</v>
      </c>
      <c r="F181" s="375">
        <v>173</v>
      </c>
      <c r="G181" s="417">
        <v>173</v>
      </c>
      <c r="H181" s="415">
        <v>100</v>
      </c>
    </row>
    <row r="182" spans="1:8" ht="12.75">
      <c r="A182" s="439"/>
      <c r="B182" s="411"/>
      <c r="C182" s="537"/>
      <c r="D182" s="419" t="s">
        <v>407</v>
      </c>
      <c r="E182" s="415">
        <v>2158</v>
      </c>
      <c r="F182" s="375">
        <v>3621</v>
      </c>
      <c r="G182" s="417">
        <v>3885</v>
      </c>
      <c r="H182" s="415">
        <v>107</v>
      </c>
    </row>
    <row r="183" spans="1:8" ht="12.75">
      <c r="A183" s="439"/>
      <c r="B183" s="411"/>
      <c r="C183" s="537"/>
      <c r="D183" s="419" t="s">
        <v>773</v>
      </c>
      <c r="E183" s="415"/>
      <c r="F183" s="375">
        <v>19</v>
      </c>
      <c r="G183" s="417">
        <v>19</v>
      </c>
      <c r="H183" s="415">
        <v>100</v>
      </c>
    </row>
    <row r="184" spans="1:8" ht="12.75">
      <c r="A184" s="439"/>
      <c r="B184" s="411"/>
      <c r="C184" s="537"/>
      <c r="D184" s="419" t="s">
        <v>745</v>
      </c>
      <c r="E184" s="415">
        <v>166</v>
      </c>
      <c r="F184" s="375">
        <v>192</v>
      </c>
      <c r="G184" s="417">
        <v>192</v>
      </c>
      <c r="H184" s="415">
        <v>100</v>
      </c>
    </row>
    <row r="185" spans="1:8" ht="12.75">
      <c r="A185" s="439"/>
      <c r="B185" s="411"/>
      <c r="C185" s="537"/>
      <c r="D185" s="419" t="s">
        <v>374</v>
      </c>
      <c r="E185" s="415">
        <v>6307</v>
      </c>
      <c r="F185" s="375">
        <v>9837</v>
      </c>
      <c r="G185" s="417">
        <v>9838</v>
      </c>
      <c r="H185" s="415">
        <v>100</v>
      </c>
    </row>
    <row r="186" spans="1:8" ht="12.75">
      <c r="A186" s="439"/>
      <c r="B186" s="411"/>
      <c r="C186" s="537"/>
      <c r="D186" s="419" t="s">
        <v>410</v>
      </c>
      <c r="E186" s="415">
        <v>2490</v>
      </c>
      <c r="F186" s="375">
        <v>1574</v>
      </c>
      <c r="G186" s="417">
        <v>1574</v>
      </c>
      <c r="H186" s="415">
        <v>100</v>
      </c>
    </row>
    <row r="187" spans="1:8" ht="12.75">
      <c r="A187" s="439"/>
      <c r="B187" s="411"/>
      <c r="C187" s="537"/>
      <c r="D187" s="419" t="s">
        <v>411</v>
      </c>
      <c r="E187" s="415">
        <v>3319</v>
      </c>
      <c r="F187" s="375">
        <v>4140</v>
      </c>
      <c r="G187" s="417">
        <v>4140</v>
      </c>
      <c r="H187" s="415">
        <v>100</v>
      </c>
    </row>
    <row r="188" spans="1:8" ht="12.75">
      <c r="A188" s="439"/>
      <c r="B188" s="411"/>
      <c r="C188" s="537"/>
      <c r="D188" s="419" t="s">
        <v>760</v>
      </c>
      <c r="E188" s="415">
        <v>996</v>
      </c>
      <c r="F188" s="375">
        <v>4558</v>
      </c>
      <c r="G188" s="417">
        <v>4558</v>
      </c>
      <c r="H188" s="415">
        <v>100</v>
      </c>
    </row>
    <row r="189" spans="1:8" ht="12.75">
      <c r="A189" s="439"/>
      <c r="B189" s="411"/>
      <c r="C189" s="537"/>
      <c r="D189" s="419" t="s">
        <v>774</v>
      </c>
      <c r="E189" s="415"/>
      <c r="F189" s="375">
        <v>3200</v>
      </c>
      <c r="G189" s="417">
        <v>3200</v>
      </c>
      <c r="H189" s="415">
        <v>100</v>
      </c>
    </row>
    <row r="190" spans="1:8" ht="12.75">
      <c r="A190" s="439"/>
      <c r="B190" s="411"/>
      <c r="C190" s="537" t="s">
        <v>532</v>
      </c>
      <c r="D190" s="538" t="s">
        <v>533</v>
      </c>
      <c r="E190" s="539">
        <f>SUM(E192:E194)</f>
        <v>1527</v>
      </c>
      <c r="F190" s="539">
        <f>SUM(F191:F194)</f>
        <v>7458</v>
      </c>
      <c r="G190" s="539">
        <v>7249</v>
      </c>
      <c r="H190" s="539">
        <v>97</v>
      </c>
    </row>
    <row r="191" spans="1:8" ht="12.75">
      <c r="A191" s="439"/>
      <c r="B191" s="411"/>
      <c r="C191" s="537"/>
      <c r="D191" s="419" t="s">
        <v>747</v>
      </c>
      <c r="E191" s="539"/>
      <c r="F191" s="415">
        <v>2927</v>
      </c>
      <c r="G191" s="415">
        <v>2927</v>
      </c>
      <c r="H191" s="415">
        <v>100</v>
      </c>
    </row>
    <row r="192" spans="1:8" ht="12.75">
      <c r="A192" s="439"/>
      <c r="B192" s="411"/>
      <c r="C192" s="537"/>
      <c r="D192" s="419" t="s">
        <v>775</v>
      </c>
      <c r="E192" s="415">
        <v>0</v>
      </c>
      <c r="F192" s="415">
        <v>2610</v>
      </c>
      <c r="G192" s="417">
        <v>2401</v>
      </c>
      <c r="H192" s="415">
        <v>92</v>
      </c>
    </row>
    <row r="193" spans="1:8" ht="12.75">
      <c r="A193" s="439"/>
      <c r="B193" s="411"/>
      <c r="C193" s="537"/>
      <c r="D193" s="419" t="s">
        <v>423</v>
      </c>
      <c r="E193" s="415">
        <v>199</v>
      </c>
      <c r="F193" s="415">
        <v>575</v>
      </c>
      <c r="G193" s="417">
        <v>575</v>
      </c>
      <c r="H193" s="415">
        <v>100</v>
      </c>
    </row>
    <row r="194" spans="1:8" ht="12.75">
      <c r="A194" s="439"/>
      <c r="B194" s="411"/>
      <c r="C194" s="537"/>
      <c r="D194" s="419" t="s">
        <v>748</v>
      </c>
      <c r="E194" s="415">
        <v>1328</v>
      </c>
      <c r="F194" s="415">
        <v>1346</v>
      </c>
      <c r="G194" s="417">
        <v>1346</v>
      </c>
      <c r="H194" s="415">
        <v>100</v>
      </c>
    </row>
    <row r="195" spans="1:8" ht="12.75">
      <c r="A195" s="439"/>
      <c r="B195" s="411"/>
      <c r="C195" s="621" t="s">
        <v>776</v>
      </c>
      <c r="D195" s="621"/>
      <c r="E195" s="640">
        <f>SUM(E196)</f>
        <v>484598</v>
      </c>
      <c r="F195" s="640">
        <f>SUM(F196)</f>
        <v>552266</v>
      </c>
      <c r="G195" s="640">
        <f>SUM(G196)</f>
        <v>551394</v>
      </c>
      <c r="H195" s="640">
        <v>100</v>
      </c>
    </row>
    <row r="196" spans="1:8" ht="12.75">
      <c r="A196" s="439"/>
      <c r="B196" s="411"/>
      <c r="C196" s="355" t="s">
        <v>292</v>
      </c>
      <c r="D196" s="412" t="s">
        <v>8</v>
      </c>
      <c r="E196" s="413">
        <f>SUM(E197+E201+E206+E236)</f>
        <v>484598</v>
      </c>
      <c r="F196" s="413">
        <f>SUM(F197+F201+F206+F236)</f>
        <v>552266</v>
      </c>
      <c r="G196" s="413">
        <f>SUM(G197+G201+G206+G236)</f>
        <v>551394</v>
      </c>
      <c r="H196" s="413">
        <v>100</v>
      </c>
    </row>
    <row r="197" spans="1:8" ht="12.75">
      <c r="A197" s="439"/>
      <c r="B197" s="411"/>
      <c r="C197" s="361" t="s">
        <v>360</v>
      </c>
      <c r="D197" s="414" t="s">
        <v>479</v>
      </c>
      <c r="E197" s="539">
        <f>SUM(E198:E200)</f>
        <v>311525</v>
      </c>
      <c r="F197" s="539">
        <f>SUM(F198:F200)</f>
        <v>310792</v>
      </c>
      <c r="G197" s="539">
        <f>SUM(G198:G200)</f>
        <v>310792</v>
      </c>
      <c r="H197" s="539">
        <v>100</v>
      </c>
    </row>
    <row r="198" spans="1:8" ht="12.75">
      <c r="A198" s="439"/>
      <c r="B198" s="411"/>
      <c r="C198" s="361"/>
      <c r="D198" s="418" t="s">
        <v>480</v>
      </c>
      <c r="E198" s="415">
        <v>284074</v>
      </c>
      <c r="F198" s="415">
        <v>284313</v>
      </c>
      <c r="G198" s="417">
        <v>284313</v>
      </c>
      <c r="H198" s="415">
        <v>100</v>
      </c>
    </row>
    <row r="199" spans="1:8" ht="12.75">
      <c r="A199" s="439"/>
      <c r="B199" s="411"/>
      <c r="C199" s="361"/>
      <c r="D199" s="547" t="s">
        <v>729</v>
      </c>
      <c r="E199" s="415">
        <v>27451</v>
      </c>
      <c r="F199" s="415">
        <v>21524</v>
      </c>
      <c r="G199" s="417">
        <v>21524</v>
      </c>
      <c r="H199" s="415">
        <v>100</v>
      </c>
    </row>
    <row r="200" spans="1:8" ht="12.75">
      <c r="A200" s="439"/>
      <c r="B200" s="411"/>
      <c r="C200" s="361"/>
      <c r="D200" s="547" t="s">
        <v>572</v>
      </c>
      <c r="E200" s="415">
        <v>0</v>
      </c>
      <c r="F200" s="415">
        <v>4955</v>
      </c>
      <c r="G200" s="417">
        <v>4955</v>
      </c>
      <c r="H200" s="415">
        <v>100</v>
      </c>
    </row>
    <row r="201" spans="1:8" ht="12.75">
      <c r="A201" s="439"/>
      <c r="B201" s="411"/>
      <c r="C201" s="361" t="s">
        <v>317</v>
      </c>
      <c r="D201" s="414" t="s">
        <v>485</v>
      </c>
      <c r="E201" s="421">
        <f>SUM(E202:E205)</f>
        <v>109639</v>
      </c>
      <c r="F201" s="421">
        <f>SUM(F202:F205)</f>
        <v>108879</v>
      </c>
      <c r="G201" s="421">
        <f>SUM(G202:G205)</f>
        <v>108879</v>
      </c>
      <c r="H201" s="421">
        <v>100</v>
      </c>
    </row>
    <row r="202" spans="1:8" ht="12.75">
      <c r="A202" s="439"/>
      <c r="B202" s="411"/>
      <c r="C202" s="361"/>
      <c r="D202" s="547" t="s">
        <v>730</v>
      </c>
      <c r="E202" s="375">
        <v>17460</v>
      </c>
      <c r="F202" s="375">
        <v>14890</v>
      </c>
      <c r="G202" s="371">
        <v>14890</v>
      </c>
      <c r="H202" s="375">
        <v>100</v>
      </c>
    </row>
    <row r="203" spans="1:8" ht="12.75">
      <c r="A203" s="439"/>
      <c r="B203" s="411"/>
      <c r="C203" s="361"/>
      <c r="D203" s="547" t="s">
        <v>731</v>
      </c>
      <c r="E203" s="375">
        <v>4979</v>
      </c>
      <c r="F203" s="375">
        <v>5684</v>
      </c>
      <c r="G203" s="371">
        <v>5684</v>
      </c>
      <c r="H203" s="375">
        <v>100</v>
      </c>
    </row>
    <row r="204" spans="1:8" ht="12.75">
      <c r="A204" s="439"/>
      <c r="B204" s="411"/>
      <c r="C204" s="361"/>
      <c r="D204" s="418" t="s">
        <v>732</v>
      </c>
      <c r="E204" s="375">
        <v>8730</v>
      </c>
      <c r="F204" s="375">
        <v>10524</v>
      </c>
      <c r="G204" s="371">
        <v>10524</v>
      </c>
      <c r="H204" s="375">
        <v>100</v>
      </c>
    </row>
    <row r="205" spans="1:8" ht="12.75">
      <c r="A205" s="439"/>
      <c r="B205" s="411"/>
      <c r="C205" s="361"/>
      <c r="D205" s="419" t="s">
        <v>733</v>
      </c>
      <c r="E205" s="370">
        <v>78470</v>
      </c>
      <c r="F205" s="370">
        <v>77781</v>
      </c>
      <c r="G205" s="420">
        <v>77781</v>
      </c>
      <c r="H205" s="375">
        <v>100</v>
      </c>
    </row>
    <row r="206" spans="1:8" ht="12.75">
      <c r="A206" s="439"/>
      <c r="B206" s="411"/>
      <c r="C206" s="361" t="s">
        <v>293</v>
      </c>
      <c r="D206" s="414" t="s">
        <v>294</v>
      </c>
      <c r="E206" s="421">
        <f>SUM(E207:E235)</f>
        <v>62604</v>
      </c>
      <c r="F206" s="421">
        <f>SUM(F207:F235)</f>
        <v>124551</v>
      </c>
      <c r="G206" s="421">
        <f>SUM(G207:G235)</f>
        <v>124555</v>
      </c>
      <c r="H206" s="421">
        <v>100</v>
      </c>
    </row>
    <row r="207" spans="1:8" ht="12.75">
      <c r="A207" s="439"/>
      <c r="B207" s="411"/>
      <c r="C207" s="649"/>
      <c r="D207" s="645" t="s">
        <v>777</v>
      </c>
      <c r="E207" s="415">
        <v>498</v>
      </c>
      <c r="F207" s="415">
        <v>564</v>
      </c>
      <c r="G207" s="417">
        <v>564</v>
      </c>
      <c r="H207" s="375">
        <v>100</v>
      </c>
    </row>
    <row r="208" spans="1:8" ht="12.75">
      <c r="A208" s="439"/>
      <c r="B208" s="411"/>
      <c r="C208" s="649"/>
      <c r="D208" s="419" t="s">
        <v>378</v>
      </c>
      <c r="E208" s="415">
        <v>36513</v>
      </c>
      <c r="F208" s="415">
        <v>55419</v>
      </c>
      <c r="G208" s="417">
        <v>55419</v>
      </c>
      <c r="H208" s="375">
        <v>100</v>
      </c>
    </row>
    <row r="209" spans="1:8" ht="12.75">
      <c r="A209" s="439"/>
      <c r="B209" s="411"/>
      <c r="C209" s="649"/>
      <c r="D209" s="419" t="s">
        <v>734</v>
      </c>
      <c r="E209" s="415">
        <v>4249</v>
      </c>
      <c r="F209" s="415">
        <v>3816</v>
      </c>
      <c r="G209" s="417">
        <v>3816</v>
      </c>
      <c r="H209" s="375">
        <v>100</v>
      </c>
    </row>
    <row r="210" spans="1:8" ht="12.75">
      <c r="A210" s="439"/>
      <c r="B210" s="411"/>
      <c r="C210" s="649"/>
      <c r="D210" s="419" t="s">
        <v>380</v>
      </c>
      <c r="E210" s="415">
        <v>830</v>
      </c>
      <c r="F210" s="415">
        <v>1208</v>
      </c>
      <c r="G210" s="417">
        <v>1208</v>
      </c>
      <c r="H210" s="375">
        <v>100</v>
      </c>
    </row>
    <row r="211" spans="1:8" ht="12.75">
      <c r="A211" s="439"/>
      <c r="B211" s="411"/>
      <c r="C211" s="649"/>
      <c r="D211" s="419" t="s">
        <v>382</v>
      </c>
      <c r="E211" s="415">
        <v>2324</v>
      </c>
      <c r="F211" s="415">
        <v>17237</v>
      </c>
      <c r="G211" s="417">
        <v>17237</v>
      </c>
      <c r="H211" s="375">
        <v>100</v>
      </c>
    </row>
    <row r="212" spans="1:8" ht="12.75">
      <c r="A212" s="439"/>
      <c r="B212" s="411"/>
      <c r="C212" s="649"/>
      <c r="D212" s="419" t="s">
        <v>383</v>
      </c>
      <c r="E212" s="415">
        <v>664</v>
      </c>
      <c r="F212" s="415">
        <v>74</v>
      </c>
      <c r="G212" s="417">
        <v>74</v>
      </c>
      <c r="H212" s="375">
        <v>100</v>
      </c>
    </row>
    <row r="213" spans="1:8" ht="12.75">
      <c r="A213" s="439"/>
      <c r="B213" s="411"/>
      <c r="C213" s="649"/>
      <c r="D213" s="419" t="s">
        <v>755</v>
      </c>
      <c r="E213" s="415">
        <v>33</v>
      </c>
      <c r="F213" s="415">
        <v>0</v>
      </c>
      <c r="G213" s="417">
        <v>0</v>
      </c>
      <c r="H213" s="375">
        <v>100</v>
      </c>
    </row>
    <row r="214" spans="1:8" ht="12.75">
      <c r="A214" s="439"/>
      <c r="B214" s="411"/>
      <c r="C214" s="649"/>
      <c r="D214" s="419" t="s">
        <v>735</v>
      </c>
      <c r="E214" s="415">
        <v>332</v>
      </c>
      <c r="F214" s="415">
        <v>1581</v>
      </c>
      <c r="G214" s="417">
        <v>1581</v>
      </c>
      <c r="H214" s="375">
        <v>100</v>
      </c>
    </row>
    <row r="215" spans="1:8" ht="12.75">
      <c r="A215" s="439"/>
      <c r="B215" s="411"/>
      <c r="C215" s="649"/>
      <c r="D215" s="419" t="s">
        <v>385</v>
      </c>
      <c r="E215" s="415">
        <v>1992</v>
      </c>
      <c r="F215" s="415">
        <v>2888</v>
      </c>
      <c r="G215" s="417">
        <v>2888</v>
      </c>
      <c r="H215" s="375">
        <v>100</v>
      </c>
    </row>
    <row r="216" spans="1:8" ht="12.75">
      <c r="A216" s="439"/>
      <c r="B216" s="411"/>
      <c r="C216" s="649"/>
      <c r="D216" s="419" t="s">
        <v>736</v>
      </c>
      <c r="E216" s="415">
        <v>664</v>
      </c>
      <c r="F216" s="415">
        <v>9004</v>
      </c>
      <c r="G216" s="417">
        <v>9004</v>
      </c>
      <c r="H216" s="375">
        <v>100</v>
      </c>
    </row>
    <row r="217" spans="1:8" ht="12.75">
      <c r="A217" s="439"/>
      <c r="B217" s="411"/>
      <c r="C217" s="649"/>
      <c r="D217" s="419" t="s">
        <v>737</v>
      </c>
      <c r="E217" s="415">
        <v>332</v>
      </c>
      <c r="F217" s="415">
        <v>179</v>
      </c>
      <c r="G217" s="417">
        <v>179</v>
      </c>
      <c r="H217" s="375">
        <v>100</v>
      </c>
    </row>
    <row r="218" spans="1:8" ht="12.75">
      <c r="A218" s="439"/>
      <c r="B218" s="411"/>
      <c r="C218" s="649"/>
      <c r="D218" s="419" t="s">
        <v>778</v>
      </c>
      <c r="E218" s="415"/>
      <c r="F218" s="415">
        <v>23</v>
      </c>
      <c r="G218" s="417">
        <v>23</v>
      </c>
      <c r="H218" s="375">
        <v>100</v>
      </c>
    </row>
    <row r="219" spans="1:8" ht="12.75">
      <c r="A219" s="439"/>
      <c r="B219" s="411"/>
      <c r="C219" s="649"/>
      <c r="D219" s="419" t="s">
        <v>756</v>
      </c>
      <c r="E219" s="415">
        <v>166</v>
      </c>
      <c r="F219" s="415">
        <v>464</v>
      </c>
      <c r="G219" s="417">
        <v>464</v>
      </c>
      <c r="H219" s="375">
        <v>100</v>
      </c>
    </row>
    <row r="220" spans="1:8" ht="12.75">
      <c r="A220" s="439"/>
      <c r="B220" s="411"/>
      <c r="C220" s="649"/>
      <c r="D220" s="419" t="s">
        <v>757</v>
      </c>
      <c r="E220" s="415">
        <v>100</v>
      </c>
      <c r="F220" s="415">
        <v>31</v>
      </c>
      <c r="G220" s="417">
        <v>35</v>
      </c>
      <c r="H220" s="415">
        <v>112</v>
      </c>
    </row>
    <row r="221" spans="1:8" ht="12.75">
      <c r="A221" s="439"/>
      <c r="B221" s="411"/>
      <c r="C221" s="649"/>
      <c r="D221" s="419" t="s">
        <v>779</v>
      </c>
      <c r="E221" s="415"/>
      <c r="F221" s="415">
        <v>370</v>
      </c>
      <c r="G221" s="417">
        <v>370</v>
      </c>
      <c r="H221" s="375">
        <v>100</v>
      </c>
    </row>
    <row r="222" spans="1:8" ht="12.75">
      <c r="A222" s="439"/>
      <c r="B222" s="411"/>
      <c r="C222" s="649"/>
      <c r="D222" s="419" t="s">
        <v>740</v>
      </c>
      <c r="E222" s="415">
        <v>100</v>
      </c>
      <c r="F222" s="415">
        <v>339</v>
      </c>
      <c r="G222" s="417">
        <v>339</v>
      </c>
      <c r="H222" s="375">
        <v>100</v>
      </c>
    </row>
    <row r="223" spans="1:8" ht="12.75">
      <c r="A223" s="439"/>
      <c r="B223" s="411"/>
      <c r="C223" s="649"/>
      <c r="D223" s="419" t="s">
        <v>758</v>
      </c>
      <c r="E223" s="415">
        <v>66</v>
      </c>
      <c r="F223" s="614">
        <v>52</v>
      </c>
      <c r="G223" s="417">
        <v>52</v>
      </c>
      <c r="H223" s="375">
        <v>100</v>
      </c>
    </row>
    <row r="224" spans="1:8" ht="12.75">
      <c r="A224" s="439"/>
      <c r="B224" s="411"/>
      <c r="C224" s="649"/>
      <c r="D224" s="419" t="s">
        <v>741</v>
      </c>
      <c r="E224" s="415">
        <v>33</v>
      </c>
      <c r="F224" s="375">
        <v>7407</v>
      </c>
      <c r="G224" s="417">
        <v>7407</v>
      </c>
      <c r="H224" s="375">
        <v>100</v>
      </c>
    </row>
    <row r="225" spans="1:8" ht="12.75">
      <c r="A225" s="439"/>
      <c r="B225" s="411"/>
      <c r="C225" s="649"/>
      <c r="D225" s="419" t="s">
        <v>742</v>
      </c>
      <c r="E225" s="415">
        <v>597</v>
      </c>
      <c r="F225" s="375">
        <v>5182</v>
      </c>
      <c r="G225" s="417">
        <v>5182</v>
      </c>
      <c r="H225" s="375">
        <v>100</v>
      </c>
    </row>
    <row r="226" spans="1:8" ht="12.75">
      <c r="A226" s="439"/>
      <c r="B226" s="411"/>
      <c r="C226" s="649"/>
      <c r="D226" s="419" t="s">
        <v>759</v>
      </c>
      <c r="E226" s="415">
        <v>33</v>
      </c>
      <c r="F226" s="415">
        <v>30</v>
      </c>
      <c r="G226" s="417">
        <v>30</v>
      </c>
      <c r="H226" s="375">
        <v>100</v>
      </c>
    </row>
    <row r="227" spans="1:8" ht="12.75">
      <c r="A227" s="439"/>
      <c r="B227" s="411"/>
      <c r="C227" s="649"/>
      <c r="D227" s="419" t="s">
        <v>780</v>
      </c>
      <c r="E227" s="415">
        <v>398</v>
      </c>
      <c r="F227" s="415">
        <v>407</v>
      </c>
      <c r="G227" s="417">
        <v>407</v>
      </c>
      <c r="H227" s="375">
        <v>100</v>
      </c>
    </row>
    <row r="228" spans="1:8" ht="12.75">
      <c r="A228" s="439"/>
      <c r="B228" s="411"/>
      <c r="C228" s="649"/>
      <c r="D228" s="419" t="s">
        <v>743</v>
      </c>
      <c r="E228" s="415">
        <v>133</v>
      </c>
      <c r="F228" s="415">
        <v>143</v>
      </c>
      <c r="G228" s="417">
        <v>143</v>
      </c>
      <c r="H228" s="375">
        <v>100</v>
      </c>
    </row>
    <row r="229" spans="1:8" ht="12.75">
      <c r="A229" s="439"/>
      <c r="B229" s="411"/>
      <c r="C229" s="649"/>
      <c r="D229" s="419" t="s">
        <v>406</v>
      </c>
      <c r="E229" s="415">
        <v>66</v>
      </c>
      <c r="F229" s="415">
        <v>55</v>
      </c>
      <c r="G229" s="417">
        <v>55</v>
      </c>
      <c r="H229" s="375">
        <v>100</v>
      </c>
    </row>
    <row r="230" spans="1:8" ht="12.75">
      <c r="A230" s="439"/>
      <c r="B230" s="411"/>
      <c r="C230" s="649"/>
      <c r="D230" s="419" t="s">
        <v>407</v>
      </c>
      <c r="E230" s="415">
        <v>1992</v>
      </c>
      <c r="F230" s="415">
        <v>2873</v>
      </c>
      <c r="G230" s="417">
        <v>2873</v>
      </c>
      <c r="H230" s="375">
        <v>100</v>
      </c>
    </row>
    <row r="231" spans="1:8" ht="12.75">
      <c r="A231" s="439"/>
      <c r="B231" s="411"/>
      <c r="C231" s="649"/>
      <c r="D231" s="419" t="s">
        <v>745</v>
      </c>
      <c r="E231" s="415">
        <v>830</v>
      </c>
      <c r="F231" s="415">
        <v>984</v>
      </c>
      <c r="G231" s="417">
        <v>984</v>
      </c>
      <c r="H231" s="375">
        <v>100</v>
      </c>
    </row>
    <row r="232" spans="1:8" ht="12.75">
      <c r="A232" s="439"/>
      <c r="B232" s="411"/>
      <c r="C232" s="649"/>
      <c r="D232" s="419" t="s">
        <v>374</v>
      </c>
      <c r="E232" s="415">
        <v>4647</v>
      </c>
      <c r="F232" s="415">
        <v>7045</v>
      </c>
      <c r="G232" s="417">
        <v>7045</v>
      </c>
      <c r="H232" s="375">
        <v>100</v>
      </c>
    </row>
    <row r="233" spans="1:8" ht="12.75">
      <c r="A233" s="439"/>
      <c r="B233" s="411"/>
      <c r="C233" s="649"/>
      <c r="D233" s="419" t="s">
        <v>410</v>
      </c>
      <c r="E233" s="415">
        <v>1261</v>
      </c>
      <c r="F233" s="415">
        <v>1300</v>
      </c>
      <c r="G233" s="417">
        <v>1300</v>
      </c>
      <c r="H233" s="375">
        <v>100</v>
      </c>
    </row>
    <row r="234" spans="1:8" ht="12.75">
      <c r="A234" s="439"/>
      <c r="B234" s="411"/>
      <c r="C234" s="649"/>
      <c r="D234" s="419" t="s">
        <v>411</v>
      </c>
      <c r="E234" s="415">
        <v>3319</v>
      </c>
      <c r="F234" s="415">
        <v>3161</v>
      </c>
      <c r="G234" s="417">
        <v>3161</v>
      </c>
      <c r="H234" s="375">
        <v>100</v>
      </c>
    </row>
    <row r="235" spans="1:8" ht="12.75">
      <c r="A235" s="439"/>
      <c r="B235" s="411"/>
      <c r="C235" s="649"/>
      <c r="D235" s="419" t="s">
        <v>760</v>
      </c>
      <c r="E235" s="415">
        <v>432</v>
      </c>
      <c r="F235" s="415">
        <v>2715</v>
      </c>
      <c r="G235" s="417">
        <v>2715</v>
      </c>
      <c r="H235" s="375">
        <v>100</v>
      </c>
    </row>
    <row r="236" spans="1:8" ht="12.75">
      <c r="A236" s="439"/>
      <c r="B236" s="411"/>
      <c r="C236" s="537" t="s">
        <v>532</v>
      </c>
      <c r="D236" s="538" t="s">
        <v>603</v>
      </c>
      <c r="E236" s="539">
        <f>SUM(E237:E238)</f>
        <v>830</v>
      </c>
      <c r="F236" s="539">
        <f>SUM(F237:F238)</f>
        <v>8044</v>
      </c>
      <c r="G236" s="539">
        <f>SUM(G237:G238)</f>
        <v>7168</v>
      </c>
      <c r="H236" s="539">
        <v>89</v>
      </c>
    </row>
    <row r="237" spans="1:8" ht="12.75">
      <c r="A237" s="439"/>
      <c r="B237" s="411"/>
      <c r="C237" s="422"/>
      <c r="D237" s="419" t="s">
        <v>781</v>
      </c>
      <c r="E237" s="415">
        <v>0</v>
      </c>
      <c r="F237" s="415">
        <v>7273</v>
      </c>
      <c r="G237" s="417">
        <v>6397</v>
      </c>
      <c r="H237" s="415">
        <v>88</v>
      </c>
    </row>
    <row r="238" spans="1:8" ht="12.75">
      <c r="A238" s="439"/>
      <c r="B238" s="411"/>
      <c r="C238" s="422"/>
      <c r="D238" s="419" t="s">
        <v>423</v>
      </c>
      <c r="E238" s="415">
        <v>830</v>
      </c>
      <c r="F238" s="415">
        <v>771</v>
      </c>
      <c r="G238" s="417">
        <v>771</v>
      </c>
      <c r="H238" s="375">
        <v>100</v>
      </c>
    </row>
    <row r="239" spans="1:8" ht="12.75">
      <c r="A239" s="439"/>
      <c r="B239" s="411"/>
      <c r="C239" s="621" t="s">
        <v>782</v>
      </c>
      <c r="D239" s="621"/>
      <c r="E239" s="640">
        <f>SUM(E240)</f>
        <v>545475</v>
      </c>
      <c r="F239" s="640">
        <f>SUM(F240)</f>
        <v>668727</v>
      </c>
      <c r="G239" s="640">
        <f>SUM(G240)</f>
        <v>669128</v>
      </c>
      <c r="H239" s="640">
        <v>100</v>
      </c>
    </row>
    <row r="240" spans="1:8" ht="12.75">
      <c r="A240" s="439"/>
      <c r="B240" s="411"/>
      <c r="C240" s="355" t="s">
        <v>292</v>
      </c>
      <c r="D240" s="412" t="s">
        <v>8</v>
      </c>
      <c r="E240" s="413">
        <f>SUM(E241+E245+E250+E278)</f>
        <v>545475</v>
      </c>
      <c r="F240" s="413">
        <f>SUM(F241+F245+F250+F278)</f>
        <v>668727</v>
      </c>
      <c r="G240" s="413">
        <f>SUM(G241+G245+G250+G278)</f>
        <v>669128</v>
      </c>
      <c r="H240" s="413">
        <v>100</v>
      </c>
    </row>
    <row r="241" spans="1:8" ht="12.75">
      <c r="A241" s="439"/>
      <c r="B241" s="411"/>
      <c r="C241" s="361" t="s">
        <v>360</v>
      </c>
      <c r="D241" s="414" t="s">
        <v>479</v>
      </c>
      <c r="E241" s="539">
        <f>SUM(E242:E244)</f>
        <v>335823</v>
      </c>
      <c r="F241" s="539">
        <f>SUM(F242:F244)</f>
        <v>359061</v>
      </c>
      <c r="G241" s="539">
        <f>SUM(G242:G244)</f>
        <v>359061</v>
      </c>
      <c r="H241" s="539">
        <v>100</v>
      </c>
    </row>
    <row r="242" spans="1:8" ht="12.75">
      <c r="A242" s="439"/>
      <c r="B242" s="411"/>
      <c r="C242" s="361"/>
      <c r="D242" s="418" t="s">
        <v>480</v>
      </c>
      <c r="E242" s="415">
        <v>286265</v>
      </c>
      <c r="F242" s="416">
        <v>301167</v>
      </c>
      <c r="G242" s="417">
        <v>301167</v>
      </c>
      <c r="H242" s="415">
        <v>100</v>
      </c>
    </row>
    <row r="243" spans="1:8" ht="12.75">
      <c r="A243" s="439"/>
      <c r="B243" s="411"/>
      <c r="C243" s="361"/>
      <c r="D243" s="547" t="s">
        <v>729</v>
      </c>
      <c r="E243" s="415">
        <v>39600</v>
      </c>
      <c r="F243" s="416">
        <v>56201</v>
      </c>
      <c r="G243" s="417">
        <v>56201</v>
      </c>
      <c r="H243" s="415">
        <v>100</v>
      </c>
    </row>
    <row r="244" spans="1:8" ht="12.75">
      <c r="A244" s="439"/>
      <c r="B244" s="411"/>
      <c r="C244" s="361"/>
      <c r="D244" s="547" t="s">
        <v>572</v>
      </c>
      <c r="E244" s="415">
        <v>9958</v>
      </c>
      <c r="F244" s="416">
        <v>1693</v>
      </c>
      <c r="G244" s="417">
        <v>1693</v>
      </c>
      <c r="H244" s="415">
        <v>100</v>
      </c>
    </row>
    <row r="245" spans="1:8" ht="12.75">
      <c r="A245" s="439"/>
      <c r="B245" s="411"/>
      <c r="C245" s="361" t="s">
        <v>317</v>
      </c>
      <c r="D245" s="414" t="s">
        <v>485</v>
      </c>
      <c r="E245" s="421">
        <f>SUM(E246:E249)</f>
        <v>118203</v>
      </c>
      <c r="F245" s="421">
        <f>SUM(F246:F249)</f>
        <v>125325</v>
      </c>
      <c r="G245" s="421">
        <f>SUM(G246:G249)</f>
        <v>125325</v>
      </c>
      <c r="H245" s="421">
        <v>100</v>
      </c>
    </row>
    <row r="246" spans="1:8" ht="12.75">
      <c r="A246" s="439"/>
      <c r="B246" s="411"/>
      <c r="C246" s="361"/>
      <c r="D246" s="547" t="s">
        <v>730</v>
      </c>
      <c r="E246" s="375">
        <v>17592</v>
      </c>
      <c r="F246" s="370">
        <v>15249</v>
      </c>
      <c r="G246" s="371">
        <v>15249</v>
      </c>
      <c r="H246" s="375">
        <v>100</v>
      </c>
    </row>
    <row r="247" spans="1:8" ht="12.75">
      <c r="A247" s="439"/>
      <c r="B247" s="411"/>
      <c r="C247" s="361"/>
      <c r="D247" s="547" t="s">
        <v>731</v>
      </c>
      <c r="E247" s="375">
        <v>7668</v>
      </c>
      <c r="F247" s="370">
        <v>7212</v>
      </c>
      <c r="G247" s="371">
        <v>7211</v>
      </c>
      <c r="H247" s="375">
        <v>100</v>
      </c>
    </row>
    <row r="248" spans="1:8" ht="12.75">
      <c r="A248" s="439"/>
      <c r="B248" s="411"/>
      <c r="C248" s="361"/>
      <c r="D248" s="418" t="s">
        <v>732</v>
      </c>
      <c r="E248" s="375">
        <v>8332</v>
      </c>
      <c r="F248" s="370">
        <v>12917</v>
      </c>
      <c r="G248" s="371">
        <v>12917</v>
      </c>
      <c r="H248" s="375">
        <v>100</v>
      </c>
    </row>
    <row r="249" spans="1:8" ht="12.75">
      <c r="A249" s="439"/>
      <c r="B249" s="411"/>
      <c r="C249" s="361"/>
      <c r="D249" s="419" t="s">
        <v>733</v>
      </c>
      <c r="E249" s="370">
        <v>84611</v>
      </c>
      <c r="F249" s="370">
        <v>89947</v>
      </c>
      <c r="G249" s="420">
        <v>89948</v>
      </c>
      <c r="H249" s="370">
        <v>100</v>
      </c>
    </row>
    <row r="250" spans="1:8" ht="12.75">
      <c r="A250" s="439"/>
      <c r="B250" s="411"/>
      <c r="C250" s="361" t="s">
        <v>293</v>
      </c>
      <c r="D250" s="414" t="s">
        <v>294</v>
      </c>
      <c r="E250" s="421">
        <f>SUM(E251:E277)</f>
        <v>90619</v>
      </c>
      <c r="F250" s="421">
        <f>SUM(F251:F277)</f>
        <v>168156</v>
      </c>
      <c r="G250" s="421">
        <f>SUM(G251:G277)</f>
        <v>169477</v>
      </c>
      <c r="H250" s="421">
        <v>101</v>
      </c>
    </row>
    <row r="251" spans="1:8" ht="12.75">
      <c r="A251" s="439"/>
      <c r="B251" s="411"/>
      <c r="C251" s="537"/>
      <c r="D251" s="645" t="s">
        <v>783</v>
      </c>
      <c r="E251" s="415">
        <v>332</v>
      </c>
      <c r="F251" s="416">
        <v>424</v>
      </c>
      <c r="G251" s="417">
        <v>424</v>
      </c>
      <c r="H251" s="415">
        <v>100</v>
      </c>
    </row>
    <row r="252" spans="1:8" ht="12.75">
      <c r="A252" s="439"/>
      <c r="B252" s="411"/>
      <c r="C252" s="537"/>
      <c r="D252" s="419" t="s">
        <v>378</v>
      </c>
      <c r="E252" s="415">
        <v>49625</v>
      </c>
      <c r="F252" s="416">
        <v>53598</v>
      </c>
      <c r="G252" s="417">
        <v>53643</v>
      </c>
      <c r="H252" s="415">
        <v>100</v>
      </c>
    </row>
    <row r="253" spans="1:8" ht="12.75">
      <c r="A253" s="439"/>
      <c r="B253" s="411"/>
      <c r="C253" s="537"/>
      <c r="D253" s="419" t="s">
        <v>734</v>
      </c>
      <c r="E253" s="415">
        <v>5643</v>
      </c>
      <c r="F253" s="416">
        <v>1905</v>
      </c>
      <c r="G253" s="417">
        <v>1905</v>
      </c>
      <c r="H253" s="415">
        <v>100</v>
      </c>
    </row>
    <row r="254" spans="1:8" ht="12.75">
      <c r="A254" s="439"/>
      <c r="B254" s="411"/>
      <c r="C254" s="537"/>
      <c r="D254" s="419" t="s">
        <v>380</v>
      </c>
      <c r="E254" s="415">
        <v>1825</v>
      </c>
      <c r="F254" s="416">
        <v>1887</v>
      </c>
      <c r="G254" s="417">
        <v>1887</v>
      </c>
      <c r="H254" s="415">
        <v>100</v>
      </c>
    </row>
    <row r="255" spans="1:8" ht="12.75">
      <c r="A255" s="439"/>
      <c r="B255" s="411"/>
      <c r="C255" s="537"/>
      <c r="D255" s="419" t="s">
        <v>382</v>
      </c>
      <c r="E255" s="415">
        <v>2556</v>
      </c>
      <c r="F255" s="416">
        <v>21503</v>
      </c>
      <c r="G255" s="417">
        <v>21503</v>
      </c>
      <c r="H255" s="415">
        <v>100</v>
      </c>
    </row>
    <row r="256" spans="1:8" ht="12.75">
      <c r="A256" s="439"/>
      <c r="B256" s="411"/>
      <c r="C256" s="537"/>
      <c r="D256" s="419" t="s">
        <v>383</v>
      </c>
      <c r="E256" s="415">
        <v>664</v>
      </c>
      <c r="F256" s="416">
        <v>20358</v>
      </c>
      <c r="G256" s="417">
        <v>20358</v>
      </c>
      <c r="H256" s="415">
        <v>100</v>
      </c>
    </row>
    <row r="257" spans="1:8" ht="12.75">
      <c r="A257" s="439"/>
      <c r="B257" s="411"/>
      <c r="C257" s="537"/>
      <c r="D257" s="419" t="s">
        <v>735</v>
      </c>
      <c r="E257" s="415">
        <v>830</v>
      </c>
      <c r="F257" s="416">
        <v>1705</v>
      </c>
      <c r="G257" s="417">
        <v>1705</v>
      </c>
      <c r="H257" s="415">
        <v>100</v>
      </c>
    </row>
    <row r="258" spans="1:8" ht="12.75">
      <c r="A258" s="439"/>
      <c r="B258" s="411"/>
      <c r="C258" s="537"/>
      <c r="D258" s="419" t="s">
        <v>385</v>
      </c>
      <c r="E258" s="415">
        <v>4979</v>
      </c>
      <c r="F258" s="416">
        <v>10404</v>
      </c>
      <c r="G258" s="417">
        <v>10594</v>
      </c>
      <c r="H258" s="415">
        <v>102</v>
      </c>
    </row>
    <row r="259" spans="1:8" ht="12.75">
      <c r="A259" s="439"/>
      <c r="B259" s="411"/>
      <c r="C259" s="537"/>
      <c r="D259" s="419" t="s">
        <v>736</v>
      </c>
      <c r="E259" s="415">
        <v>996</v>
      </c>
      <c r="F259" s="416">
        <v>11118</v>
      </c>
      <c r="G259" s="417">
        <v>11790</v>
      </c>
      <c r="H259" s="415">
        <v>106</v>
      </c>
    </row>
    <row r="260" spans="1:8" ht="12.75">
      <c r="A260" s="439"/>
      <c r="B260" s="411"/>
      <c r="C260" s="537"/>
      <c r="D260" s="419" t="s">
        <v>737</v>
      </c>
      <c r="E260" s="415">
        <v>332</v>
      </c>
      <c r="F260" s="416">
        <v>191</v>
      </c>
      <c r="G260" s="417">
        <v>191</v>
      </c>
      <c r="H260" s="415">
        <v>100</v>
      </c>
    </row>
    <row r="261" spans="1:8" ht="12.75">
      <c r="A261" s="439"/>
      <c r="B261" s="411"/>
      <c r="C261" s="537"/>
      <c r="D261" s="419" t="s">
        <v>756</v>
      </c>
      <c r="E261" s="415">
        <v>332</v>
      </c>
      <c r="F261" s="416">
        <v>0</v>
      </c>
      <c r="G261" s="417">
        <v>0</v>
      </c>
      <c r="H261" s="415">
        <v>0</v>
      </c>
    </row>
    <row r="262" spans="1:8" ht="12.75">
      <c r="A262" s="439"/>
      <c r="B262" s="411"/>
      <c r="C262" s="537"/>
      <c r="D262" s="419" t="s">
        <v>757</v>
      </c>
      <c r="E262" s="415">
        <v>66</v>
      </c>
      <c r="F262" s="416">
        <v>29</v>
      </c>
      <c r="G262" s="417">
        <v>29</v>
      </c>
      <c r="H262" s="415">
        <v>100</v>
      </c>
    </row>
    <row r="263" spans="1:8" ht="12.75">
      <c r="A263" s="439"/>
      <c r="B263" s="411"/>
      <c r="C263" s="537"/>
      <c r="D263" s="419" t="s">
        <v>740</v>
      </c>
      <c r="E263" s="415">
        <v>664</v>
      </c>
      <c r="F263" s="416">
        <v>1641</v>
      </c>
      <c r="G263" s="417">
        <v>1641</v>
      </c>
      <c r="H263" s="415">
        <v>100</v>
      </c>
    </row>
    <row r="264" spans="1:8" ht="12.75">
      <c r="A264" s="439"/>
      <c r="B264" s="411"/>
      <c r="C264" s="537"/>
      <c r="D264" s="419" t="s">
        <v>741</v>
      </c>
      <c r="E264" s="415">
        <v>398</v>
      </c>
      <c r="F264" s="416">
        <v>395</v>
      </c>
      <c r="G264" s="417">
        <v>395</v>
      </c>
      <c r="H264" s="415">
        <v>100</v>
      </c>
    </row>
    <row r="265" spans="1:8" ht="12.75">
      <c r="A265" s="439"/>
      <c r="B265" s="411"/>
      <c r="C265" s="537"/>
      <c r="D265" s="419" t="s">
        <v>742</v>
      </c>
      <c r="E265" s="415">
        <v>7635</v>
      </c>
      <c r="F265" s="416">
        <v>22042</v>
      </c>
      <c r="G265" s="417">
        <v>22042</v>
      </c>
      <c r="H265" s="415">
        <v>100</v>
      </c>
    </row>
    <row r="266" spans="1:8" ht="12.75">
      <c r="A266" s="439"/>
      <c r="B266" s="411"/>
      <c r="C266" s="537"/>
      <c r="D266" s="419" t="s">
        <v>784</v>
      </c>
      <c r="E266" s="415">
        <v>66</v>
      </c>
      <c r="F266" s="416">
        <v>44</v>
      </c>
      <c r="G266" s="417">
        <v>44</v>
      </c>
      <c r="H266" s="415">
        <v>100</v>
      </c>
    </row>
    <row r="267" spans="1:8" ht="12.75">
      <c r="A267" s="439"/>
      <c r="B267" s="411"/>
      <c r="C267" s="537"/>
      <c r="D267" s="419" t="s">
        <v>743</v>
      </c>
      <c r="E267" s="415">
        <v>498</v>
      </c>
      <c r="F267" s="416">
        <v>748</v>
      </c>
      <c r="G267" s="417">
        <v>748</v>
      </c>
      <c r="H267" s="415">
        <v>100</v>
      </c>
    </row>
    <row r="268" spans="1:8" ht="12.75">
      <c r="A268" s="439"/>
      <c r="B268" s="411"/>
      <c r="C268" s="537"/>
      <c r="D268" s="419" t="s">
        <v>785</v>
      </c>
      <c r="E268" s="415">
        <v>0</v>
      </c>
      <c r="F268" s="416">
        <v>0</v>
      </c>
      <c r="G268" s="417">
        <v>348</v>
      </c>
      <c r="H268" s="415">
        <v>0</v>
      </c>
    </row>
    <row r="269" spans="1:8" ht="12.75">
      <c r="A269" s="439"/>
      <c r="B269" s="411"/>
      <c r="C269" s="537"/>
      <c r="D269" s="419" t="s">
        <v>406</v>
      </c>
      <c r="E269" s="415">
        <v>100</v>
      </c>
      <c r="F269" s="416">
        <v>41</v>
      </c>
      <c r="G269" s="417">
        <v>41</v>
      </c>
      <c r="H269" s="415">
        <v>100</v>
      </c>
    </row>
    <row r="270" spans="1:8" ht="12.75">
      <c r="A270" s="439"/>
      <c r="B270" s="411"/>
      <c r="C270" s="537"/>
      <c r="D270" s="419" t="s">
        <v>407</v>
      </c>
      <c r="E270" s="415">
        <v>2158</v>
      </c>
      <c r="F270" s="416">
        <v>1630</v>
      </c>
      <c r="G270" s="417">
        <v>1629</v>
      </c>
      <c r="H270" s="415">
        <v>100</v>
      </c>
    </row>
    <row r="271" spans="1:8" ht="12.75">
      <c r="A271" s="439"/>
      <c r="B271" s="411"/>
      <c r="C271" s="537"/>
      <c r="D271" s="419" t="s">
        <v>786</v>
      </c>
      <c r="E271" s="415">
        <v>0</v>
      </c>
      <c r="F271" s="416">
        <v>332</v>
      </c>
      <c r="G271" s="417">
        <v>332</v>
      </c>
      <c r="H271" s="415">
        <v>100</v>
      </c>
    </row>
    <row r="272" spans="1:8" ht="12.75">
      <c r="A272" s="439"/>
      <c r="B272" s="411"/>
      <c r="C272" s="537"/>
      <c r="D272" s="419" t="s">
        <v>745</v>
      </c>
      <c r="E272" s="415">
        <v>1328</v>
      </c>
      <c r="F272" s="416">
        <v>1817</v>
      </c>
      <c r="G272" s="417">
        <v>1817</v>
      </c>
      <c r="H272" s="415">
        <v>100</v>
      </c>
    </row>
    <row r="273" spans="1:8" ht="12.75">
      <c r="A273" s="439"/>
      <c r="B273" s="411"/>
      <c r="C273" s="537"/>
      <c r="D273" s="419" t="s">
        <v>374</v>
      </c>
      <c r="E273" s="415">
        <v>3983</v>
      </c>
      <c r="F273" s="416">
        <v>6566</v>
      </c>
      <c r="G273" s="417">
        <v>6633</v>
      </c>
      <c r="H273" s="415">
        <v>101</v>
      </c>
    </row>
    <row r="274" spans="1:8" ht="12.75">
      <c r="A274" s="439"/>
      <c r="B274" s="411"/>
      <c r="C274" s="537"/>
      <c r="D274" s="419" t="s">
        <v>410</v>
      </c>
      <c r="E274" s="415">
        <v>597</v>
      </c>
      <c r="F274" s="416">
        <v>656</v>
      </c>
      <c r="G274" s="417">
        <v>656</v>
      </c>
      <c r="H274" s="415">
        <v>100</v>
      </c>
    </row>
    <row r="275" spans="1:8" ht="12.75">
      <c r="A275" s="439"/>
      <c r="B275" s="411"/>
      <c r="C275" s="537"/>
      <c r="D275" s="419" t="s">
        <v>411</v>
      </c>
      <c r="E275" s="415">
        <v>4182</v>
      </c>
      <c r="F275" s="416">
        <v>3845</v>
      </c>
      <c r="G275" s="417">
        <v>3845</v>
      </c>
      <c r="H275" s="415">
        <v>100</v>
      </c>
    </row>
    <row r="276" spans="1:8" ht="12.75">
      <c r="A276" s="439"/>
      <c r="B276" s="411"/>
      <c r="C276" s="537"/>
      <c r="D276" s="419" t="s">
        <v>787</v>
      </c>
      <c r="E276" s="415">
        <v>0</v>
      </c>
      <c r="F276" s="416">
        <v>3</v>
      </c>
      <c r="G276" s="417">
        <v>3</v>
      </c>
      <c r="H276" s="415">
        <v>100</v>
      </c>
    </row>
    <row r="277" spans="1:8" ht="12.75">
      <c r="A277" s="439"/>
      <c r="B277" s="411"/>
      <c r="C277" s="537"/>
      <c r="D277" s="419" t="s">
        <v>760</v>
      </c>
      <c r="E277" s="415">
        <v>830</v>
      </c>
      <c r="F277" s="416">
        <v>5274</v>
      </c>
      <c r="G277" s="417">
        <v>5274</v>
      </c>
      <c r="H277" s="415">
        <v>100</v>
      </c>
    </row>
    <row r="278" spans="1:8" ht="12.75">
      <c r="A278" s="439"/>
      <c r="B278" s="411"/>
      <c r="C278" s="537" t="s">
        <v>532</v>
      </c>
      <c r="D278" s="538" t="s">
        <v>533</v>
      </c>
      <c r="E278" s="539">
        <f>SUM(E279:E280)</f>
        <v>830</v>
      </c>
      <c r="F278" s="539">
        <f>SUM(F279:F280)</f>
        <v>16185</v>
      </c>
      <c r="G278" s="539">
        <f>SUM(G279:G280)</f>
        <v>15265</v>
      </c>
      <c r="H278" s="415">
        <v>94</v>
      </c>
    </row>
    <row r="279" spans="1:8" ht="12.75">
      <c r="A279" s="439"/>
      <c r="B279" s="411"/>
      <c r="C279" s="422"/>
      <c r="D279" s="419" t="s">
        <v>781</v>
      </c>
      <c r="E279" s="415">
        <v>0</v>
      </c>
      <c r="F279" s="416">
        <v>15405</v>
      </c>
      <c r="G279" s="417">
        <v>14485</v>
      </c>
      <c r="H279" s="415">
        <v>94</v>
      </c>
    </row>
    <row r="280" spans="1:8" ht="12.75">
      <c r="A280" s="439"/>
      <c r="B280" s="411"/>
      <c r="C280" s="422"/>
      <c r="D280" s="419" t="s">
        <v>423</v>
      </c>
      <c r="E280" s="415">
        <v>830</v>
      </c>
      <c r="F280" s="416">
        <v>780</v>
      </c>
      <c r="G280" s="417">
        <v>780</v>
      </c>
      <c r="H280" s="415">
        <v>100</v>
      </c>
    </row>
    <row r="281" spans="1:8" ht="12.75">
      <c r="A281" s="439"/>
      <c r="B281" s="411"/>
      <c r="C281" s="621" t="s">
        <v>788</v>
      </c>
      <c r="D281" s="621"/>
      <c r="E281" s="640">
        <f>SUM(E282)</f>
        <v>463022</v>
      </c>
      <c r="F281" s="640">
        <f>SUM(F282)</f>
        <v>555926</v>
      </c>
      <c r="G281" s="640">
        <f>SUM(G282)</f>
        <v>556027</v>
      </c>
      <c r="H281" s="640">
        <v>100</v>
      </c>
    </row>
    <row r="282" spans="1:8" ht="12.75">
      <c r="A282" s="439"/>
      <c r="B282" s="411"/>
      <c r="C282" s="355" t="s">
        <v>292</v>
      </c>
      <c r="D282" s="412" t="s">
        <v>8</v>
      </c>
      <c r="E282" s="413">
        <f>SUM(E283+E287+E292+E319)</f>
        <v>463022</v>
      </c>
      <c r="F282" s="413">
        <f>SUM(F283+F287+F292+F319)</f>
        <v>555926</v>
      </c>
      <c r="G282" s="413">
        <f>SUM(G283+G287+G292+G319)</f>
        <v>556027</v>
      </c>
      <c r="H282" s="413">
        <v>100</v>
      </c>
    </row>
    <row r="283" spans="1:8" ht="12.75">
      <c r="A283" s="439"/>
      <c r="B283" s="411"/>
      <c r="C283" s="361" t="s">
        <v>360</v>
      </c>
      <c r="D283" s="414" t="s">
        <v>479</v>
      </c>
      <c r="E283" s="539">
        <f>SUM(E284:E286)</f>
        <v>277999</v>
      </c>
      <c r="F283" s="539">
        <f>SUM(F284:F286)</f>
        <v>307948</v>
      </c>
      <c r="G283" s="539">
        <f>SUM(G284:G286)</f>
        <v>308048</v>
      </c>
      <c r="H283" s="539">
        <v>100</v>
      </c>
    </row>
    <row r="284" spans="1:8" ht="12.75">
      <c r="A284" s="439"/>
      <c r="B284" s="411"/>
      <c r="C284" s="361"/>
      <c r="D284" s="418" t="s">
        <v>480</v>
      </c>
      <c r="E284" s="415">
        <v>263394</v>
      </c>
      <c r="F284" s="415">
        <v>263294</v>
      </c>
      <c r="G284" s="417">
        <v>263394</v>
      </c>
      <c r="H284" s="415">
        <v>100</v>
      </c>
    </row>
    <row r="285" spans="1:8" ht="12.75">
      <c r="A285" s="439"/>
      <c r="B285" s="411"/>
      <c r="C285" s="361"/>
      <c r="D285" s="547" t="s">
        <v>729</v>
      </c>
      <c r="E285" s="415">
        <v>13277</v>
      </c>
      <c r="F285" s="415">
        <v>37687</v>
      </c>
      <c r="G285" s="417">
        <v>37688</v>
      </c>
      <c r="H285" s="415">
        <v>100</v>
      </c>
    </row>
    <row r="286" spans="1:8" ht="12.75">
      <c r="A286" s="439"/>
      <c r="B286" s="411"/>
      <c r="C286" s="361"/>
      <c r="D286" s="547" t="s">
        <v>572</v>
      </c>
      <c r="E286" s="415">
        <v>1328</v>
      </c>
      <c r="F286" s="415">
        <v>6967</v>
      </c>
      <c r="G286" s="417">
        <v>6966</v>
      </c>
      <c r="H286" s="415">
        <v>99.99</v>
      </c>
    </row>
    <row r="287" spans="1:8" ht="12.75">
      <c r="A287" s="439"/>
      <c r="B287" s="411"/>
      <c r="C287" s="361" t="s">
        <v>317</v>
      </c>
      <c r="D287" s="414" t="s">
        <v>485</v>
      </c>
      <c r="E287" s="421">
        <f>SUM(E288:E291)</f>
        <v>97855</v>
      </c>
      <c r="F287" s="421">
        <f>SUM(F288:F291)</f>
        <v>107176</v>
      </c>
      <c r="G287" s="421">
        <f>SUM(G288:G291)</f>
        <v>107176</v>
      </c>
      <c r="H287" s="421">
        <v>100</v>
      </c>
    </row>
    <row r="288" spans="1:8" ht="12.75">
      <c r="A288" s="439"/>
      <c r="B288" s="411"/>
      <c r="C288" s="361"/>
      <c r="D288" s="547" t="s">
        <v>730</v>
      </c>
      <c r="E288" s="375">
        <v>16862</v>
      </c>
      <c r="F288" s="375">
        <v>17297</v>
      </c>
      <c r="G288" s="371">
        <v>17297</v>
      </c>
      <c r="H288" s="375">
        <v>100</v>
      </c>
    </row>
    <row r="289" spans="1:8" ht="12.75">
      <c r="A289" s="439"/>
      <c r="B289" s="411"/>
      <c r="C289" s="361"/>
      <c r="D289" s="547" t="s">
        <v>731</v>
      </c>
      <c r="E289" s="375">
        <v>3651</v>
      </c>
      <c r="F289" s="375">
        <v>4673</v>
      </c>
      <c r="G289" s="371">
        <v>4673</v>
      </c>
      <c r="H289" s="375">
        <v>100</v>
      </c>
    </row>
    <row r="290" spans="1:8" ht="12.75">
      <c r="A290" s="439"/>
      <c r="B290" s="411"/>
      <c r="C290" s="361"/>
      <c r="D290" s="418" t="s">
        <v>732</v>
      </c>
      <c r="E290" s="375">
        <v>7303</v>
      </c>
      <c r="F290" s="375">
        <v>8712</v>
      </c>
      <c r="G290" s="371">
        <v>8713</v>
      </c>
      <c r="H290" s="375">
        <v>100</v>
      </c>
    </row>
    <row r="291" spans="1:8" ht="12.75">
      <c r="A291" s="439"/>
      <c r="B291" s="411"/>
      <c r="C291" s="361"/>
      <c r="D291" s="419" t="s">
        <v>733</v>
      </c>
      <c r="E291" s="370">
        <v>70039</v>
      </c>
      <c r="F291" s="370">
        <v>76494</v>
      </c>
      <c r="G291" s="420">
        <v>76493</v>
      </c>
      <c r="H291" s="370">
        <v>100</v>
      </c>
    </row>
    <row r="292" spans="1:8" ht="12.75">
      <c r="A292" s="439"/>
      <c r="B292" s="411"/>
      <c r="C292" s="361" t="s">
        <v>293</v>
      </c>
      <c r="D292" s="414" t="s">
        <v>294</v>
      </c>
      <c r="E292" s="421">
        <f>SUM(E293:E318)</f>
        <v>86172</v>
      </c>
      <c r="F292" s="421">
        <f>SUM(F293:F318)</f>
        <v>131250</v>
      </c>
      <c r="G292" s="421">
        <v>131770</v>
      </c>
      <c r="H292" s="421">
        <v>100</v>
      </c>
    </row>
    <row r="293" spans="1:8" ht="12.75">
      <c r="A293" s="439"/>
      <c r="B293" s="411"/>
      <c r="C293" s="361"/>
      <c r="D293" s="547" t="s">
        <v>789</v>
      </c>
      <c r="E293" s="375">
        <v>166</v>
      </c>
      <c r="F293" s="375">
        <v>111</v>
      </c>
      <c r="G293" s="421">
        <v>111</v>
      </c>
      <c r="H293" s="421">
        <v>100</v>
      </c>
    </row>
    <row r="294" spans="1:8" ht="12.75">
      <c r="A294" s="439"/>
      <c r="B294" s="411"/>
      <c r="C294" s="361"/>
      <c r="D294" s="419" t="s">
        <v>378</v>
      </c>
      <c r="E294" s="415">
        <v>56430</v>
      </c>
      <c r="F294" s="415">
        <v>72125</v>
      </c>
      <c r="G294" s="417">
        <v>72143</v>
      </c>
      <c r="H294" s="415">
        <v>100.03</v>
      </c>
    </row>
    <row r="295" spans="1:8" ht="12.75">
      <c r="A295" s="439"/>
      <c r="B295" s="411"/>
      <c r="C295" s="361"/>
      <c r="D295" s="419" t="s">
        <v>734</v>
      </c>
      <c r="E295" s="415">
        <v>5975</v>
      </c>
      <c r="F295" s="415">
        <v>4311</v>
      </c>
      <c r="G295" s="417">
        <v>4311</v>
      </c>
      <c r="H295" s="415">
        <v>100</v>
      </c>
    </row>
    <row r="296" spans="1:8" ht="12.75">
      <c r="A296" s="439"/>
      <c r="B296" s="411"/>
      <c r="C296" s="361"/>
      <c r="D296" s="419" t="s">
        <v>380</v>
      </c>
      <c r="E296" s="415">
        <v>996</v>
      </c>
      <c r="F296" s="415">
        <v>548</v>
      </c>
      <c r="G296" s="417">
        <v>548</v>
      </c>
      <c r="H296" s="415">
        <v>100</v>
      </c>
    </row>
    <row r="297" spans="1:8" ht="12.75">
      <c r="A297" s="439"/>
      <c r="B297" s="411"/>
      <c r="C297" s="361"/>
      <c r="D297" s="419" t="s">
        <v>382</v>
      </c>
      <c r="E297" s="415"/>
      <c r="F297" s="415">
        <v>22614</v>
      </c>
      <c r="G297" s="417">
        <v>22614</v>
      </c>
      <c r="H297" s="415">
        <v>100</v>
      </c>
    </row>
    <row r="298" spans="1:8" ht="12.75">
      <c r="A298" s="439"/>
      <c r="B298" s="411"/>
      <c r="C298" s="361"/>
      <c r="D298" s="419" t="s">
        <v>383</v>
      </c>
      <c r="E298" s="415">
        <v>664</v>
      </c>
      <c r="F298" s="415">
        <v>11</v>
      </c>
      <c r="G298" s="417">
        <v>11</v>
      </c>
      <c r="H298" s="415">
        <v>100</v>
      </c>
    </row>
    <row r="299" spans="1:8" ht="12.75">
      <c r="A299" s="439"/>
      <c r="B299" s="411"/>
      <c r="C299" s="361"/>
      <c r="D299" s="419" t="s">
        <v>735</v>
      </c>
      <c r="E299" s="415"/>
      <c r="F299" s="415">
        <v>114</v>
      </c>
      <c r="G299" s="417">
        <v>114</v>
      </c>
      <c r="H299" s="415">
        <v>100</v>
      </c>
    </row>
    <row r="300" spans="1:8" ht="12.75">
      <c r="A300" s="439"/>
      <c r="B300" s="411"/>
      <c r="C300" s="361"/>
      <c r="D300" s="419" t="s">
        <v>385</v>
      </c>
      <c r="E300" s="415">
        <v>2821</v>
      </c>
      <c r="F300" s="415">
        <v>4554</v>
      </c>
      <c r="G300" s="417">
        <v>4554</v>
      </c>
      <c r="H300" s="415">
        <v>100</v>
      </c>
    </row>
    <row r="301" spans="1:8" ht="12.75">
      <c r="A301" s="439"/>
      <c r="B301" s="411"/>
      <c r="C301" s="361"/>
      <c r="D301" s="419" t="s">
        <v>736</v>
      </c>
      <c r="E301" s="415">
        <v>1328</v>
      </c>
      <c r="F301" s="415">
        <v>1526</v>
      </c>
      <c r="G301" s="417">
        <v>1527</v>
      </c>
      <c r="H301" s="415">
        <v>100</v>
      </c>
    </row>
    <row r="302" spans="1:8" ht="12.75">
      <c r="A302" s="439"/>
      <c r="B302" s="411"/>
      <c r="C302" s="361"/>
      <c r="D302" s="419" t="s">
        <v>737</v>
      </c>
      <c r="E302" s="415">
        <v>232</v>
      </c>
      <c r="F302" s="415">
        <v>237</v>
      </c>
      <c r="G302" s="417">
        <v>237</v>
      </c>
      <c r="H302" s="415">
        <v>100</v>
      </c>
    </row>
    <row r="303" spans="1:8" ht="12.75">
      <c r="A303" s="439"/>
      <c r="B303" s="411"/>
      <c r="C303" s="361"/>
      <c r="D303" s="419" t="s">
        <v>756</v>
      </c>
      <c r="E303" s="415">
        <v>830</v>
      </c>
      <c r="F303" s="415">
        <v>763</v>
      </c>
      <c r="G303" s="417">
        <v>763</v>
      </c>
      <c r="H303" s="415">
        <v>100</v>
      </c>
    </row>
    <row r="304" spans="1:8" ht="12.75">
      <c r="A304" s="439"/>
      <c r="B304" s="411"/>
      <c r="C304" s="361"/>
      <c r="D304" s="419" t="s">
        <v>757</v>
      </c>
      <c r="E304" s="415">
        <v>66</v>
      </c>
      <c r="F304" s="415">
        <v>46</v>
      </c>
      <c r="G304" s="417">
        <v>46</v>
      </c>
      <c r="H304" s="415">
        <v>100</v>
      </c>
    </row>
    <row r="305" spans="1:8" ht="12.75">
      <c r="A305" s="439"/>
      <c r="B305" s="411"/>
      <c r="C305" s="361"/>
      <c r="D305" s="419" t="s">
        <v>740</v>
      </c>
      <c r="E305" s="415">
        <v>398</v>
      </c>
      <c r="F305" s="415">
        <v>528</v>
      </c>
      <c r="G305" s="417">
        <v>528</v>
      </c>
      <c r="H305" s="415">
        <v>100</v>
      </c>
    </row>
    <row r="306" spans="1:8" ht="12.75">
      <c r="A306" s="439"/>
      <c r="B306" s="411"/>
      <c r="C306" s="361"/>
      <c r="D306" s="419" t="s">
        <v>758</v>
      </c>
      <c r="E306" s="415">
        <v>66</v>
      </c>
      <c r="F306" s="415">
        <v>0</v>
      </c>
      <c r="G306" s="417">
        <v>0</v>
      </c>
      <c r="H306" s="415">
        <v>0</v>
      </c>
    </row>
    <row r="307" spans="1:8" ht="12.75">
      <c r="A307" s="439"/>
      <c r="B307" s="411"/>
      <c r="C307" s="361"/>
      <c r="D307" s="419" t="s">
        <v>741</v>
      </c>
      <c r="E307" s="415">
        <v>166</v>
      </c>
      <c r="F307" s="415">
        <v>487</v>
      </c>
      <c r="G307" s="417">
        <v>487</v>
      </c>
      <c r="H307" s="415">
        <v>100</v>
      </c>
    </row>
    <row r="308" spans="1:8" ht="12.75">
      <c r="A308" s="439"/>
      <c r="B308" s="411"/>
      <c r="C308" s="361"/>
      <c r="D308" s="419" t="s">
        <v>742</v>
      </c>
      <c r="E308" s="415">
        <v>664</v>
      </c>
      <c r="F308" s="415">
        <v>8047</v>
      </c>
      <c r="G308" s="417">
        <v>8047</v>
      </c>
      <c r="H308" s="415">
        <v>100</v>
      </c>
    </row>
    <row r="309" spans="1:8" ht="12.75">
      <c r="A309" s="439"/>
      <c r="B309" s="411"/>
      <c r="C309" s="361"/>
      <c r="D309" s="419" t="s">
        <v>759</v>
      </c>
      <c r="E309" s="415"/>
      <c r="F309" s="415"/>
      <c r="G309" s="417"/>
      <c r="H309" s="415"/>
    </row>
    <row r="310" spans="1:8" ht="12.75">
      <c r="A310" s="439"/>
      <c r="B310" s="411"/>
      <c r="C310" s="361"/>
      <c r="D310" s="419" t="s">
        <v>743</v>
      </c>
      <c r="E310" s="415">
        <v>531</v>
      </c>
      <c r="F310" s="415">
        <v>191</v>
      </c>
      <c r="G310" s="417">
        <v>191</v>
      </c>
      <c r="H310" s="415">
        <v>100</v>
      </c>
    </row>
    <row r="311" spans="1:8" ht="12.75">
      <c r="A311" s="439"/>
      <c r="B311" s="411"/>
      <c r="C311" s="361"/>
      <c r="D311" s="419" t="s">
        <v>790</v>
      </c>
      <c r="E311" s="415"/>
      <c r="F311" s="415"/>
      <c r="G311" s="417">
        <v>501</v>
      </c>
      <c r="H311" s="415">
        <v>0</v>
      </c>
    </row>
    <row r="312" spans="1:8" ht="12.75">
      <c r="A312" s="439"/>
      <c r="B312" s="411"/>
      <c r="C312" s="361"/>
      <c r="D312" s="419" t="s">
        <v>406</v>
      </c>
      <c r="E312" s="415">
        <v>66</v>
      </c>
      <c r="F312" s="415">
        <v>31</v>
      </c>
      <c r="G312" s="417">
        <v>31</v>
      </c>
      <c r="H312" s="415">
        <v>100</v>
      </c>
    </row>
    <row r="313" spans="1:8" ht="12.75">
      <c r="A313" s="439"/>
      <c r="B313" s="411"/>
      <c r="C313" s="361"/>
      <c r="D313" s="419" t="s">
        <v>407</v>
      </c>
      <c r="E313" s="415">
        <v>2988</v>
      </c>
      <c r="F313" s="415">
        <v>1568</v>
      </c>
      <c r="G313" s="417">
        <v>1568</v>
      </c>
      <c r="H313" s="415">
        <v>100</v>
      </c>
    </row>
    <row r="314" spans="1:8" ht="12.75">
      <c r="A314" s="439"/>
      <c r="B314" s="411"/>
      <c r="C314" s="361"/>
      <c r="D314" s="419" t="s">
        <v>745</v>
      </c>
      <c r="E314" s="415">
        <v>1162</v>
      </c>
      <c r="F314" s="415">
        <v>1798</v>
      </c>
      <c r="G314" s="417">
        <v>1798</v>
      </c>
      <c r="H314" s="415">
        <v>100</v>
      </c>
    </row>
    <row r="315" spans="1:8" ht="12.75">
      <c r="A315" s="439"/>
      <c r="B315" s="411"/>
      <c r="C315" s="361"/>
      <c r="D315" s="419" t="s">
        <v>374</v>
      </c>
      <c r="E315" s="415">
        <v>6141</v>
      </c>
      <c r="F315" s="415">
        <v>6978</v>
      </c>
      <c r="G315" s="417">
        <v>6978</v>
      </c>
      <c r="H315" s="415">
        <v>100</v>
      </c>
    </row>
    <row r="316" spans="1:8" ht="12.75">
      <c r="A316" s="439"/>
      <c r="B316" s="411"/>
      <c r="C316" s="361"/>
      <c r="D316" s="419" t="s">
        <v>410</v>
      </c>
      <c r="E316" s="415">
        <v>996</v>
      </c>
      <c r="F316" s="415">
        <v>1103</v>
      </c>
      <c r="G316" s="417">
        <v>1103</v>
      </c>
      <c r="H316" s="415">
        <v>100</v>
      </c>
    </row>
    <row r="317" spans="1:8" ht="12.75">
      <c r="A317" s="439"/>
      <c r="B317" s="411"/>
      <c r="C317" s="361"/>
      <c r="D317" s="419" t="s">
        <v>411</v>
      </c>
      <c r="E317" s="415">
        <v>2988</v>
      </c>
      <c r="F317" s="415">
        <v>3180</v>
      </c>
      <c r="G317" s="417">
        <v>3180</v>
      </c>
      <c r="H317" s="415">
        <v>100</v>
      </c>
    </row>
    <row r="318" spans="1:8" ht="12.75">
      <c r="A318" s="439"/>
      <c r="B318" s="411"/>
      <c r="C318" s="361"/>
      <c r="D318" s="419" t="s">
        <v>760</v>
      </c>
      <c r="E318" s="415">
        <v>498</v>
      </c>
      <c r="F318" s="415">
        <v>379</v>
      </c>
      <c r="G318" s="417">
        <v>379</v>
      </c>
      <c r="H318" s="415">
        <v>100</v>
      </c>
    </row>
    <row r="319" spans="1:8" ht="12.75">
      <c r="A319" s="439"/>
      <c r="B319" s="411"/>
      <c r="C319" s="537" t="s">
        <v>532</v>
      </c>
      <c r="D319" s="538" t="s">
        <v>533</v>
      </c>
      <c r="E319" s="539">
        <f>SUM(E320:E321)</f>
        <v>996</v>
      </c>
      <c r="F319" s="539">
        <f>SUM(F320:F321)</f>
        <v>9552</v>
      </c>
      <c r="G319" s="539">
        <f>SUM(G320:G321)</f>
        <v>9033</v>
      </c>
      <c r="H319" s="539">
        <v>95</v>
      </c>
    </row>
    <row r="320" spans="1:8" ht="12.75">
      <c r="A320" s="439"/>
      <c r="B320" s="411"/>
      <c r="C320" s="422"/>
      <c r="D320" s="419" t="s">
        <v>781</v>
      </c>
      <c r="E320" s="415">
        <v>0</v>
      </c>
      <c r="F320" s="415">
        <v>7569</v>
      </c>
      <c r="G320" s="417">
        <v>7050</v>
      </c>
      <c r="H320" s="415">
        <v>93</v>
      </c>
    </row>
    <row r="321" spans="1:8" ht="12.75">
      <c r="A321" s="439"/>
      <c r="B321" s="411"/>
      <c r="C321" s="422"/>
      <c r="D321" s="419" t="s">
        <v>423</v>
      </c>
      <c r="E321" s="415">
        <v>996</v>
      </c>
      <c r="F321" s="415">
        <v>1983</v>
      </c>
      <c r="G321" s="417">
        <v>1983</v>
      </c>
      <c r="H321" s="415">
        <v>100</v>
      </c>
    </row>
    <row r="322" spans="1:8" ht="12.75">
      <c r="A322" s="439"/>
      <c r="B322" s="411"/>
      <c r="C322" s="621" t="s">
        <v>791</v>
      </c>
      <c r="D322" s="621"/>
      <c r="E322" s="640">
        <f>SUM(E323)</f>
        <v>350462</v>
      </c>
      <c r="F322" s="640">
        <f>SUM(F323)</f>
        <v>410047</v>
      </c>
      <c r="G322" s="640">
        <f>SUM(G323)</f>
        <v>409598</v>
      </c>
      <c r="H322" s="640">
        <v>100</v>
      </c>
    </row>
    <row r="323" spans="1:8" ht="12.75">
      <c r="A323" s="439"/>
      <c r="B323" s="411"/>
      <c r="C323" s="355" t="s">
        <v>292</v>
      </c>
      <c r="D323" s="412" t="s">
        <v>8</v>
      </c>
      <c r="E323" s="413">
        <f>SUM(E324+E328+E333+E355)</f>
        <v>350462</v>
      </c>
      <c r="F323" s="413">
        <f>SUM(F324+F328+F333+F355)</f>
        <v>410047</v>
      </c>
      <c r="G323" s="413">
        <f>SUM(G324+G328+G333+G355)</f>
        <v>409598</v>
      </c>
      <c r="H323" s="413">
        <v>100</v>
      </c>
    </row>
    <row r="324" spans="1:8" ht="12.75">
      <c r="A324" s="439"/>
      <c r="B324" s="411"/>
      <c r="C324" s="361" t="s">
        <v>360</v>
      </c>
      <c r="D324" s="414" t="s">
        <v>479</v>
      </c>
      <c r="E324" s="539">
        <f>SUM(E325:E327)</f>
        <v>228108</v>
      </c>
      <c r="F324" s="539">
        <f>SUM(F325:F327)</f>
        <v>232682</v>
      </c>
      <c r="G324" s="539">
        <f>SUM(G325:G327)</f>
        <v>232682</v>
      </c>
      <c r="H324" s="539">
        <v>100</v>
      </c>
    </row>
    <row r="325" spans="1:8" ht="12.75">
      <c r="A325" s="439"/>
      <c r="B325" s="411"/>
      <c r="C325" s="361"/>
      <c r="D325" s="418" t="s">
        <v>480</v>
      </c>
      <c r="E325" s="415">
        <v>208856</v>
      </c>
      <c r="F325" s="415">
        <v>210881</v>
      </c>
      <c r="G325" s="417">
        <v>210881</v>
      </c>
      <c r="H325" s="415">
        <v>100</v>
      </c>
    </row>
    <row r="326" spans="1:8" ht="12.75">
      <c r="A326" s="439"/>
      <c r="B326" s="411"/>
      <c r="C326" s="361"/>
      <c r="D326" s="547" t="s">
        <v>729</v>
      </c>
      <c r="E326" s="415">
        <v>17360</v>
      </c>
      <c r="F326" s="415">
        <v>15145</v>
      </c>
      <c r="G326" s="417">
        <v>15145</v>
      </c>
      <c r="H326" s="415">
        <v>100</v>
      </c>
    </row>
    <row r="327" spans="1:8" ht="12.75">
      <c r="A327" s="439"/>
      <c r="B327" s="411"/>
      <c r="C327" s="361"/>
      <c r="D327" s="547" t="s">
        <v>572</v>
      </c>
      <c r="E327" s="415">
        <v>1892</v>
      </c>
      <c r="F327" s="415">
        <v>6656</v>
      </c>
      <c r="G327" s="417">
        <v>6656</v>
      </c>
      <c r="H327" s="415">
        <v>99.99</v>
      </c>
    </row>
    <row r="328" spans="1:8" ht="12.75">
      <c r="A328" s="439"/>
      <c r="B328" s="411"/>
      <c r="C328" s="361" t="s">
        <v>317</v>
      </c>
      <c r="D328" s="414" t="s">
        <v>485</v>
      </c>
      <c r="E328" s="421">
        <f>SUM(E329:E332)</f>
        <v>80296</v>
      </c>
      <c r="F328" s="421">
        <f>SUM(F329:F332)</f>
        <v>81261</v>
      </c>
      <c r="G328" s="421">
        <f>SUM(G329:G332)</f>
        <v>81260</v>
      </c>
      <c r="H328" s="421">
        <v>100</v>
      </c>
    </row>
    <row r="329" spans="1:8" ht="12.75">
      <c r="A329" s="439"/>
      <c r="B329" s="411"/>
      <c r="C329" s="361"/>
      <c r="D329" s="547" t="s">
        <v>730</v>
      </c>
      <c r="E329" s="375">
        <v>11618</v>
      </c>
      <c r="F329" s="375">
        <v>9854</v>
      </c>
      <c r="G329" s="371">
        <v>9853</v>
      </c>
      <c r="H329" s="375">
        <v>99</v>
      </c>
    </row>
    <row r="330" spans="1:8" ht="12.75">
      <c r="A330" s="439"/>
      <c r="B330" s="411"/>
      <c r="C330" s="361"/>
      <c r="D330" s="547" t="s">
        <v>731</v>
      </c>
      <c r="E330" s="375">
        <v>4348</v>
      </c>
      <c r="F330" s="375">
        <v>5932</v>
      </c>
      <c r="G330" s="371">
        <v>5932</v>
      </c>
      <c r="H330" s="375">
        <v>100</v>
      </c>
    </row>
    <row r="331" spans="1:8" ht="12.75">
      <c r="A331" s="439"/>
      <c r="B331" s="411"/>
      <c r="C331" s="361"/>
      <c r="D331" s="418" t="s">
        <v>732</v>
      </c>
      <c r="E331" s="375">
        <v>6838</v>
      </c>
      <c r="F331" s="375">
        <v>7151</v>
      </c>
      <c r="G331" s="371">
        <v>7152</v>
      </c>
      <c r="H331" s="375">
        <v>100.1</v>
      </c>
    </row>
    <row r="332" spans="1:8" ht="12.75">
      <c r="A332" s="439"/>
      <c r="B332" s="411"/>
      <c r="C332" s="361"/>
      <c r="D332" s="419" t="s">
        <v>733</v>
      </c>
      <c r="E332" s="370">
        <v>57492</v>
      </c>
      <c r="F332" s="370">
        <v>58324</v>
      </c>
      <c r="G332" s="420">
        <v>58323</v>
      </c>
      <c r="H332" s="370">
        <v>100</v>
      </c>
    </row>
    <row r="333" spans="1:8" ht="12.75">
      <c r="A333" s="439"/>
      <c r="B333" s="411"/>
      <c r="C333" s="361" t="s">
        <v>293</v>
      </c>
      <c r="D333" s="414" t="s">
        <v>294</v>
      </c>
      <c r="E333" s="421">
        <f>SUM(E334:E354)</f>
        <v>41394</v>
      </c>
      <c r="F333" s="421">
        <f>SUM(F334:F354)</f>
        <v>94928</v>
      </c>
      <c r="G333" s="421">
        <f>SUM(G334:G354)</f>
        <v>94540</v>
      </c>
      <c r="H333" s="421">
        <v>99</v>
      </c>
    </row>
    <row r="334" spans="1:8" ht="12.75">
      <c r="A334" s="439"/>
      <c r="B334" s="411"/>
      <c r="C334" s="422"/>
      <c r="D334" s="419" t="s">
        <v>378</v>
      </c>
      <c r="E334" s="415">
        <v>27550</v>
      </c>
      <c r="F334" s="415">
        <v>55162</v>
      </c>
      <c r="G334" s="417">
        <v>54906</v>
      </c>
      <c r="H334" s="415">
        <v>99</v>
      </c>
    </row>
    <row r="335" spans="1:8" ht="12.75">
      <c r="A335" s="439"/>
      <c r="B335" s="411"/>
      <c r="C335" s="422"/>
      <c r="D335" s="419" t="s">
        <v>734</v>
      </c>
      <c r="E335" s="415">
        <v>1660</v>
      </c>
      <c r="F335" s="415">
        <v>1436</v>
      </c>
      <c r="G335" s="417">
        <v>1436</v>
      </c>
      <c r="H335" s="415">
        <v>100</v>
      </c>
    </row>
    <row r="336" spans="1:8" ht="12.75">
      <c r="A336" s="439"/>
      <c r="B336" s="411"/>
      <c r="C336" s="422"/>
      <c r="D336" s="419" t="s">
        <v>380</v>
      </c>
      <c r="E336" s="415">
        <v>830</v>
      </c>
      <c r="F336" s="415">
        <v>1488</v>
      </c>
      <c r="G336" s="417">
        <v>1488</v>
      </c>
      <c r="H336" s="415">
        <v>100</v>
      </c>
    </row>
    <row r="337" spans="1:8" ht="12.75">
      <c r="A337" s="439"/>
      <c r="B337" s="411"/>
      <c r="C337" s="422"/>
      <c r="D337" s="419" t="s">
        <v>382</v>
      </c>
      <c r="E337" s="415">
        <v>332</v>
      </c>
      <c r="F337" s="415">
        <v>1358</v>
      </c>
      <c r="G337" s="417">
        <v>1355</v>
      </c>
      <c r="H337" s="415">
        <v>99</v>
      </c>
    </row>
    <row r="338" spans="1:8" ht="12.75">
      <c r="A338" s="439"/>
      <c r="B338" s="411"/>
      <c r="C338" s="422"/>
      <c r="D338" s="419" t="s">
        <v>383</v>
      </c>
      <c r="E338" s="415">
        <v>332</v>
      </c>
      <c r="F338" s="415">
        <v>1087</v>
      </c>
      <c r="G338" s="417">
        <v>1087</v>
      </c>
      <c r="H338" s="415">
        <v>100</v>
      </c>
    </row>
    <row r="339" spans="1:8" ht="12.75">
      <c r="A339" s="439"/>
      <c r="B339" s="411"/>
      <c r="C339" s="422"/>
      <c r="D339" s="419" t="s">
        <v>385</v>
      </c>
      <c r="E339" s="415">
        <v>1660</v>
      </c>
      <c r="F339" s="415">
        <v>11057</v>
      </c>
      <c r="G339" s="417">
        <v>11026</v>
      </c>
      <c r="H339" s="415">
        <v>99.71</v>
      </c>
    </row>
    <row r="340" spans="1:8" ht="12.75">
      <c r="A340" s="439"/>
      <c r="B340" s="411"/>
      <c r="C340" s="422"/>
      <c r="D340" s="419" t="s">
        <v>736</v>
      </c>
      <c r="E340" s="415">
        <v>332</v>
      </c>
      <c r="F340" s="415">
        <v>1465</v>
      </c>
      <c r="G340" s="417">
        <v>1455</v>
      </c>
      <c r="H340" s="415">
        <v>99</v>
      </c>
    </row>
    <row r="341" spans="1:8" ht="12.75">
      <c r="A341" s="439"/>
      <c r="B341" s="411"/>
      <c r="C341" s="422"/>
      <c r="D341" s="419" t="s">
        <v>737</v>
      </c>
      <c r="E341" s="415">
        <v>232</v>
      </c>
      <c r="F341" s="415">
        <v>232</v>
      </c>
      <c r="G341" s="417">
        <v>245</v>
      </c>
      <c r="H341" s="415">
        <v>105</v>
      </c>
    </row>
    <row r="342" spans="1:8" ht="12.75">
      <c r="A342" s="439"/>
      <c r="B342" s="411"/>
      <c r="C342" s="422"/>
      <c r="D342" s="419" t="s">
        <v>756</v>
      </c>
      <c r="E342" s="415">
        <v>0</v>
      </c>
      <c r="F342" s="415">
        <v>229</v>
      </c>
      <c r="G342" s="417">
        <v>230</v>
      </c>
      <c r="H342" s="415">
        <v>100</v>
      </c>
    </row>
    <row r="343" spans="1:8" ht="12.75">
      <c r="A343" s="439"/>
      <c r="B343" s="411"/>
      <c r="C343" s="422"/>
      <c r="D343" s="419" t="s">
        <v>757</v>
      </c>
      <c r="E343" s="415">
        <v>100</v>
      </c>
      <c r="F343" s="415">
        <v>100</v>
      </c>
      <c r="G343" s="417">
        <v>23</v>
      </c>
      <c r="H343" s="415">
        <v>77</v>
      </c>
    </row>
    <row r="344" spans="1:8" ht="12.75">
      <c r="A344" s="439"/>
      <c r="B344" s="411"/>
      <c r="C344" s="422"/>
      <c r="D344" s="419" t="s">
        <v>740</v>
      </c>
      <c r="E344" s="415">
        <v>66</v>
      </c>
      <c r="F344" s="415">
        <v>116</v>
      </c>
      <c r="G344" s="417">
        <v>83</v>
      </c>
      <c r="H344" s="415">
        <v>72</v>
      </c>
    </row>
    <row r="345" spans="1:8" ht="12.75">
      <c r="A345" s="439"/>
      <c r="B345" s="411"/>
      <c r="C345" s="422"/>
      <c r="D345" s="419" t="s">
        <v>765</v>
      </c>
      <c r="E345" s="415">
        <v>0</v>
      </c>
      <c r="F345" s="415">
        <v>120</v>
      </c>
      <c r="G345" s="417">
        <v>95</v>
      </c>
      <c r="H345" s="415">
        <v>79</v>
      </c>
    </row>
    <row r="346" spans="1:8" ht="12.75">
      <c r="A346" s="439"/>
      <c r="B346" s="411"/>
      <c r="C346" s="422"/>
      <c r="D346" s="419" t="s">
        <v>743</v>
      </c>
      <c r="E346" s="415">
        <v>165</v>
      </c>
      <c r="F346" s="415">
        <v>165</v>
      </c>
      <c r="G346" s="417">
        <v>129</v>
      </c>
      <c r="H346" s="415">
        <v>77</v>
      </c>
    </row>
    <row r="347" spans="1:8" ht="12.75">
      <c r="A347" s="439"/>
      <c r="B347" s="411"/>
      <c r="C347" s="422"/>
      <c r="D347" s="419" t="s">
        <v>406</v>
      </c>
      <c r="E347" s="415">
        <v>165</v>
      </c>
      <c r="F347" s="415">
        <v>165</v>
      </c>
      <c r="G347" s="417">
        <v>157</v>
      </c>
      <c r="H347" s="415">
        <v>95</v>
      </c>
    </row>
    <row r="348" spans="1:8" ht="12.75">
      <c r="A348" s="439"/>
      <c r="B348" s="411"/>
      <c r="C348" s="422"/>
      <c r="D348" s="419" t="s">
        <v>407</v>
      </c>
      <c r="E348" s="415">
        <v>1662</v>
      </c>
      <c r="F348" s="415">
        <v>11782</v>
      </c>
      <c r="G348" s="417">
        <v>11782</v>
      </c>
      <c r="H348" s="415">
        <v>100</v>
      </c>
    </row>
    <row r="349" spans="1:8" ht="12.75">
      <c r="A349" s="439"/>
      <c r="B349" s="411"/>
      <c r="C349" s="422"/>
      <c r="D349" s="419" t="s">
        <v>786</v>
      </c>
      <c r="E349" s="415">
        <v>0</v>
      </c>
      <c r="F349" s="415">
        <v>988</v>
      </c>
      <c r="G349" s="417">
        <v>988</v>
      </c>
      <c r="H349" s="415">
        <v>100</v>
      </c>
    </row>
    <row r="350" spans="1:8" ht="12.75">
      <c r="A350" s="439"/>
      <c r="B350" s="411"/>
      <c r="C350" s="422"/>
      <c r="D350" s="419" t="s">
        <v>745</v>
      </c>
      <c r="E350" s="415">
        <v>165</v>
      </c>
      <c r="F350" s="415">
        <v>165</v>
      </c>
      <c r="G350" s="417">
        <v>179</v>
      </c>
      <c r="H350" s="415">
        <v>107</v>
      </c>
    </row>
    <row r="351" spans="1:8" ht="12.75">
      <c r="A351" s="439"/>
      <c r="B351" s="411"/>
      <c r="C351" s="422"/>
      <c r="D351" s="419" t="s">
        <v>374</v>
      </c>
      <c r="E351" s="415">
        <v>2658</v>
      </c>
      <c r="F351" s="415">
        <v>4326</v>
      </c>
      <c r="G351" s="417">
        <v>4321</v>
      </c>
      <c r="H351" s="415">
        <v>99</v>
      </c>
    </row>
    <row r="352" spans="1:8" ht="12.75">
      <c r="A352" s="439"/>
      <c r="B352" s="411"/>
      <c r="C352" s="422"/>
      <c r="D352" s="419" t="s">
        <v>410</v>
      </c>
      <c r="E352" s="415">
        <v>830</v>
      </c>
      <c r="F352" s="415">
        <v>916</v>
      </c>
      <c r="G352" s="417">
        <v>919</v>
      </c>
      <c r="H352" s="415">
        <v>100.35</v>
      </c>
    </row>
    <row r="353" spans="1:8" ht="12.75">
      <c r="A353" s="439"/>
      <c r="B353" s="411"/>
      <c r="C353" s="422"/>
      <c r="D353" s="419" t="s">
        <v>411</v>
      </c>
      <c r="E353" s="415">
        <v>2323</v>
      </c>
      <c r="F353" s="415">
        <v>2323</v>
      </c>
      <c r="G353" s="417">
        <v>2389</v>
      </c>
      <c r="H353" s="415">
        <v>103</v>
      </c>
    </row>
    <row r="354" spans="1:8" ht="12.75">
      <c r="A354" s="439"/>
      <c r="B354" s="411"/>
      <c r="C354" s="422"/>
      <c r="D354" s="419" t="s">
        <v>760</v>
      </c>
      <c r="E354" s="415">
        <v>332</v>
      </c>
      <c r="F354" s="415">
        <v>248</v>
      </c>
      <c r="G354" s="417">
        <v>247</v>
      </c>
      <c r="H354" s="415">
        <v>99</v>
      </c>
    </row>
    <row r="355" spans="1:8" ht="12.75">
      <c r="A355" s="439"/>
      <c r="B355" s="411"/>
      <c r="C355" s="537" t="s">
        <v>532</v>
      </c>
      <c r="D355" s="538" t="s">
        <v>533</v>
      </c>
      <c r="E355" s="539">
        <f>SUM(E356:E357)</f>
        <v>664</v>
      </c>
      <c r="F355" s="539">
        <f>SUM(F356:F357)</f>
        <v>1176</v>
      </c>
      <c r="G355" s="539">
        <f>SUM(G356:G357)</f>
        <v>1116</v>
      </c>
      <c r="H355" s="539">
        <v>95</v>
      </c>
    </row>
    <row r="356" spans="1:8" ht="12.75">
      <c r="A356" s="439"/>
      <c r="B356" s="411"/>
      <c r="C356" s="422"/>
      <c r="D356" s="419" t="s">
        <v>781</v>
      </c>
      <c r="E356" s="415">
        <v>0</v>
      </c>
      <c r="F356" s="415">
        <v>881</v>
      </c>
      <c r="G356" s="417">
        <v>821</v>
      </c>
      <c r="H356" s="415">
        <v>93</v>
      </c>
    </row>
    <row r="357" spans="1:8" ht="12.75">
      <c r="A357" s="439"/>
      <c r="B357" s="411"/>
      <c r="C357" s="422"/>
      <c r="D357" s="419" t="s">
        <v>423</v>
      </c>
      <c r="E357" s="415">
        <v>664</v>
      </c>
      <c r="F357" s="415">
        <v>295</v>
      </c>
      <c r="G357" s="417">
        <v>295</v>
      </c>
      <c r="H357" s="415">
        <v>100</v>
      </c>
    </row>
    <row r="358" spans="1:8" ht="12.75">
      <c r="A358" s="439"/>
      <c r="B358" s="411"/>
      <c r="C358" s="621" t="s">
        <v>792</v>
      </c>
      <c r="D358" s="621"/>
      <c r="E358" s="640">
        <f>SUM(E359)</f>
        <v>169687</v>
      </c>
      <c r="F358" s="640">
        <f>SUM(F359)</f>
        <v>238625</v>
      </c>
      <c r="G358" s="640">
        <f>SUM(G359)</f>
        <v>238633</v>
      </c>
      <c r="H358" s="640">
        <v>100</v>
      </c>
    </row>
    <row r="359" spans="1:8" ht="12.75">
      <c r="A359" s="439"/>
      <c r="B359" s="411"/>
      <c r="C359" s="355" t="s">
        <v>292</v>
      </c>
      <c r="D359" s="412" t="s">
        <v>8</v>
      </c>
      <c r="E359" s="413">
        <f>SUM(E360+E364+E369+E399)</f>
        <v>169687</v>
      </c>
      <c r="F359" s="413">
        <f>SUM(F360+F364+F369+F399)</f>
        <v>238625</v>
      </c>
      <c r="G359" s="413">
        <f>SUM(G360+G364+G369+G399)</f>
        <v>238633</v>
      </c>
      <c r="H359" s="413">
        <v>100</v>
      </c>
    </row>
    <row r="360" spans="1:8" ht="12.75">
      <c r="A360" s="439"/>
      <c r="B360" s="411"/>
      <c r="C360" s="361" t="s">
        <v>360</v>
      </c>
      <c r="D360" s="414" t="s">
        <v>479</v>
      </c>
      <c r="E360" s="539">
        <f>SUM(E361:E363)</f>
        <v>100412</v>
      </c>
      <c r="F360" s="539">
        <f>SUM(F361:F363)</f>
        <v>131813</v>
      </c>
      <c r="G360" s="539">
        <v>131813</v>
      </c>
      <c r="H360" s="539">
        <v>100</v>
      </c>
    </row>
    <row r="361" spans="1:8" ht="12.75">
      <c r="A361" s="439"/>
      <c r="B361" s="411"/>
      <c r="C361" s="361"/>
      <c r="D361" s="418" t="s">
        <v>480</v>
      </c>
      <c r="E361" s="415">
        <v>93972</v>
      </c>
      <c r="F361" s="415">
        <v>121465</v>
      </c>
      <c r="G361" s="417">
        <v>121466</v>
      </c>
      <c r="H361" s="415">
        <v>100</v>
      </c>
    </row>
    <row r="362" spans="1:8" ht="12.75">
      <c r="A362" s="439"/>
      <c r="B362" s="411"/>
      <c r="C362" s="361"/>
      <c r="D362" s="547" t="s">
        <v>729</v>
      </c>
      <c r="E362" s="415">
        <v>6440</v>
      </c>
      <c r="F362" s="415">
        <v>7347</v>
      </c>
      <c r="G362" s="417">
        <v>7347</v>
      </c>
      <c r="H362" s="415">
        <v>100</v>
      </c>
    </row>
    <row r="363" spans="1:8" ht="12.75">
      <c r="A363" s="439"/>
      <c r="B363" s="411"/>
      <c r="C363" s="361"/>
      <c r="D363" s="547" t="s">
        <v>572</v>
      </c>
      <c r="E363" s="415">
        <v>0</v>
      </c>
      <c r="F363" s="415">
        <v>3001</v>
      </c>
      <c r="G363" s="417">
        <v>3001</v>
      </c>
      <c r="H363" s="415">
        <v>100</v>
      </c>
    </row>
    <row r="364" spans="1:8" ht="12.75">
      <c r="A364" s="439"/>
      <c r="B364" s="411"/>
      <c r="C364" s="361" t="s">
        <v>317</v>
      </c>
      <c r="D364" s="414" t="s">
        <v>485</v>
      </c>
      <c r="E364" s="421">
        <f>SUM(E365:E368)</f>
        <v>35351</v>
      </c>
      <c r="F364" s="421">
        <f>SUM(F365:F368)</f>
        <v>45249</v>
      </c>
      <c r="G364" s="421">
        <f>SUM(G365:G368)</f>
        <v>45251</v>
      </c>
      <c r="H364" s="421">
        <v>100</v>
      </c>
    </row>
    <row r="365" spans="1:8" ht="12.75">
      <c r="A365" s="439"/>
      <c r="B365" s="411"/>
      <c r="C365" s="361"/>
      <c r="D365" s="547" t="s">
        <v>730</v>
      </c>
      <c r="E365" s="375">
        <v>4514</v>
      </c>
      <c r="F365" s="375">
        <v>6097</v>
      </c>
      <c r="G365" s="371">
        <v>6098</v>
      </c>
      <c r="H365" s="375">
        <v>100</v>
      </c>
    </row>
    <row r="366" spans="1:8" ht="12.75">
      <c r="A366" s="439"/>
      <c r="B366" s="411"/>
      <c r="C366" s="361"/>
      <c r="D366" s="547" t="s">
        <v>731</v>
      </c>
      <c r="E366" s="375">
        <v>896</v>
      </c>
      <c r="F366" s="375">
        <v>685</v>
      </c>
      <c r="G366" s="371">
        <v>685</v>
      </c>
      <c r="H366" s="375">
        <v>100</v>
      </c>
    </row>
    <row r="367" spans="1:8" ht="12.75">
      <c r="A367" s="439"/>
      <c r="B367" s="411"/>
      <c r="C367" s="361"/>
      <c r="D367" s="418" t="s">
        <v>732</v>
      </c>
      <c r="E367" s="375">
        <v>4648</v>
      </c>
      <c r="F367" s="375">
        <v>5778</v>
      </c>
      <c r="G367" s="371">
        <v>5778</v>
      </c>
      <c r="H367" s="375">
        <v>100</v>
      </c>
    </row>
    <row r="368" spans="1:8" ht="12.75">
      <c r="A368" s="439"/>
      <c r="B368" s="411"/>
      <c r="C368" s="361"/>
      <c r="D368" s="419" t="s">
        <v>733</v>
      </c>
      <c r="E368" s="370">
        <v>25293</v>
      </c>
      <c r="F368" s="370">
        <v>32689</v>
      </c>
      <c r="G368" s="420">
        <v>32690</v>
      </c>
      <c r="H368" s="370">
        <v>100</v>
      </c>
    </row>
    <row r="369" spans="1:8" ht="12.75">
      <c r="A369" s="439"/>
      <c r="B369" s="411"/>
      <c r="C369" s="361" t="s">
        <v>293</v>
      </c>
      <c r="D369" s="414" t="s">
        <v>294</v>
      </c>
      <c r="E369" s="421">
        <f>SUM(E370:E398)</f>
        <v>32065</v>
      </c>
      <c r="F369" s="421">
        <f>SUM(F370:F398)</f>
        <v>54707</v>
      </c>
      <c r="G369" s="421">
        <f>SUM(G370:G398)</f>
        <v>54713</v>
      </c>
      <c r="H369" s="421">
        <v>100</v>
      </c>
    </row>
    <row r="370" spans="1:8" ht="12.75">
      <c r="A370" s="439"/>
      <c r="B370" s="411"/>
      <c r="C370" s="422"/>
      <c r="D370" s="419" t="s">
        <v>378</v>
      </c>
      <c r="E370" s="415">
        <v>18954</v>
      </c>
      <c r="F370" s="415">
        <v>37347</v>
      </c>
      <c r="G370" s="417">
        <v>37339</v>
      </c>
      <c r="H370" s="415">
        <v>100</v>
      </c>
    </row>
    <row r="371" spans="1:8" ht="12.75">
      <c r="A371" s="439"/>
      <c r="B371" s="411"/>
      <c r="C371" s="422"/>
      <c r="D371" s="419" t="s">
        <v>734</v>
      </c>
      <c r="E371" s="415">
        <v>1992</v>
      </c>
      <c r="F371" s="415">
        <v>1628</v>
      </c>
      <c r="G371" s="417">
        <v>1828</v>
      </c>
      <c r="H371" s="415">
        <v>112</v>
      </c>
    </row>
    <row r="372" spans="1:8" ht="12.75">
      <c r="A372" s="439"/>
      <c r="B372" s="411"/>
      <c r="C372" s="422"/>
      <c r="D372" s="419" t="s">
        <v>380</v>
      </c>
      <c r="E372" s="415">
        <v>431</v>
      </c>
      <c r="F372" s="415">
        <v>1354</v>
      </c>
      <c r="G372" s="417">
        <v>1354</v>
      </c>
      <c r="H372" s="415">
        <v>100</v>
      </c>
    </row>
    <row r="373" spans="1:8" ht="12.75">
      <c r="A373" s="439"/>
      <c r="B373" s="411"/>
      <c r="C373" s="422"/>
      <c r="D373" s="419" t="s">
        <v>382</v>
      </c>
      <c r="E373" s="415">
        <v>199</v>
      </c>
      <c r="F373" s="415">
        <v>0</v>
      </c>
      <c r="G373" s="417">
        <v>0</v>
      </c>
      <c r="H373" s="415">
        <v>0</v>
      </c>
    </row>
    <row r="374" spans="1:8" ht="12.75">
      <c r="A374" s="439"/>
      <c r="B374" s="411"/>
      <c r="C374" s="422"/>
      <c r="D374" s="419" t="s">
        <v>383</v>
      </c>
      <c r="E374" s="415">
        <v>199</v>
      </c>
      <c r="F374" s="415">
        <v>141</v>
      </c>
      <c r="G374" s="417">
        <v>0</v>
      </c>
      <c r="H374" s="415">
        <v>0</v>
      </c>
    </row>
    <row r="375" spans="1:8" ht="12.75">
      <c r="A375" s="439"/>
      <c r="B375" s="411"/>
      <c r="C375" s="422"/>
      <c r="D375" s="419" t="s">
        <v>755</v>
      </c>
      <c r="E375" s="415">
        <v>66</v>
      </c>
      <c r="F375" s="415">
        <v>0</v>
      </c>
      <c r="G375" s="417">
        <v>0</v>
      </c>
      <c r="H375" s="415">
        <v>0</v>
      </c>
    </row>
    <row r="376" spans="1:8" ht="12.75">
      <c r="A376" s="439"/>
      <c r="B376" s="411"/>
      <c r="C376" s="422"/>
      <c r="D376" s="419" t="s">
        <v>735</v>
      </c>
      <c r="E376" s="415">
        <v>66</v>
      </c>
      <c r="F376" s="415">
        <v>0</v>
      </c>
      <c r="G376" s="417">
        <v>0</v>
      </c>
      <c r="H376" s="415">
        <v>0</v>
      </c>
    </row>
    <row r="377" spans="1:8" ht="12.75">
      <c r="A377" s="439"/>
      <c r="B377" s="411"/>
      <c r="C377" s="422"/>
      <c r="D377" s="419" t="s">
        <v>385</v>
      </c>
      <c r="E377" s="415">
        <v>996</v>
      </c>
      <c r="F377" s="415">
        <v>2470</v>
      </c>
      <c r="G377" s="417">
        <v>2535</v>
      </c>
      <c r="H377" s="415">
        <v>103</v>
      </c>
    </row>
    <row r="378" spans="1:8" ht="12.75">
      <c r="A378" s="439"/>
      <c r="B378" s="411"/>
      <c r="C378" s="422"/>
      <c r="D378" s="419" t="s">
        <v>736</v>
      </c>
      <c r="E378" s="415">
        <v>132</v>
      </c>
      <c r="F378" s="415">
        <v>76</v>
      </c>
      <c r="G378" s="417">
        <v>76</v>
      </c>
      <c r="H378" s="415">
        <v>99</v>
      </c>
    </row>
    <row r="379" spans="1:8" ht="12.75">
      <c r="A379" s="439"/>
      <c r="B379" s="411"/>
      <c r="C379" s="422"/>
      <c r="D379" s="419" t="s">
        <v>737</v>
      </c>
      <c r="E379" s="415">
        <v>99</v>
      </c>
      <c r="F379" s="415">
        <v>0</v>
      </c>
      <c r="G379" s="417">
        <v>0</v>
      </c>
      <c r="H379" s="415">
        <v>0</v>
      </c>
    </row>
    <row r="380" spans="1:8" ht="12.75">
      <c r="A380" s="439"/>
      <c r="B380" s="411"/>
      <c r="C380" s="422"/>
      <c r="D380" s="419" t="s">
        <v>778</v>
      </c>
      <c r="E380" s="415"/>
      <c r="F380" s="415">
        <v>38</v>
      </c>
      <c r="G380" s="417">
        <v>38</v>
      </c>
      <c r="H380" s="415">
        <v>100</v>
      </c>
    </row>
    <row r="381" spans="1:8" ht="12.75">
      <c r="A381" s="439"/>
      <c r="B381" s="411"/>
      <c r="C381" s="422"/>
      <c r="D381" s="419" t="s">
        <v>756</v>
      </c>
      <c r="E381" s="415">
        <v>133</v>
      </c>
      <c r="F381" s="415">
        <v>0</v>
      </c>
      <c r="G381" s="417">
        <v>0</v>
      </c>
      <c r="H381" s="415">
        <v>0</v>
      </c>
    </row>
    <row r="382" spans="1:8" ht="12.75">
      <c r="A382" s="439"/>
      <c r="B382" s="411"/>
      <c r="C382" s="422"/>
      <c r="D382" s="419" t="s">
        <v>757</v>
      </c>
      <c r="E382" s="415">
        <v>166</v>
      </c>
      <c r="F382" s="415">
        <v>15</v>
      </c>
      <c r="G382" s="417">
        <v>15</v>
      </c>
      <c r="H382" s="415">
        <v>100</v>
      </c>
    </row>
    <row r="383" spans="1:8" ht="12.75">
      <c r="A383" s="439"/>
      <c r="B383" s="411"/>
      <c r="C383" s="422"/>
      <c r="D383" s="419" t="s">
        <v>793</v>
      </c>
      <c r="E383" s="415"/>
      <c r="F383" s="415">
        <v>17</v>
      </c>
      <c r="G383" s="417">
        <v>17</v>
      </c>
      <c r="H383" s="415">
        <v>100</v>
      </c>
    </row>
    <row r="384" spans="1:8" ht="12.75">
      <c r="A384" s="439"/>
      <c r="B384" s="411"/>
      <c r="C384" s="422"/>
      <c r="D384" s="419" t="s">
        <v>794</v>
      </c>
      <c r="E384" s="415"/>
      <c r="F384" s="415"/>
      <c r="G384" s="417">
        <v>131</v>
      </c>
      <c r="H384" s="415"/>
    </row>
    <row r="385" spans="1:8" ht="12.75">
      <c r="A385" s="439"/>
      <c r="B385" s="411"/>
      <c r="C385" s="422"/>
      <c r="D385" s="419" t="s">
        <v>739</v>
      </c>
      <c r="E385" s="415">
        <v>100</v>
      </c>
      <c r="F385" s="415">
        <v>116</v>
      </c>
      <c r="G385" s="417">
        <v>0</v>
      </c>
      <c r="H385" s="415">
        <v>0</v>
      </c>
    </row>
    <row r="386" spans="1:8" ht="12.75">
      <c r="A386" s="439"/>
      <c r="B386" s="411"/>
      <c r="C386" s="422"/>
      <c r="D386" s="419" t="s">
        <v>740</v>
      </c>
      <c r="E386" s="415">
        <v>166</v>
      </c>
      <c r="F386" s="415">
        <v>20</v>
      </c>
      <c r="G386" s="417">
        <v>0</v>
      </c>
      <c r="H386" s="415">
        <v>0</v>
      </c>
    </row>
    <row r="387" spans="1:8" ht="12.75">
      <c r="A387" s="439"/>
      <c r="B387" s="411"/>
      <c r="C387" s="422"/>
      <c r="D387" s="419" t="s">
        <v>758</v>
      </c>
      <c r="E387" s="415">
        <v>199</v>
      </c>
      <c r="F387" s="415">
        <v>0</v>
      </c>
      <c r="G387" s="417">
        <v>0</v>
      </c>
      <c r="H387" s="415">
        <v>0</v>
      </c>
    </row>
    <row r="388" spans="1:8" ht="12.75">
      <c r="A388" s="439"/>
      <c r="B388" s="411"/>
      <c r="C388" s="422"/>
      <c r="D388" s="419" t="s">
        <v>795</v>
      </c>
      <c r="E388" s="415">
        <v>33</v>
      </c>
      <c r="F388" s="415">
        <v>0</v>
      </c>
      <c r="G388" s="417">
        <v>0</v>
      </c>
      <c r="H388" s="415">
        <v>0</v>
      </c>
    </row>
    <row r="389" spans="1:8" ht="12.75">
      <c r="A389" s="439"/>
      <c r="B389" s="411"/>
      <c r="C389" s="422"/>
      <c r="D389" s="419" t="s">
        <v>742</v>
      </c>
      <c r="E389" s="415">
        <v>664</v>
      </c>
      <c r="F389" s="415">
        <v>0</v>
      </c>
      <c r="G389" s="417">
        <v>0</v>
      </c>
      <c r="H389" s="415">
        <v>0</v>
      </c>
    </row>
    <row r="390" spans="1:8" ht="12.75">
      <c r="A390" s="439"/>
      <c r="B390" s="411"/>
      <c r="C390" s="422"/>
      <c r="D390" s="419" t="s">
        <v>771</v>
      </c>
      <c r="E390" s="415"/>
      <c r="F390" s="415">
        <v>10</v>
      </c>
      <c r="G390" s="417">
        <v>10</v>
      </c>
      <c r="H390" s="415">
        <v>100</v>
      </c>
    </row>
    <row r="391" spans="1:8" ht="12.75">
      <c r="A391" s="439"/>
      <c r="B391" s="411"/>
      <c r="C391" s="422"/>
      <c r="D391" s="419" t="s">
        <v>743</v>
      </c>
      <c r="E391" s="415">
        <v>266</v>
      </c>
      <c r="F391" s="415">
        <v>323</v>
      </c>
      <c r="G391" s="417">
        <v>210</v>
      </c>
      <c r="H391" s="415">
        <v>65</v>
      </c>
    </row>
    <row r="392" spans="1:8" ht="12.75">
      <c r="A392" s="439"/>
      <c r="B392" s="411"/>
      <c r="C392" s="422"/>
      <c r="D392" s="419" t="s">
        <v>406</v>
      </c>
      <c r="E392" s="415">
        <v>66</v>
      </c>
      <c r="F392" s="415">
        <v>22</v>
      </c>
      <c r="G392" s="417">
        <v>22</v>
      </c>
      <c r="H392" s="415">
        <v>100</v>
      </c>
    </row>
    <row r="393" spans="1:8" ht="12.75">
      <c r="A393" s="439"/>
      <c r="B393" s="411"/>
      <c r="C393" s="422"/>
      <c r="D393" s="419" t="s">
        <v>407</v>
      </c>
      <c r="E393" s="415">
        <v>1826</v>
      </c>
      <c r="F393" s="415">
        <v>3058</v>
      </c>
      <c r="G393" s="417">
        <v>3058</v>
      </c>
      <c r="H393" s="415">
        <v>100</v>
      </c>
    </row>
    <row r="394" spans="1:8" ht="12.75">
      <c r="A394" s="439"/>
      <c r="B394" s="411"/>
      <c r="C394" s="422"/>
      <c r="D394" s="419" t="s">
        <v>745</v>
      </c>
      <c r="E394" s="415">
        <v>133</v>
      </c>
      <c r="F394" s="415">
        <v>371</v>
      </c>
      <c r="G394" s="417">
        <v>372</v>
      </c>
      <c r="H394" s="415">
        <v>98</v>
      </c>
    </row>
    <row r="395" spans="1:8" ht="12.75">
      <c r="A395" s="439"/>
      <c r="B395" s="411"/>
      <c r="C395" s="422"/>
      <c r="D395" s="419" t="s">
        <v>374</v>
      </c>
      <c r="E395" s="415">
        <v>1660</v>
      </c>
      <c r="F395" s="415">
        <v>2191</v>
      </c>
      <c r="G395" s="417">
        <v>2198</v>
      </c>
      <c r="H395" s="415">
        <v>100</v>
      </c>
    </row>
    <row r="396" spans="1:8" ht="12.75">
      <c r="A396" s="439"/>
      <c r="B396" s="411"/>
      <c r="C396" s="422"/>
      <c r="D396" s="419" t="s">
        <v>410</v>
      </c>
      <c r="E396" s="415">
        <v>465</v>
      </c>
      <c r="F396" s="415">
        <v>415</v>
      </c>
      <c r="G396" s="417">
        <v>415</v>
      </c>
      <c r="H396" s="415">
        <v>100</v>
      </c>
    </row>
    <row r="397" spans="1:8" ht="12.75">
      <c r="A397" s="439"/>
      <c r="B397" s="411"/>
      <c r="C397" s="422"/>
      <c r="D397" s="419" t="s">
        <v>411</v>
      </c>
      <c r="E397" s="415">
        <v>1726</v>
      </c>
      <c r="F397" s="415">
        <v>1550</v>
      </c>
      <c r="G397" s="417">
        <v>1550</v>
      </c>
      <c r="H397" s="415">
        <v>100</v>
      </c>
    </row>
    <row r="398" spans="1:8" ht="12.75">
      <c r="A398" s="439"/>
      <c r="B398" s="411"/>
      <c r="C398" s="422"/>
      <c r="D398" s="419" t="s">
        <v>760</v>
      </c>
      <c r="E398" s="415">
        <v>1328</v>
      </c>
      <c r="F398" s="415">
        <v>3545</v>
      </c>
      <c r="G398" s="417">
        <v>3545</v>
      </c>
      <c r="H398" s="415">
        <v>100</v>
      </c>
    </row>
    <row r="399" spans="1:8" ht="12.75">
      <c r="A399" s="439"/>
      <c r="B399" s="411"/>
      <c r="C399" s="537" t="s">
        <v>532</v>
      </c>
      <c r="D399" s="538" t="s">
        <v>533</v>
      </c>
      <c r="E399" s="539">
        <f>SUM(E400:E402)</f>
        <v>1859</v>
      </c>
      <c r="F399" s="539">
        <f>SUM(F400:F402)</f>
        <v>6856</v>
      </c>
      <c r="G399" s="539">
        <f>SUM(G400:G402)</f>
        <v>6856</v>
      </c>
      <c r="H399" s="539">
        <v>100</v>
      </c>
    </row>
    <row r="400" spans="1:8" ht="12.75">
      <c r="A400" s="439"/>
      <c r="B400" s="411"/>
      <c r="C400" s="422"/>
      <c r="D400" s="419" t="s">
        <v>746</v>
      </c>
      <c r="E400" s="415">
        <v>1660</v>
      </c>
      <c r="F400" s="416">
        <v>4191</v>
      </c>
      <c r="G400" s="417">
        <v>4191</v>
      </c>
      <c r="H400" s="415">
        <v>100</v>
      </c>
    </row>
    <row r="401" spans="1:8" ht="12.75">
      <c r="A401" s="439"/>
      <c r="B401" s="411"/>
      <c r="C401" s="422"/>
      <c r="D401" s="419" t="s">
        <v>781</v>
      </c>
      <c r="E401" s="415">
        <v>0</v>
      </c>
      <c r="F401" s="416">
        <v>2300</v>
      </c>
      <c r="G401" s="417">
        <v>2300</v>
      </c>
      <c r="H401" s="415">
        <v>100</v>
      </c>
    </row>
    <row r="402" spans="1:8" ht="12.75">
      <c r="A402" s="439"/>
      <c r="B402" s="411"/>
      <c r="C402" s="422"/>
      <c r="D402" s="419" t="s">
        <v>423</v>
      </c>
      <c r="E402" s="415">
        <v>199</v>
      </c>
      <c r="F402" s="416">
        <v>365</v>
      </c>
      <c r="G402" s="417">
        <v>365</v>
      </c>
      <c r="H402" s="415">
        <v>100</v>
      </c>
    </row>
    <row r="403" spans="1:8" ht="12.75">
      <c r="A403" s="439"/>
      <c r="B403" s="411"/>
      <c r="C403" s="621" t="s">
        <v>796</v>
      </c>
      <c r="D403" s="621"/>
      <c r="E403" s="640">
        <f>SUM(E404)</f>
        <v>59218</v>
      </c>
      <c r="F403" s="640">
        <f>SUM(F404)</f>
        <v>62329</v>
      </c>
      <c r="G403" s="640">
        <f>SUM(G404)</f>
        <v>62329</v>
      </c>
      <c r="H403" s="640">
        <v>100</v>
      </c>
    </row>
    <row r="404" spans="1:8" ht="12.75">
      <c r="A404" s="439"/>
      <c r="B404" s="411"/>
      <c r="C404" s="355" t="s">
        <v>292</v>
      </c>
      <c r="D404" s="412" t="s">
        <v>8</v>
      </c>
      <c r="E404" s="413">
        <f>SUM(E405+E409+E412+E438)</f>
        <v>59218</v>
      </c>
      <c r="F404" s="413">
        <f>SUM(F405+F409+F412+F438)</f>
        <v>62329</v>
      </c>
      <c r="G404" s="413">
        <f>SUM(G405+G409+G412+G438)</f>
        <v>62329</v>
      </c>
      <c r="H404" s="413">
        <v>100</v>
      </c>
    </row>
    <row r="405" spans="1:8" ht="12.75">
      <c r="A405" s="439"/>
      <c r="B405" s="411"/>
      <c r="C405" s="361" t="s">
        <v>360</v>
      </c>
      <c r="D405" s="414" t="s">
        <v>479</v>
      </c>
      <c r="E405" s="539">
        <f>SUM(E406:E408)</f>
        <v>33194</v>
      </c>
      <c r="F405" s="539">
        <f>SUM(F406:F408)</f>
        <v>35891</v>
      </c>
      <c r="G405" s="539">
        <f>SUM(G406:G408)</f>
        <v>35891</v>
      </c>
      <c r="H405" s="539">
        <v>100</v>
      </c>
    </row>
    <row r="406" spans="1:8" ht="12.75">
      <c r="A406" s="439"/>
      <c r="B406" s="411"/>
      <c r="C406" s="361"/>
      <c r="D406" s="418" t="s">
        <v>480</v>
      </c>
      <c r="E406" s="415">
        <v>24000</v>
      </c>
      <c r="F406" s="650">
        <v>28558</v>
      </c>
      <c r="G406" s="417">
        <v>28558</v>
      </c>
      <c r="H406" s="415">
        <v>100</v>
      </c>
    </row>
    <row r="407" spans="1:8" ht="12.75">
      <c r="A407" s="439"/>
      <c r="B407" s="411"/>
      <c r="C407" s="361"/>
      <c r="D407" s="547" t="s">
        <v>729</v>
      </c>
      <c r="E407" s="415">
        <v>6041</v>
      </c>
      <c r="F407" s="650">
        <v>6241</v>
      </c>
      <c r="G407" s="417">
        <v>6241</v>
      </c>
      <c r="H407" s="415">
        <v>100</v>
      </c>
    </row>
    <row r="408" spans="1:8" ht="12.75">
      <c r="A408" s="439"/>
      <c r="B408" s="411"/>
      <c r="C408" s="361"/>
      <c r="D408" s="547" t="s">
        <v>572</v>
      </c>
      <c r="E408" s="415">
        <v>3153</v>
      </c>
      <c r="F408" s="650">
        <v>1092</v>
      </c>
      <c r="G408" s="417">
        <v>1092</v>
      </c>
      <c r="H408" s="415">
        <v>100</v>
      </c>
    </row>
    <row r="409" spans="1:8" ht="12.75">
      <c r="A409" s="439"/>
      <c r="B409" s="411"/>
      <c r="C409" s="361" t="s">
        <v>317</v>
      </c>
      <c r="D409" s="414" t="s">
        <v>485</v>
      </c>
      <c r="E409" s="421">
        <f>SUM(E410:E411)</f>
        <v>11684</v>
      </c>
      <c r="F409" s="421">
        <f>SUM(F410:F411)</f>
        <v>12333</v>
      </c>
      <c r="G409" s="421">
        <f>SUM(G410:G411)</f>
        <v>12333</v>
      </c>
      <c r="H409" s="421">
        <v>100</v>
      </c>
    </row>
    <row r="410" spans="1:8" ht="12.75">
      <c r="A410" s="439"/>
      <c r="B410" s="411"/>
      <c r="C410" s="366"/>
      <c r="D410" s="418" t="s">
        <v>732</v>
      </c>
      <c r="E410" s="375">
        <v>3319</v>
      </c>
      <c r="F410" s="651">
        <v>3579</v>
      </c>
      <c r="G410" s="371">
        <v>3579</v>
      </c>
      <c r="H410" s="375">
        <v>100</v>
      </c>
    </row>
    <row r="411" spans="1:8" ht="12.75">
      <c r="A411" s="439"/>
      <c r="B411" s="411"/>
      <c r="C411" s="366"/>
      <c r="D411" s="419" t="s">
        <v>733</v>
      </c>
      <c r="E411" s="370">
        <v>8365</v>
      </c>
      <c r="F411" s="650">
        <v>8754</v>
      </c>
      <c r="G411" s="420">
        <v>8754</v>
      </c>
      <c r="H411" s="370">
        <v>100</v>
      </c>
    </row>
    <row r="412" spans="1:8" ht="12.75">
      <c r="A412" s="439"/>
      <c r="B412" s="411"/>
      <c r="C412" s="361" t="s">
        <v>293</v>
      </c>
      <c r="D412" s="414" t="s">
        <v>294</v>
      </c>
      <c r="E412" s="421">
        <f>SUM(E413:E437)</f>
        <v>14274</v>
      </c>
      <c r="F412" s="421">
        <f>SUM(F413:F437)</f>
        <v>14105</v>
      </c>
      <c r="G412" s="421">
        <f>SUM(G413:G437)</f>
        <v>14105</v>
      </c>
      <c r="H412" s="421">
        <v>100</v>
      </c>
    </row>
    <row r="413" spans="1:8" ht="12.75">
      <c r="A413" s="439"/>
      <c r="B413" s="411"/>
      <c r="C413" s="537"/>
      <c r="D413" s="645" t="s">
        <v>764</v>
      </c>
      <c r="E413" s="415">
        <v>266</v>
      </c>
      <c r="F413" s="650">
        <v>27</v>
      </c>
      <c r="G413" s="417">
        <v>27</v>
      </c>
      <c r="H413" s="415">
        <v>100</v>
      </c>
    </row>
    <row r="414" spans="1:8" ht="12.75">
      <c r="A414" s="439"/>
      <c r="B414" s="411"/>
      <c r="C414" s="537"/>
      <c r="D414" s="419" t="s">
        <v>378</v>
      </c>
      <c r="E414" s="415">
        <v>3817</v>
      </c>
      <c r="F414" s="650">
        <v>4897</v>
      </c>
      <c r="G414" s="417">
        <v>4897</v>
      </c>
      <c r="H414" s="415">
        <v>100</v>
      </c>
    </row>
    <row r="415" spans="1:8" ht="12.75">
      <c r="A415" s="439"/>
      <c r="B415" s="411"/>
      <c r="C415" s="537"/>
      <c r="D415" s="419" t="s">
        <v>734</v>
      </c>
      <c r="E415" s="415">
        <v>664</v>
      </c>
      <c r="F415" s="650">
        <v>420</v>
      </c>
      <c r="G415" s="417">
        <v>420</v>
      </c>
      <c r="H415" s="415">
        <v>100</v>
      </c>
    </row>
    <row r="416" spans="1:8" ht="12.75">
      <c r="A416" s="439"/>
      <c r="B416" s="411"/>
      <c r="C416" s="537"/>
      <c r="D416" s="419" t="s">
        <v>380</v>
      </c>
      <c r="E416" s="415">
        <v>199</v>
      </c>
      <c r="F416" s="650">
        <v>123</v>
      </c>
      <c r="G416" s="417">
        <v>123</v>
      </c>
      <c r="H416" s="415">
        <v>100</v>
      </c>
    </row>
    <row r="417" spans="1:8" ht="12.75">
      <c r="A417" s="439"/>
      <c r="B417" s="411"/>
      <c r="C417" s="537"/>
      <c r="D417" s="419" t="s">
        <v>382</v>
      </c>
      <c r="E417" s="415">
        <v>166</v>
      </c>
      <c r="F417" s="650">
        <v>1180</v>
      </c>
      <c r="G417" s="417">
        <v>1180</v>
      </c>
      <c r="H417" s="415">
        <v>100</v>
      </c>
    </row>
    <row r="418" spans="1:8" ht="12.75">
      <c r="A418" s="439"/>
      <c r="B418" s="411"/>
      <c r="C418" s="537"/>
      <c r="D418" s="419" t="s">
        <v>383</v>
      </c>
      <c r="E418" s="415"/>
      <c r="F418" s="650">
        <v>26</v>
      </c>
      <c r="G418" s="417">
        <v>26</v>
      </c>
      <c r="H418" s="415">
        <v>100</v>
      </c>
    </row>
    <row r="419" spans="1:8" ht="12.75">
      <c r="A419" s="439"/>
      <c r="B419" s="411"/>
      <c r="C419" s="537"/>
      <c r="D419" s="419" t="s">
        <v>735</v>
      </c>
      <c r="E419" s="415">
        <v>0</v>
      </c>
      <c r="F419" s="650">
        <v>193</v>
      </c>
      <c r="G419" s="417">
        <v>193</v>
      </c>
      <c r="H419" s="415">
        <v>100</v>
      </c>
    </row>
    <row r="420" spans="1:8" ht="12.75">
      <c r="A420" s="439"/>
      <c r="B420" s="411"/>
      <c r="C420" s="537"/>
      <c r="D420" s="419" t="s">
        <v>385</v>
      </c>
      <c r="E420" s="415">
        <v>664</v>
      </c>
      <c r="F420" s="650">
        <v>662</v>
      </c>
      <c r="G420" s="417">
        <v>662</v>
      </c>
      <c r="H420" s="415">
        <v>100</v>
      </c>
    </row>
    <row r="421" spans="1:8" ht="12.75">
      <c r="A421" s="439"/>
      <c r="B421" s="411"/>
      <c r="C421" s="537"/>
      <c r="D421" s="419" t="s">
        <v>736</v>
      </c>
      <c r="E421" s="415">
        <v>199</v>
      </c>
      <c r="F421" s="650">
        <v>258</v>
      </c>
      <c r="G421" s="417">
        <v>258</v>
      </c>
      <c r="H421" s="415">
        <v>100</v>
      </c>
    </row>
    <row r="422" spans="1:8" ht="12.75">
      <c r="A422" s="439"/>
      <c r="B422" s="411"/>
      <c r="C422" s="537"/>
      <c r="D422" s="419" t="s">
        <v>737</v>
      </c>
      <c r="E422" s="415">
        <v>100</v>
      </c>
      <c r="F422" s="650">
        <v>0</v>
      </c>
      <c r="G422" s="417">
        <v>0</v>
      </c>
      <c r="H422" s="415">
        <v>0</v>
      </c>
    </row>
    <row r="423" spans="1:8" ht="12.75">
      <c r="A423" s="439"/>
      <c r="B423" s="411"/>
      <c r="C423" s="537"/>
      <c r="D423" s="419" t="s">
        <v>756</v>
      </c>
      <c r="E423" s="415">
        <v>398</v>
      </c>
      <c r="F423" s="650">
        <v>76</v>
      </c>
      <c r="G423" s="417">
        <v>76</v>
      </c>
      <c r="H423" s="415">
        <v>100</v>
      </c>
    </row>
    <row r="424" spans="1:8" ht="12.75">
      <c r="A424" s="439"/>
      <c r="B424" s="411"/>
      <c r="C424" s="537"/>
      <c r="D424" s="419" t="s">
        <v>739</v>
      </c>
      <c r="E424" s="415">
        <v>1660</v>
      </c>
      <c r="F424" s="416">
        <v>536</v>
      </c>
      <c r="G424" s="417">
        <v>536</v>
      </c>
      <c r="H424" s="415">
        <v>100</v>
      </c>
    </row>
    <row r="425" spans="1:8" ht="12.75">
      <c r="A425" s="439"/>
      <c r="B425" s="411"/>
      <c r="C425" s="537"/>
      <c r="D425" s="419" t="s">
        <v>797</v>
      </c>
      <c r="E425" s="415"/>
      <c r="F425" s="416">
        <v>114</v>
      </c>
      <c r="G425" s="417">
        <v>114</v>
      </c>
      <c r="H425" s="415">
        <v>100</v>
      </c>
    </row>
    <row r="426" spans="1:8" ht="12.75">
      <c r="A426" s="439"/>
      <c r="B426" s="411"/>
      <c r="C426" s="537"/>
      <c r="D426" s="419" t="s">
        <v>740</v>
      </c>
      <c r="E426" s="415">
        <v>332</v>
      </c>
      <c r="F426" s="650">
        <v>532</v>
      </c>
      <c r="G426" s="417">
        <v>532</v>
      </c>
      <c r="H426" s="415">
        <v>100</v>
      </c>
    </row>
    <row r="427" spans="1:8" ht="12.75">
      <c r="A427" s="439"/>
      <c r="B427" s="411"/>
      <c r="C427" s="537"/>
      <c r="D427" s="419" t="s">
        <v>765</v>
      </c>
      <c r="E427" s="415"/>
      <c r="F427" s="650">
        <v>45</v>
      </c>
      <c r="G427" s="417">
        <v>45</v>
      </c>
      <c r="H427" s="415">
        <v>100</v>
      </c>
    </row>
    <row r="428" spans="1:8" ht="12.75">
      <c r="A428" s="439"/>
      <c r="B428" s="411"/>
      <c r="C428" s="537"/>
      <c r="D428" s="419" t="s">
        <v>742</v>
      </c>
      <c r="E428" s="415">
        <v>1727</v>
      </c>
      <c r="F428" s="650">
        <v>1537</v>
      </c>
      <c r="G428" s="417">
        <v>1537</v>
      </c>
      <c r="H428" s="415">
        <v>100</v>
      </c>
    </row>
    <row r="429" spans="1:8" ht="12.75">
      <c r="A429" s="439"/>
      <c r="B429" s="411"/>
      <c r="C429" s="537"/>
      <c r="D429" s="419" t="s">
        <v>780</v>
      </c>
      <c r="E429" s="415">
        <v>100</v>
      </c>
      <c r="F429" s="650">
        <v>83</v>
      </c>
      <c r="G429" s="417">
        <v>83</v>
      </c>
      <c r="H429" s="415">
        <v>100</v>
      </c>
    </row>
    <row r="430" spans="1:8" ht="12.75">
      <c r="A430" s="439"/>
      <c r="B430" s="411"/>
      <c r="C430" s="537"/>
      <c r="D430" s="419" t="s">
        <v>743</v>
      </c>
      <c r="E430" s="415">
        <v>398</v>
      </c>
      <c r="F430" s="650">
        <v>138</v>
      </c>
      <c r="G430" s="417">
        <v>138</v>
      </c>
      <c r="H430" s="415">
        <v>100</v>
      </c>
    </row>
    <row r="431" spans="1:8" ht="12.75">
      <c r="A431" s="439"/>
      <c r="B431" s="411"/>
      <c r="C431" s="537"/>
      <c r="D431" s="419" t="s">
        <v>407</v>
      </c>
      <c r="E431" s="415">
        <v>1328</v>
      </c>
      <c r="F431" s="650">
        <v>546</v>
      </c>
      <c r="G431" s="417">
        <v>546</v>
      </c>
      <c r="H431" s="415">
        <v>100</v>
      </c>
    </row>
    <row r="432" spans="1:8" ht="12.75">
      <c r="A432" s="439"/>
      <c r="B432" s="411"/>
      <c r="C432" s="537"/>
      <c r="D432" s="419" t="s">
        <v>790</v>
      </c>
      <c r="E432" s="415"/>
      <c r="F432" s="650">
        <v>22</v>
      </c>
      <c r="G432" s="417">
        <v>22</v>
      </c>
      <c r="H432" s="415">
        <v>100</v>
      </c>
    </row>
    <row r="433" spans="1:8" ht="12.75">
      <c r="A433" s="439"/>
      <c r="B433" s="411"/>
      <c r="C433" s="537"/>
      <c r="D433" s="419" t="s">
        <v>745</v>
      </c>
      <c r="E433" s="415">
        <v>66</v>
      </c>
      <c r="F433" s="650">
        <v>61</v>
      </c>
      <c r="G433" s="417">
        <v>61</v>
      </c>
      <c r="H433" s="415">
        <v>100</v>
      </c>
    </row>
    <row r="434" spans="1:8" ht="12.75">
      <c r="A434" s="439"/>
      <c r="B434" s="411"/>
      <c r="C434" s="537"/>
      <c r="D434" s="419" t="s">
        <v>374</v>
      </c>
      <c r="E434" s="415">
        <v>929</v>
      </c>
      <c r="F434" s="650">
        <v>1077</v>
      </c>
      <c r="G434" s="417">
        <v>1077</v>
      </c>
      <c r="H434" s="415">
        <v>100</v>
      </c>
    </row>
    <row r="435" spans="1:8" ht="12.75">
      <c r="A435" s="439"/>
      <c r="B435" s="411"/>
      <c r="C435" s="537"/>
      <c r="D435" s="419" t="s">
        <v>410</v>
      </c>
      <c r="E435" s="415">
        <v>531</v>
      </c>
      <c r="F435" s="650">
        <v>631</v>
      </c>
      <c r="G435" s="417">
        <v>631</v>
      </c>
      <c r="H435" s="415">
        <v>100</v>
      </c>
    </row>
    <row r="436" spans="1:8" ht="12.75">
      <c r="A436" s="439"/>
      <c r="B436" s="411"/>
      <c r="C436" s="537"/>
      <c r="D436" s="419" t="s">
        <v>411</v>
      </c>
      <c r="E436" s="415">
        <v>332</v>
      </c>
      <c r="F436" s="650">
        <v>417</v>
      </c>
      <c r="G436" s="417">
        <v>417</v>
      </c>
      <c r="H436" s="415">
        <v>100</v>
      </c>
    </row>
    <row r="437" spans="1:8" ht="12.75">
      <c r="A437" s="439"/>
      <c r="B437" s="411"/>
      <c r="C437" s="537"/>
      <c r="D437" s="419" t="s">
        <v>760</v>
      </c>
      <c r="E437" s="415">
        <v>398</v>
      </c>
      <c r="F437" s="650">
        <v>504</v>
      </c>
      <c r="G437" s="417">
        <v>504</v>
      </c>
      <c r="H437" s="415">
        <v>100</v>
      </c>
    </row>
    <row r="438" spans="1:8" ht="12.75">
      <c r="A438" s="439"/>
      <c r="B438" s="411"/>
      <c r="C438" s="537" t="s">
        <v>532</v>
      </c>
      <c r="D438" s="538" t="s">
        <v>533</v>
      </c>
      <c r="E438" s="541">
        <f>SUM(E439)</f>
        <v>66</v>
      </c>
      <c r="F438" s="541">
        <f>SUM(F439)</f>
        <v>0</v>
      </c>
      <c r="G438" s="541">
        <f>SUM(G439)</f>
        <v>0</v>
      </c>
      <c r="H438" s="539">
        <v>0</v>
      </c>
    </row>
    <row r="439" spans="1:8" ht="12.75">
      <c r="A439" s="439"/>
      <c r="B439" s="411"/>
      <c r="C439" s="422"/>
      <c r="D439" s="419" t="s">
        <v>423</v>
      </c>
      <c r="E439" s="415">
        <v>66</v>
      </c>
      <c r="F439" s="416">
        <v>0</v>
      </c>
      <c r="G439" s="417">
        <v>0</v>
      </c>
      <c r="H439" s="415">
        <v>0</v>
      </c>
    </row>
    <row r="440" spans="1:8" ht="12.75">
      <c r="A440" s="439"/>
      <c r="B440" s="411"/>
      <c r="C440" s="621" t="s">
        <v>798</v>
      </c>
      <c r="D440" s="621"/>
      <c r="E440" s="640">
        <f>SUM(E441)</f>
        <v>634269</v>
      </c>
      <c r="F440" s="640">
        <f>SUM(F441)</f>
        <v>724590</v>
      </c>
      <c r="G440" s="640">
        <f>SUM(G441)</f>
        <v>724136</v>
      </c>
      <c r="H440" s="640">
        <v>100</v>
      </c>
    </row>
    <row r="441" spans="1:8" ht="12.75">
      <c r="A441" s="439"/>
      <c r="B441" s="411"/>
      <c r="C441" s="355" t="s">
        <v>292</v>
      </c>
      <c r="D441" s="412" t="s">
        <v>8</v>
      </c>
      <c r="E441" s="413">
        <f>SUM(E442+E446+E451+E479)</f>
        <v>634269</v>
      </c>
      <c r="F441" s="413">
        <f>SUM(F442+F446+F451+F479)</f>
        <v>724590</v>
      </c>
      <c r="G441" s="413">
        <f>SUM(G442+G446+G451+G479)</f>
        <v>724136</v>
      </c>
      <c r="H441" s="413">
        <v>100</v>
      </c>
    </row>
    <row r="442" spans="1:8" ht="12.75">
      <c r="A442" s="439"/>
      <c r="B442" s="411"/>
      <c r="C442" s="361" t="s">
        <v>360</v>
      </c>
      <c r="D442" s="414" t="s">
        <v>479</v>
      </c>
      <c r="E442" s="539">
        <f>SUM(E443:E445)</f>
        <v>391655</v>
      </c>
      <c r="F442" s="539">
        <f>SUM(F443:F445)</f>
        <v>416715</v>
      </c>
      <c r="G442" s="539">
        <f>SUM(G443:G445)</f>
        <v>416715</v>
      </c>
      <c r="H442" s="415">
        <v>100</v>
      </c>
    </row>
    <row r="443" spans="1:8" ht="12.75">
      <c r="A443" s="439"/>
      <c r="B443" s="411"/>
      <c r="C443" s="361"/>
      <c r="D443" s="418" t="s">
        <v>480</v>
      </c>
      <c r="E443" s="415">
        <v>346013</v>
      </c>
      <c r="F443" s="415">
        <v>346854</v>
      </c>
      <c r="G443" s="415">
        <v>346854</v>
      </c>
      <c r="H443" s="415">
        <v>100</v>
      </c>
    </row>
    <row r="444" spans="1:8" ht="12.75">
      <c r="A444" s="439"/>
      <c r="B444" s="411"/>
      <c r="C444" s="361"/>
      <c r="D444" s="547" t="s">
        <v>729</v>
      </c>
      <c r="E444" s="415">
        <v>40364</v>
      </c>
      <c r="F444" s="415">
        <v>62239</v>
      </c>
      <c r="G444" s="415">
        <v>62239</v>
      </c>
      <c r="H444" s="415">
        <v>100</v>
      </c>
    </row>
    <row r="445" spans="1:8" ht="12.75">
      <c r="A445" s="439"/>
      <c r="B445" s="411"/>
      <c r="C445" s="361"/>
      <c r="D445" s="547" t="s">
        <v>572</v>
      </c>
      <c r="E445" s="415">
        <v>5278</v>
      </c>
      <c r="F445" s="415">
        <v>7622</v>
      </c>
      <c r="G445" s="415">
        <v>7622</v>
      </c>
      <c r="H445" s="415">
        <v>100</v>
      </c>
    </row>
    <row r="446" spans="1:8" ht="12.75">
      <c r="A446" s="439"/>
      <c r="B446" s="411"/>
      <c r="C446" s="361" t="s">
        <v>317</v>
      </c>
      <c r="D446" s="414" t="s">
        <v>573</v>
      </c>
      <c r="E446" s="421">
        <f>SUM(E447:E450)</f>
        <v>137854</v>
      </c>
      <c r="F446" s="421">
        <f>SUM(F447:F450)</f>
        <v>143061</v>
      </c>
      <c r="G446" s="421">
        <f>SUM(G447:G450)</f>
        <v>143061</v>
      </c>
      <c r="H446" s="421">
        <v>100</v>
      </c>
    </row>
    <row r="447" spans="1:8" ht="12.75">
      <c r="A447" s="439"/>
      <c r="B447" s="411"/>
      <c r="C447" s="361"/>
      <c r="D447" s="547" t="s">
        <v>730</v>
      </c>
      <c r="E447" s="375">
        <v>16630</v>
      </c>
      <c r="F447" s="375">
        <v>16487</v>
      </c>
      <c r="G447" s="375">
        <v>16487</v>
      </c>
      <c r="H447" s="375">
        <v>100</v>
      </c>
    </row>
    <row r="448" spans="1:8" ht="12.75">
      <c r="A448" s="439"/>
      <c r="B448" s="411"/>
      <c r="C448" s="361"/>
      <c r="D448" s="547" t="s">
        <v>731</v>
      </c>
      <c r="E448" s="375">
        <v>6572</v>
      </c>
      <c r="F448" s="375">
        <v>6200</v>
      </c>
      <c r="G448" s="375">
        <v>6200</v>
      </c>
      <c r="H448" s="375">
        <v>100</v>
      </c>
    </row>
    <row r="449" spans="1:8" ht="12.75">
      <c r="A449" s="439"/>
      <c r="B449" s="411"/>
      <c r="C449" s="361"/>
      <c r="D449" s="418" t="s">
        <v>732</v>
      </c>
      <c r="E449" s="375">
        <v>15966</v>
      </c>
      <c r="F449" s="375">
        <v>17620</v>
      </c>
      <c r="G449" s="375">
        <v>17620</v>
      </c>
      <c r="H449" s="375">
        <v>100</v>
      </c>
    </row>
    <row r="450" spans="1:8" ht="12.75">
      <c r="A450" s="439"/>
      <c r="B450" s="411"/>
      <c r="C450" s="361"/>
      <c r="D450" s="419" t="s">
        <v>733</v>
      </c>
      <c r="E450" s="370">
        <v>98686</v>
      </c>
      <c r="F450" s="370">
        <v>102754</v>
      </c>
      <c r="G450" s="370">
        <v>102754</v>
      </c>
      <c r="H450" s="375">
        <v>100</v>
      </c>
    </row>
    <row r="451" spans="1:8" ht="12.75">
      <c r="A451" s="439"/>
      <c r="B451" s="411"/>
      <c r="C451" s="361" t="s">
        <v>293</v>
      </c>
      <c r="D451" s="414" t="s">
        <v>294</v>
      </c>
      <c r="E451" s="421">
        <f>SUM(E452:E478)</f>
        <v>102104</v>
      </c>
      <c r="F451" s="363">
        <f>SUM(F452:F478)</f>
        <v>136193</v>
      </c>
      <c r="G451" s="363">
        <f>SUM(G452:G478)</f>
        <v>135907</v>
      </c>
      <c r="H451" s="421">
        <v>100</v>
      </c>
    </row>
    <row r="452" spans="1:8" ht="12.75">
      <c r="A452" s="439"/>
      <c r="B452" s="411"/>
      <c r="C452" s="537"/>
      <c r="D452" s="645" t="s">
        <v>799</v>
      </c>
      <c r="E452" s="415">
        <v>66</v>
      </c>
      <c r="F452" s="415">
        <v>106</v>
      </c>
      <c r="G452" s="415">
        <v>106</v>
      </c>
      <c r="H452" s="652">
        <v>100</v>
      </c>
    </row>
    <row r="453" spans="1:8" ht="12.75">
      <c r="A453" s="439"/>
      <c r="B453" s="411"/>
      <c r="C453" s="537"/>
      <c r="D453" s="419" t="s">
        <v>378</v>
      </c>
      <c r="E453" s="415">
        <v>49793</v>
      </c>
      <c r="F453" s="415">
        <v>67540</v>
      </c>
      <c r="G453" s="417">
        <v>66254</v>
      </c>
      <c r="H453" s="652">
        <v>98</v>
      </c>
    </row>
    <row r="454" spans="1:8" ht="12.75">
      <c r="A454" s="439"/>
      <c r="B454" s="411"/>
      <c r="C454" s="537"/>
      <c r="D454" s="419" t="s">
        <v>734</v>
      </c>
      <c r="E454" s="415">
        <v>4149</v>
      </c>
      <c r="F454" s="415">
        <v>2845</v>
      </c>
      <c r="G454" s="417">
        <v>2845</v>
      </c>
      <c r="H454" s="652">
        <v>100</v>
      </c>
    </row>
    <row r="455" spans="1:8" ht="12.75">
      <c r="A455" s="439"/>
      <c r="B455" s="411"/>
      <c r="C455" s="537"/>
      <c r="D455" s="419" t="s">
        <v>380</v>
      </c>
      <c r="E455" s="415">
        <v>996</v>
      </c>
      <c r="F455" s="415">
        <v>1488</v>
      </c>
      <c r="G455" s="415">
        <v>1488</v>
      </c>
      <c r="H455" s="652">
        <v>100</v>
      </c>
    </row>
    <row r="456" spans="1:8" ht="12.75">
      <c r="A456" s="439"/>
      <c r="B456" s="411"/>
      <c r="C456" s="537"/>
      <c r="D456" s="419" t="s">
        <v>382</v>
      </c>
      <c r="E456" s="415">
        <v>16597</v>
      </c>
      <c r="F456" s="415">
        <v>25024</v>
      </c>
      <c r="G456" s="415">
        <v>25024</v>
      </c>
      <c r="H456" s="652">
        <v>100</v>
      </c>
    </row>
    <row r="457" spans="1:8" ht="12.75">
      <c r="A457" s="439"/>
      <c r="B457" s="411"/>
      <c r="C457" s="537"/>
      <c r="D457" s="419" t="s">
        <v>383</v>
      </c>
      <c r="E457" s="415">
        <v>1693</v>
      </c>
      <c r="F457" s="415">
        <v>4395</v>
      </c>
      <c r="G457" s="415">
        <v>4395</v>
      </c>
      <c r="H457" s="653">
        <v>100</v>
      </c>
    </row>
    <row r="458" spans="1:8" ht="12.75">
      <c r="A458" s="439"/>
      <c r="B458" s="411"/>
      <c r="C458" s="537"/>
      <c r="D458" s="419" t="s">
        <v>755</v>
      </c>
      <c r="E458" s="415">
        <v>66</v>
      </c>
      <c r="F458" s="415">
        <v>0</v>
      </c>
      <c r="G458" s="417">
        <v>0</v>
      </c>
      <c r="H458" s="415">
        <v>0</v>
      </c>
    </row>
    <row r="459" spans="1:8" ht="12.75">
      <c r="A459" s="439"/>
      <c r="B459" s="411"/>
      <c r="C459" s="537"/>
      <c r="D459" s="419" t="s">
        <v>735</v>
      </c>
      <c r="E459" s="415">
        <v>66</v>
      </c>
      <c r="F459" s="415">
        <v>1035</v>
      </c>
      <c r="G459" s="415">
        <v>1035</v>
      </c>
      <c r="H459" s="415">
        <v>100</v>
      </c>
    </row>
    <row r="460" spans="1:8" ht="12.75">
      <c r="A460" s="439"/>
      <c r="B460" s="411"/>
      <c r="C460" s="537"/>
      <c r="D460" s="419" t="s">
        <v>385</v>
      </c>
      <c r="E460" s="415">
        <v>5211</v>
      </c>
      <c r="F460" s="415">
        <v>7409</v>
      </c>
      <c r="G460" s="415">
        <v>7409</v>
      </c>
      <c r="H460" s="415">
        <v>100</v>
      </c>
    </row>
    <row r="461" spans="1:8" ht="12.75">
      <c r="A461" s="439"/>
      <c r="B461" s="411"/>
      <c r="C461" s="537"/>
      <c r="D461" s="419" t="s">
        <v>736</v>
      </c>
      <c r="E461" s="415">
        <v>2656</v>
      </c>
      <c r="F461" s="415">
        <v>3611</v>
      </c>
      <c r="G461" s="415">
        <v>4009</v>
      </c>
      <c r="H461" s="415">
        <v>111</v>
      </c>
    </row>
    <row r="462" spans="1:8" ht="12.75">
      <c r="A462" s="439"/>
      <c r="B462" s="411"/>
      <c r="C462" s="537"/>
      <c r="D462" s="419" t="s">
        <v>737</v>
      </c>
      <c r="E462" s="415">
        <v>332</v>
      </c>
      <c r="F462" s="415">
        <v>306</v>
      </c>
      <c r="G462" s="417">
        <v>306</v>
      </c>
      <c r="H462" s="415">
        <v>100</v>
      </c>
    </row>
    <row r="463" spans="1:8" ht="12.75">
      <c r="A463" s="439"/>
      <c r="B463" s="411"/>
      <c r="C463" s="537"/>
      <c r="D463" s="419" t="s">
        <v>756</v>
      </c>
      <c r="E463" s="415">
        <v>332</v>
      </c>
      <c r="F463" s="415">
        <v>1074</v>
      </c>
      <c r="G463" s="415">
        <v>1074</v>
      </c>
      <c r="H463" s="415">
        <v>100</v>
      </c>
    </row>
    <row r="464" spans="1:8" ht="12.75">
      <c r="A464" s="439"/>
      <c r="B464" s="411"/>
      <c r="C464" s="537"/>
      <c r="D464" s="419" t="s">
        <v>757</v>
      </c>
      <c r="E464" s="415">
        <v>66</v>
      </c>
      <c r="F464" s="415">
        <v>60</v>
      </c>
      <c r="G464" s="415">
        <v>60</v>
      </c>
      <c r="H464" s="415">
        <v>100</v>
      </c>
    </row>
    <row r="465" spans="1:8" ht="12.75">
      <c r="A465" s="439"/>
      <c r="B465" s="411"/>
      <c r="C465" s="537"/>
      <c r="D465" s="419" t="s">
        <v>740</v>
      </c>
      <c r="E465" s="415">
        <v>66</v>
      </c>
      <c r="F465" s="415">
        <v>445</v>
      </c>
      <c r="G465" s="415">
        <v>445</v>
      </c>
      <c r="H465" s="415">
        <v>100</v>
      </c>
    </row>
    <row r="466" spans="1:8" ht="12.75">
      <c r="A466" s="439"/>
      <c r="B466" s="411"/>
      <c r="C466" s="537"/>
      <c r="D466" s="419" t="s">
        <v>758</v>
      </c>
      <c r="E466" s="415">
        <v>66</v>
      </c>
      <c r="F466" s="415">
        <v>0</v>
      </c>
      <c r="G466" s="417">
        <v>0</v>
      </c>
      <c r="H466" s="415">
        <v>0</v>
      </c>
    </row>
    <row r="467" spans="1:8" ht="12.75">
      <c r="A467" s="439"/>
      <c r="B467" s="411"/>
      <c r="C467" s="537"/>
      <c r="D467" s="419" t="s">
        <v>741</v>
      </c>
      <c r="E467" s="415">
        <v>66</v>
      </c>
      <c r="F467" s="415">
        <v>32</v>
      </c>
      <c r="G467" s="415">
        <v>32</v>
      </c>
      <c r="H467" s="415">
        <v>100</v>
      </c>
    </row>
    <row r="468" spans="1:8" ht="12.75">
      <c r="A468" s="439"/>
      <c r="B468" s="411"/>
      <c r="C468" s="537"/>
      <c r="D468" s="419" t="s">
        <v>742</v>
      </c>
      <c r="E468" s="415">
        <v>3319</v>
      </c>
      <c r="F468" s="415">
        <v>3562</v>
      </c>
      <c r="G468" s="415">
        <v>3562</v>
      </c>
      <c r="H468" s="415">
        <v>100</v>
      </c>
    </row>
    <row r="469" spans="1:8" ht="12.75">
      <c r="A469" s="439"/>
      <c r="B469" s="411"/>
      <c r="C469" s="537"/>
      <c r="D469" s="419" t="s">
        <v>759</v>
      </c>
      <c r="E469" s="415">
        <v>33</v>
      </c>
      <c r="F469" s="415">
        <v>0</v>
      </c>
      <c r="G469" s="417">
        <v>0</v>
      </c>
      <c r="H469" s="415">
        <v>0</v>
      </c>
    </row>
    <row r="470" spans="1:8" ht="12.75">
      <c r="A470" s="439"/>
      <c r="B470" s="411"/>
      <c r="C470" s="537"/>
      <c r="D470" s="419" t="s">
        <v>743</v>
      </c>
      <c r="E470" s="415">
        <v>498</v>
      </c>
      <c r="F470" s="415">
        <v>342</v>
      </c>
      <c r="G470" s="415">
        <v>342</v>
      </c>
      <c r="H470" s="415">
        <v>100</v>
      </c>
    </row>
    <row r="471" spans="1:8" ht="12.75">
      <c r="A471" s="439"/>
      <c r="B471" s="411"/>
      <c r="C471" s="537"/>
      <c r="D471" s="419" t="s">
        <v>800</v>
      </c>
      <c r="E471" s="415">
        <v>0</v>
      </c>
      <c r="F471" s="416">
        <v>0</v>
      </c>
      <c r="G471" s="417">
        <v>602</v>
      </c>
      <c r="H471" s="415">
        <v>0</v>
      </c>
    </row>
    <row r="472" spans="1:8" ht="12.75">
      <c r="A472" s="439"/>
      <c r="B472" s="411"/>
      <c r="C472" s="537"/>
      <c r="D472" s="419" t="s">
        <v>406</v>
      </c>
      <c r="E472" s="415">
        <v>166</v>
      </c>
      <c r="F472" s="415">
        <v>116</v>
      </c>
      <c r="G472" s="417">
        <v>116</v>
      </c>
      <c r="H472" s="415">
        <v>100</v>
      </c>
    </row>
    <row r="473" spans="1:8" ht="12.75">
      <c r="A473" s="439"/>
      <c r="B473" s="411"/>
      <c r="C473" s="537"/>
      <c r="D473" s="419" t="s">
        <v>407</v>
      </c>
      <c r="E473" s="415">
        <v>4813</v>
      </c>
      <c r="F473" s="415">
        <v>1934</v>
      </c>
      <c r="G473" s="415">
        <v>1934</v>
      </c>
      <c r="H473" s="415">
        <v>100</v>
      </c>
    </row>
    <row r="474" spans="1:8" ht="12.75">
      <c r="A474" s="439"/>
      <c r="B474" s="411"/>
      <c r="C474" s="537"/>
      <c r="D474" s="419" t="s">
        <v>745</v>
      </c>
      <c r="E474" s="415">
        <v>1992</v>
      </c>
      <c r="F474" s="415">
        <v>182</v>
      </c>
      <c r="G474" s="415">
        <v>182</v>
      </c>
      <c r="H474" s="415">
        <v>100</v>
      </c>
    </row>
    <row r="475" spans="1:8" ht="12.75">
      <c r="A475" s="439"/>
      <c r="B475" s="411"/>
      <c r="C475" s="537"/>
      <c r="D475" s="419" t="s">
        <v>374</v>
      </c>
      <c r="E475" s="415">
        <v>4979</v>
      </c>
      <c r="F475" s="415">
        <v>6985</v>
      </c>
      <c r="G475" s="415">
        <v>6985</v>
      </c>
      <c r="H475" s="415">
        <v>100</v>
      </c>
    </row>
    <row r="476" spans="1:8" ht="12.75">
      <c r="A476" s="439"/>
      <c r="B476" s="411"/>
      <c r="C476" s="537"/>
      <c r="D476" s="419" t="s">
        <v>410</v>
      </c>
      <c r="E476" s="415">
        <v>432</v>
      </c>
      <c r="F476" s="415">
        <v>737</v>
      </c>
      <c r="G476" s="415">
        <v>737</v>
      </c>
      <c r="H476" s="415">
        <v>100</v>
      </c>
    </row>
    <row r="477" spans="1:8" ht="12.75">
      <c r="A477" s="439"/>
      <c r="B477" s="411"/>
      <c r="C477" s="537"/>
      <c r="D477" s="419" t="s">
        <v>411</v>
      </c>
      <c r="E477" s="415">
        <v>3319</v>
      </c>
      <c r="F477" s="415">
        <v>4337</v>
      </c>
      <c r="G477" s="415">
        <v>4337</v>
      </c>
      <c r="H477" s="415">
        <v>100</v>
      </c>
    </row>
    <row r="478" spans="1:8" ht="12.75">
      <c r="A478" s="439"/>
      <c r="B478" s="411"/>
      <c r="C478" s="537"/>
      <c r="D478" s="419" t="s">
        <v>760</v>
      </c>
      <c r="E478" s="415">
        <v>332</v>
      </c>
      <c r="F478" s="415">
        <v>2628</v>
      </c>
      <c r="G478" s="415">
        <v>2628</v>
      </c>
      <c r="H478" s="415">
        <v>100</v>
      </c>
    </row>
    <row r="479" spans="1:8" ht="12.75">
      <c r="A479" s="439"/>
      <c r="B479" s="411"/>
      <c r="C479" s="537" t="s">
        <v>532</v>
      </c>
      <c r="D479" s="538" t="s">
        <v>533</v>
      </c>
      <c r="E479" s="539">
        <f>SUM(E480:E484)</f>
        <v>2656</v>
      </c>
      <c r="F479" s="539">
        <f>SUM(F480:F484)</f>
        <v>28621</v>
      </c>
      <c r="G479" s="541">
        <f>SUM(G480:G483)</f>
        <v>28453</v>
      </c>
      <c r="H479" s="539">
        <v>100</v>
      </c>
    </row>
    <row r="480" spans="1:8" ht="12.75">
      <c r="A480" s="439"/>
      <c r="B480" s="411"/>
      <c r="C480" s="422"/>
      <c r="D480" s="419" t="s">
        <v>746</v>
      </c>
      <c r="E480" s="415">
        <v>2390</v>
      </c>
      <c r="F480" s="415">
        <v>2390</v>
      </c>
      <c r="G480" s="417">
        <v>2814</v>
      </c>
      <c r="H480" s="415">
        <v>118</v>
      </c>
    </row>
    <row r="481" spans="1:8" ht="12.75">
      <c r="A481" s="439"/>
      <c r="B481" s="411"/>
      <c r="C481" s="422"/>
      <c r="D481" s="419" t="s">
        <v>747</v>
      </c>
      <c r="E481" s="415"/>
      <c r="F481" s="415">
        <v>1498</v>
      </c>
      <c r="G481" s="415">
        <v>1498</v>
      </c>
      <c r="H481" s="415">
        <v>100</v>
      </c>
    </row>
    <row r="482" spans="1:8" ht="12.75">
      <c r="A482" s="439"/>
      <c r="B482" s="411"/>
      <c r="C482" s="422"/>
      <c r="D482" s="419" t="s">
        <v>781</v>
      </c>
      <c r="E482" s="415">
        <v>0</v>
      </c>
      <c r="F482" s="415">
        <v>24467</v>
      </c>
      <c r="G482" s="417">
        <v>23159</v>
      </c>
      <c r="H482" s="415">
        <v>95</v>
      </c>
    </row>
    <row r="483" spans="1:8" ht="12.75">
      <c r="A483" s="439"/>
      <c r="B483" s="411"/>
      <c r="C483" s="422"/>
      <c r="D483" s="419" t="s">
        <v>423</v>
      </c>
      <c r="E483" s="415">
        <v>166</v>
      </c>
      <c r="F483" s="415">
        <v>266</v>
      </c>
      <c r="G483" s="417">
        <v>982</v>
      </c>
      <c r="H483" s="415">
        <v>369</v>
      </c>
    </row>
    <row r="484" spans="1:8" ht="12.75">
      <c r="A484" s="439"/>
      <c r="B484" s="411"/>
      <c r="C484" s="422"/>
      <c r="D484" s="419" t="s">
        <v>748</v>
      </c>
      <c r="E484" s="415">
        <v>100</v>
      </c>
      <c r="F484" s="415">
        <v>0</v>
      </c>
      <c r="G484" s="415">
        <v>0</v>
      </c>
      <c r="H484" s="415">
        <v>0</v>
      </c>
    </row>
    <row r="485" spans="1:8" ht="12.75">
      <c r="A485" s="439"/>
      <c r="B485" s="411"/>
      <c r="C485" s="621" t="s">
        <v>801</v>
      </c>
      <c r="D485" s="621"/>
      <c r="E485" s="640">
        <f>SUM(E486)</f>
        <v>580296</v>
      </c>
      <c r="F485" s="640">
        <f>SUM(F486)</f>
        <v>667637</v>
      </c>
      <c r="G485" s="640">
        <f>SUM(G486)</f>
        <v>667616</v>
      </c>
      <c r="H485" s="640">
        <v>100</v>
      </c>
    </row>
    <row r="486" spans="1:8" ht="12.75">
      <c r="A486" s="439"/>
      <c r="B486" s="411"/>
      <c r="C486" s="355" t="s">
        <v>292</v>
      </c>
      <c r="D486" s="412" t="s">
        <v>8</v>
      </c>
      <c r="E486" s="413">
        <f>SUM(E487+E491+E496+E523)</f>
        <v>580296</v>
      </c>
      <c r="F486" s="413">
        <f>SUM(F487+F491+F496+F523)</f>
        <v>667637</v>
      </c>
      <c r="G486" s="413">
        <f>SUM(G487+G491+G496+G523)</f>
        <v>667616</v>
      </c>
      <c r="H486" s="413">
        <v>100</v>
      </c>
    </row>
    <row r="487" spans="1:8" ht="12.75">
      <c r="A487" s="439"/>
      <c r="B487" s="411"/>
      <c r="C487" s="361" t="s">
        <v>360</v>
      </c>
      <c r="D487" s="414" t="s">
        <v>479</v>
      </c>
      <c r="E487" s="539">
        <f>SUM(E488:E490)</f>
        <v>366793</v>
      </c>
      <c r="F487" s="539">
        <f>SUM(F488:F490)</f>
        <v>386504</v>
      </c>
      <c r="G487" s="539">
        <f>SUM(G488:G490)</f>
        <v>386504</v>
      </c>
      <c r="H487" s="539">
        <v>100</v>
      </c>
    </row>
    <row r="488" spans="1:8" ht="12.75">
      <c r="A488" s="439"/>
      <c r="B488" s="411"/>
      <c r="C488" s="361"/>
      <c r="D488" s="418" t="s">
        <v>480</v>
      </c>
      <c r="E488" s="415">
        <v>341898</v>
      </c>
      <c r="F488" s="415">
        <v>334136</v>
      </c>
      <c r="G488" s="417">
        <v>334136</v>
      </c>
      <c r="H488" s="415">
        <v>100</v>
      </c>
    </row>
    <row r="489" spans="1:8" ht="12.75">
      <c r="A489" s="439"/>
      <c r="B489" s="411"/>
      <c r="C489" s="361"/>
      <c r="D489" s="547" t="s">
        <v>729</v>
      </c>
      <c r="E489" s="415">
        <v>21576</v>
      </c>
      <c r="F489" s="650">
        <v>43077</v>
      </c>
      <c r="G489" s="417">
        <v>43077</v>
      </c>
      <c r="H489" s="415">
        <v>100</v>
      </c>
    </row>
    <row r="490" spans="1:8" ht="12.75">
      <c r="A490" s="439"/>
      <c r="B490" s="411"/>
      <c r="C490" s="361"/>
      <c r="D490" s="547" t="s">
        <v>572</v>
      </c>
      <c r="E490" s="415">
        <v>3319</v>
      </c>
      <c r="F490" s="650">
        <v>9291</v>
      </c>
      <c r="G490" s="417">
        <v>9291</v>
      </c>
      <c r="H490" s="415">
        <v>100</v>
      </c>
    </row>
    <row r="491" spans="1:8" ht="12.75">
      <c r="A491" s="439"/>
      <c r="B491" s="411"/>
      <c r="C491" s="361" t="s">
        <v>317</v>
      </c>
      <c r="D491" s="414" t="s">
        <v>485</v>
      </c>
      <c r="E491" s="421">
        <f>SUM(E492:E495)</f>
        <v>129124</v>
      </c>
      <c r="F491" s="421">
        <f>SUM(F492:F495)</f>
        <v>133899</v>
      </c>
      <c r="G491" s="421">
        <f>SUM(G492:G495)</f>
        <v>133899</v>
      </c>
      <c r="H491" s="421">
        <v>100</v>
      </c>
    </row>
    <row r="492" spans="1:8" ht="12.75">
      <c r="A492" s="439"/>
      <c r="B492" s="411"/>
      <c r="C492" s="361"/>
      <c r="D492" s="547" t="s">
        <v>730</v>
      </c>
      <c r="E492" s="375">
        <v>19916</v>
      </c>
      <c r="F492" s="547">
        <v>14896</v>
      </c>
      <c r="G492" s="371">
        <v>14896</v>
      </c>
      <c r="H492" s="375">
        <v>99.99</v>
      </c>
    </row>
    <row r="493" spans="1:8" ht="12.75">
      <c r="A493" s="439"/>
      <c r="B493" s="411"/>
      <c r="C493" s="361"/>
      <c r="D493" s="547" t="s">
        <v>731</v>
      </c>
      <c r="E493" s="375">
        <v>10124</v>
      </c>
      <c r="F493" s="547">
        <v>8662</v>
      </c>
      <c r="G493" s="371">
        <v>8662</v>
      </c>
      <c r="H493" s="375">
        <v>99.99</v>
      </c>
    </row>
    <row r="494" spans="1:8" ht="12.75">
      <c r="A494" s="439"/>
      <c r="B494" s="411"/>
      <c r="C494" s="361"/>
      <c r="D494" s="418" t="s">
        <v>732</v>
      </c>
      <c r="E494" s="375">
        <v>6639</v>
      </c>
      <c r="F494" s="651">
        <v>14926</v>
      </c>
      <c r="G494" s="371">
        <v>14926</v>
      </c>
      <c r="H494" s="375">
        <v>100</v>
      </c>
    </row>
    <row r="495" spans="1:8" ht="12.75">
      <c r="A495" s="439"/>
      <c r="B495" s="411"/>
      <c r="C495" s="361"/>
      <c r="D495" s="419" t="s">
        <v>733</v>
      </c>
      <c r="E495" s="370">
        <v>92445</v>
      </c>
      <c r="F495" s="650">
        <v>95415</v>
      </c>
      <c r="G495" s="420">
        <v>95415</v>
      </c>
      <c r="H495" s="370">
        <v>100</v>
      </c>
    </row>
    <row r="496" spans="1:8" ht="12.75">
      <c r="A496" s="439"/>
      <c r="B496" s="411"/>
      <c r="C496" s="361" t="s">
        <v>293</v>
      </c>
      <c r="D496" s="414" t="s">
        <v>294</v>
      </c>
      <c r="E496" s="421">
        <f>SUM(E497:E522)</f>
        <v>80893</v>
      </c>
      <c r="F496" s="421">
        <f>SUM(F497:F522)</f>
        <v>136896</v>
      </c>
      <c r="G496" s="421">
        <f>SUM(G497:G522)</f>
        <v>136875</v>
      </c>
      <c r="H496" s="421">
        <v>99.98</v>
      </c>
    </row>
    <row r="497" spans="1:8" ht="12.75">
      <c r="A497" s="439"/>
      <c r="B497" s="411"/>
      <c r="C497" s="537"/>
      <c r="D497" s="645" t="s">
        <v>789</v>
      </c>
      <c r="E497" s="415">
        <v>133</v>
      </c>
      <c r="F497" s="645">
        <v>66</v>
      </c>
      <c r="G497" s="417">
        <v>66</v>
      </c>
      <c r="H497" s="415">
        <v>100</v>
      </c>
    </row>
    <row r="498" spans="1:8" ht="12.75">
      <c r="A498" s="439"/>
      <c r="B498" s="411"/>
      <c r="C498" s="537"/>
      <c r="D498" s="419" t="s">
        <v>378</v>
      </c>
      <c r="E498" s="415">
        <v>46471</v>
      </c>
      <c r="F498" s="650">
        <v>53166</v>
      </c>
      <c r="G498" s="417">
        <v>53166</v>
      </c>
      <c r="H498" s="415">
        <v>100</v>
      </c>
    </row>
    <row r="499" spans="1:8" ht="12.75">
      <c r="A499" s="439"/>
      <c r="B499" s="411"/>
      <c r="C499" s="537"/>
      <c r="D499" s="419" t="s">
        <v>734</v>
      </c>
      <c r="E499" s="415">
        <v>3319</v>
      </c>
      <c r="F499" s="650">
        <v>2865</v>
      </c>
      <c r="G499" s="417">
        <v>2865</v>
      </c>
      <c r="H499" s="415">
        <v>100</v>
      </c>
    </row>
    <row r="500" spans="1:8" ht="12.75">
      <c r="A500" s="439"/>
      <c r="B500" s="411"/>
      <c r="C500" s="537"/>
      <c r="D500" s="419" t="s">
        <v>380</v>
      </c>
      <c r="E500" s="415">
        <v>664</v>
      </c>
      <c r="F500" s="650">
        <v>1408</v>
      </c>
      <c r="G500" s="417">
        <v>1408</v>
      </c>
      <c r="H500" s="415">
        <v>100</v>
      </c>
    </row>
    <row r="501" spans="1:8" ht="12.75">
      <c r="A501" s="439"/>
      <c r="B501" s="411"/>
      <c r="C501" s="537"/>
      <c r="D501" s="419" t="s">
        <v>382</v>
      </c>
      <c r="E501" s="415">
        <v>996</v>
      </c>
      <c r="F501" s="650">
        <v>2180</v>
      </c>
      <c r="G501" s="417">
        <v>2180</v>
      </c>
      <c r="H501" s="415">
        <v>100</v>
      </c>
    </row>
    <row r="502" spans="1:8" ht="12.75">
      <c r="A502" s="439"/>
      <c r="B502" s="411"/>
      <c r="C502" s="537"/>
      <c r="D502" s="419" t="s">
        <v>383</v>
      </c>
      <c r="E502" s="415">
        <v>664</v>
      </c>
      <c r="F502" s="650">
        <v>2160</v>
      </c>
      <c r="G502" s="417">
        <v>2160</v>
      </c>
      <c r="H502" s="415">
        <v>100</v>
      </c>
    </row>
    <row r="503" spans="1:8" ht="12.75">
      <c r="A503" s="439"/>
      <c r="B503" s="411"/>
      <c r="C503" s="537"/>
      <c r="D503" s="419" t="s">
        <v>755</v>
      </c>
      <c r="E503" s="415">
        <v>166</v>
      </c>
      <c r="F503" s="650">
        <v>10</v>
      </c>
      <c r="G503" s="417">
        <v>9</v>
      </c>
      <c r="H503" s="415">
        <v>100</v>
      </c>
    </row>
    <row r="504" spans="1:8" ht="12.75">
      <c r="A504" s="439"/>
      <c r="B504" s="411"/>
      <c r="C504" s="537"/>
      <c r="D504" s="419" t="s">
        <v>735</v>
      </c>
      <c r="E504" s="415">
        <v>166</v>
      </c>
      <c r="F504" s="650">
        <v>1126</v>
      </c>
      <c r="G504" s="417">
        <v>1126</v>
      </c>
      <c r="H504" s="415">
        <v>100</v>
      </c>
    </row>
    <row r="505" spans="1:8" ht="12.75">
      <c r="A505" s="439"/>
      <c r="B505" s="411"/>
      <c r="C505" s="537"/>
      <c r="D505" s="419" t="s">
        <v>385</v>
      </c>
      <c r="E505" s="415">
        <v>2655</v>
      </c>
      <c r="F505" s="650">
        <v>15051</v>
      </c>
      <c r="G505" s="417">
        <v>15031</v>
      </c>
      <c r="H505" s="415">
        <v>99.87</v>
      </c>
    </row>
    <row r="506" spans="1:8" ht="12.75">
      <c r="A506" s="439"/>
      <c r="B506" s="411"/>
      <c r="C506" s="537"/>
      <c r="D506" s="419" t="s">
        <v>736</v>
      </c>
      <c r="E506" s="415">
        <v>664</v>
      </c>
      <c r="F506" s="650">
        <v>2101</v>
      </c>
      <c r="G506" s="417">
        <v>2101</v>
      </c>
      <c r="H506" s="415">
        <v>100</v>
      </c>
    </row>
    <row r="507" spans="1:8" ht="12.75">
      <c r="A507" s="439"/>
      <c r="B507" s="411"/>
      <c r="C507" s="537"/>
      <c r="D507" s="419" t="s">
        <v>737</v>
      </c>
      <c r="E507" s="415">
        <v>332</v>
      </c>
      <c r="F507" s="650">
        <v>120</v>
      </c>
      <c r="G507" s="417">
        <v>120</v>
      </c>
      <c r="H507" s="415">
        <v>100</v>
      </c>
    </row>
    <row r="508" spans="1:8" ht="12.75">
      <c r="A508" s="439"/>
      <c r="B508" s="411"/>
      <c r="C508" s="537"/>
      <c r="D508" s="419" t="s">
        <v>756</v>
      </c>
      <c r="E508" s="415">
        <v>166</v>
      </c>
      <c r="F508" s="650">
        <v>0</v>
      </c>
      <c r="G508" s="417">
        <v>0</v>
      </c>
      <c r="H508" s="415">
        <v>0</v>
      </c>
    </row>
    <row r="509" spans="1:8" ht="12.75">
      <c r="A509" s="439"/>
      <c r="B509" s="411"/>
      <c r="C509" s="537"/>
      <c r="D509" s="419" t="s">
        <v>802</v>
      </c>
      <c r="E509" s="415"/>
      <c r="F509" s="650">
        <v>890</v>
      </c>
      <c r="G509" s="417">
        <v>890</v>
      </c>
      <c r="H509" s="415">
        <v>100</v>
      </c>
    </row>
    <row r="510" spans="1:8" ht="12.75">
      <c r="A510" s="439"/>
      <c r="B510" s="411"/>
      <c r="C510" s="537"/>
      <c r="D510" s="419" t="s">
        <v>740</v>
      </c>
      <c r="E510" s="415">
        <v>664</v>
      </c>
      <c r="F510" s="650">
        <v>611</v>
      </c>
      <c r="G510" s="417">
        <v>611</v>
      </c>
      <c r="H510" s="415">
        <v>100</v>
      </c>
    </row>
    <row r="511" spans="1:8" ht="12.75">
      <c r="A511" s="439"/>
      <c r="B511" s="411"/>
      <c r="C511" s="537"/>
      <c r="D511" s="419" t="s">
        <v>758</v>
      </c>
      <c r="E511" s="415">
        <v>332</v>
      </c>
      <c r="F511" s="650">
        <v>110</v>
      </c>
      <c r="G511" s="417">
        <v>110</v>
      </c>
      <c r="H511" s="415">
        <v>100</v>
      </c>
    </row>
    <row r="512" spans="1:8" ht="12.75">
      <c r="A512" s="439"/>
      <c r="B512" s="411"/>
      <c r="C512" s="537"/>
      <c r="D512" s="419" t="s">
        <v>741</v>
      </c>
      <c r="E512" s="415">
        <v>166</v>
      </c>
      <c r="F512" s="650">
        <v>44</v>
      </c>
      <c r="G512" s="417">
        <v>44</v>
      </c>
      <c r="H512" s="415">
        <v>99.66</v>
      </c>
    </row>
    <row r="513" spans="1:8" ht="12.75">
      <c r="A513" s="439"/>
      <c r="B513" s="411"/>
      <c r="C513" s="537"/>
      <c r="D513" s="419" t="s">
        <v>742</v>
      </c>
      <c r="E513" s="415">
        <v>8298</v>
      </c>
      <c r="F513" s="650">
        <v>36066</v>
      </c>
      <c r="G513" s="417">
        <v>36066</v>
      </c>
      <c r="H513" s="415">
        <v>100</v>
      </c>
    </row>
    <row r="514" spans="1:8" ht="12.75">
      <c r="A514" s="439"/>
      <c r="B514" s="411"/>
      <c r="C514" s="537"/>
      <c r="D514" s="419" t="s">
        <v>743</v>
      </c>
      <c r="E514" s="415">
        <v>265</v>
      </c>
      <c r="F514" s="650">
        <v>957</v>
      </c>
      <c r="G514" s="417">
        <v>957</v>
      </c>
      <c r="H514" s="415">
        <v>100</v>
      </c>
    </row>
    <row r="515" spans="1:8" ht="12.75">
      <c r="A515" s="439"/>
      <c r="B515" s="411"/>
      <c r="C515" s="537"/>
      <c r="D515" s="419" t="s">
        <v>406</v>
      </c>
      <c r="E515" s="415">
        <v>166</v>
      </c>
      <c r="F515" s="650">
        <v>117</v>
      </c>
      <c r="G515" s="417">
        <v>117</v>
      </c>
      <c r="H515" s="415">
        <v>100</v>
      </c>
    </row>
    <row r="516" spans="1:8" ht="12.75">
      <c r="A516" s="439"/>
      <c r="B516" s="411"/>
      <c r="C516" s="537"/>
      <c r="D516" s="419" t="s">
        <v>407</v>
      </c>
      <c r="E516" s="415">
        <v>2158</v>
      </c>
      <c r="F516" s="650">
        <v>1895</v>
      </c>
      <c r="G516" s="417">
        <v>1895</v>
      </c>
      <c r="H516" s="415">
        <v>100</v>
      </c>
    </row>
    <row r="517" spans="1:8" ht="12.75">
      <c r="A517" s="439"/>
      <c r="B517" s="411"/>
      <c r="C517" s="537"/>
      <c r="D517" s="419" t="s">
        <v>773</v>
      </c>
      <c r="E517" s="415"/>
      <c r="F517" s="650">
        <v>12</v>
      </c>
      <c r="G517" s="417">
        <v>12</v>
      </c>
      <c r="H517" s="415">
        <v>100</v>
      </c>
    </row>
    <row r="518" spans="1:8" ht="12.75">
      <c r="A518" s="439"/>
      <c r="B518" s="411"/>
      <c r="C518" s="537"/>
      <c r="D518" s="419" t="s">
        <v>745</v>
      </c>
      <c r="E518" s="415">
        <v>166</v>
      </c>
      <c r="F518" s="650">
        <v>152</v>
      </c>
      <c r="G518" s="417">
        <v>152</v>
      </c>
      <c r="H518" s="415">
        <v>100</v>
      </c>
    </row>
    <row r="519" spans="1:8" ht="12.75">
      <c r="A519" s="439"/>
      <c r="B519" s="411"/>
      <c r="C519" s="537"/>
      <c r="D519" s="419" t="s">
        <v>374</v>
      </c>
      <c r="E519" s="415">
        <v>6639</v>
      </c>
      <c r="F519" s="650">
        <v>8684</v>
      </c>
      <c r="G519" s="417">
        <v>8684</v>
      </c>
      <c r="H519" s="415">
        <v>100</v>
      </c>
    </row>
    <row r="520" spans="1:8" ht="12.75">
      <c r="A520" s="439"/>
      <c r="B520" s="411"/>
      <c r="C520" s="537"/>
      <c r="D520" s="419" t="s">
        <v>410</v>
      </c>
      <c r="E520" s="415">
        <v>1328</v>
      </c>
      <c r="F520" s="650">
        <v>1783</v>
      </c>
      <c r="G520" s="417">
        <v>1783</v>
      </c>
      <c r="H520" s="415">
        <v>100</v>
      </c>
    </row>
    <row r="521" spans="1:8" ht="12.75">
      <c r="A521" s="439"/>
      <c r="B521" s="411"/>
      <c r="C521" s="537"/>
      <c r="D521" s="419" t="s">
        <v>411</v>
      </c>
      <c r="E521" s="415">
        <v>3319</v>
      </c>
      <c r="F521" s="650">
        <v>4003</v>
      </c>
      <c r="G521" s="417">
        <v>4003</v>
      </c>
      <c r="H521" s="415">
        <v>100</v>
      </c>
    </row>
    <row r="522" spans="1:8" ht="12.75">
      <c r="A522" s="439"/>
      <c r="B522" s="411"/>
      <c r="C522" s="537"/>
      <c r="D522" s="419" t="s">
        <v>760</v>
      </c>
      <c r="E522" s="415">
        <v>996</v>
      </c>
      <c r="F522" s="650">
        <v>1319</v>
      </c>
      <c r="G522" s="417">
        <v>1319</v>
      </c>
      <c r="H522" s="415">
        <v>100</v>
      </c>
    </row>
    <row r="523" spans="1:8" ht="12.75">
      <c r="A523" s="439"/>
      <c r="B523" s="411"/>
      <c r="C523" s="537" t="s">
        <v>532</v>
      </c>
      <c r="D523" s="538" t="s">
        <v>533</v>
      </c>
      <c r="E523" s="539">
        <f>SUM(E524:E528)</f>
        <v>3486</v>
      </c>
      <c r="F523" s="539">
        <f>SUM(F524:F528)</f>
        <v>10338</v>
      </c>
      <c r="G523" s="539">
        <f>SUM(G524:G528)</f>
        <v>10338</v>
      </c>
      <c r="H523" s="539">
        <v>100</v>
      </c>
    </row>
    <row r="524" spans="1:8" ht="12.75">
      <c r="A524" s="439"/>
      <c r="B524" s="411"/>
      <c r="C524" s="422"/>
      <c r="D524" s="419" t="s">
        <v>746</v>
      </c>
      <c r="E524" s="415">
        <v>2656</v>
      </c>
      <c r="F524" s="650">
        <v>5290</v>
      </c>
      <c r="G524" s="417">
        <v>5290</v>
      </c>
      <c r="H524" s="415">
        <v>100</v>
      </c>
    </row>
    <row r="525" spans="1:8" ht="12.75">
      <c r="A525" s="439"/>
      <c r="B525" s="411"/>
      <c r="C525" s="422"/>
      <c r="D525" s="419" t="s">
        <v>747</v>
      </c>
      <c r="E525" s="415">
        <v>0</v>
      </c>
      <c r="F525" s="650">
        <v>2144</v>
      </c>
      <c r="G525" s="417">
        <v>2144</v>
      </c>
      <c r="H525" s="415">
        <v>100</v>
      </c>
    </row>
    <row r="526" spans="1:8" ht="12.75">
      <c r="A526" s="439"/>
      <c r="B526" s="411"/>
      <c r="C526" s="422"/>
      <c r="D526" s="419" t="s">
        <v>781</v>
      </c>
      <c r="E526" s="415">
        <v>0</v>
      </c>
      <c r="F526" s="650">
        <v>353</v>
      </c>
      <c r="G526" s="417">
        <v>353</v>
      </c>
      <c r="H526" s="415">
        <v>100</v>
      </c>
    </row>
    <row r="527" spans="1:8" ht="12.75">
      <c r="A527" s="439"/>
      <c r="B527" s="411"/>
      <c r="C527" s="422"/>
      <c r="D527" s="419" t="s">
        <v>423</v>
      </c>
      <c r="E527" s="415">
        <v>498</v>
      </c>
      <c r="F527" s="650">
        <v>654</v>
      </c>
      <c r="G527" s="417">
        <v>654</v>
      </c>
      <c r="H527" s="415">
        <v>99.96</v>
      </c>
    </row>
    <row r="528" spans="1:8" ht="12.75">
      <c r="A528" s="439"/>
      <c r="B528" s="411"/>
      <c r="C528" s="422"/>
      <c r="D528" s="369" t="s">
        <v>748</v>
      </c>
      <c r="E528" s="370">
        <v>332</v>
      </c>
      <c r="F528" s="654">
        <v>1897</v>
      </c>
      <c r="G528" s="371">
        <v>1897</v>
      </c>
      <c r="H528" s="370">
        <v>100</v>
      </c>
    </row>
    <row r="529" spans="1:8" ht="12.75">
      <c r="A529" s="439"/>
      <c r="B529" s="411"/>
      <c r="C529" s="655" t="s">
        <v>803</v>
      </c>
      <c r="D529" s="655"/>
      <c r="E529" s="640">
        <f>SUM(E530)</f>
        <v>0</v>
      </c>
      <c r="F529" s="640">
        <f>SUM(F530)</f>
        <v>29750</v>
      </c>
      <c r="G529" s="640">
        <f>SUM(G530)</f>
        <v>29750</v>
      </c>
      <c r="H529" s="640">
        <v>100</v>
      </c>
    </row>
    <row r="530" spans="1:8" ht="12.75">
      <c r="A530" s="439"/>
      <c r="B530" s="411"/>
      <c r="C530" s="355" t="s">
        <v>344</v>
      </c>
      <c r="D530" s="412" t="s">
        <v>804</v>
      </c>
      <c r="E530" s="413">
        <f>SUM(E531)</f>
        <v>0</v>
      </c>
      <c r="F530" s="413">
        <f>SUM(F531)</f>
        <v>29750</v>
      </c>
      <c r="G530" s="413">
        <f>SUM(G531)</f>
        <v>29750</v>
      </c>
      <c r="H530" s="413">
        <v>100</v>
      </c>
    </row>
    <row r="531" spans="1:8" ht="24" customHeight="1">
      <c r="A531" s="439"/>
      <c r="B531" s="411"/>
      <c r="C531" s="656"/>
      <c r="D531" s="657" t="s">
        <v>805</v>
      </c>
      <c r="E531" s="415">
        <v>0</v>
      </c>
      <c r="F531" s="416">
        <v>29750</v>
      </c>
      <c r="G531" s="417">
        <v>29750</v>
      </c>
      <c r="H531" s="415">
        <v>100</v>
      </c>
    </row>
    <row r="532" spans="1:8" ht="12.75">
      <c r="A532" s="404" t="s">
        <v>265</v>
      </c>
      <c r="B532" s="637" t="s">
        <v>806</v>
      </c>
      <c r="C532" s="658" t="s">
        <v>807</v>
      </c>
      <c r="D532" s="658"/>
      <c r="E532" s="408">
        <f>SUM(E533+E575+E578+E612+E646+E674+E700+E728+E751+E777+E806)</f>
        <v>805253</v>
      </c>
      <c r="F532" s="408">
        <f>SUM(F533+F575+F578+F612+F646+F674+F700+F728+F751+F777+F806)</f>
        <v>814344</v>
      </c>
      <c r="G532" s="408">
        <f>SUM(G533+G575+G578+G612+G646+G674+G700+G728+G751+G777+G806)</f>
        <v>815534</v>
      </c>
      <c r="H532" s="408">
        <v>100</v>
      </c>
    </row>
    <row r="533" spans="1:8" ht="12.75">
      <c r="A533" s="439"/>
      <c r="B533" s="411"/>
      <c r="C533" s="621" t="s">
        <v>808</v>
      </c>
      <c r="D533" s="621"/>
      <c r="E533" s="640">
        <f>SUM(E534)</f>
        <v>228044</v>
      </c>
      <c r="F533" s="640">
        <f>SUM(F534+F573)</f>
        <v>228512</v>
      </c>
      <c r="G533" s="640">
        <f>SUM(G534+G573)</f>
        <v>228528</v>
      </c>
      <c r="H533" s="640">
        <v>100</v>
      </c>
    </row>
    <row r="534" spans="1:8" ht="12.75">
      <c r="A534" s="439"/>
      <c r="B534" s="411"/>
      <c r="C534" s="355" t="s">
        <v>292</v>
      </c>
      <c r="D534" s="412" t="s">
        <v>8</v>
      </c>
      <c r="E534" s="413">
        <f>SUM(E535+E539+E544+E569)</f>
        <v>228044</v>
      </c>
      <c r="F534" s="413">
        <f>SUM(F535+F539+F544+F569)</f>
        <v>219399</v>
      </c>
      <c r="G534" s="413">
        <f>SUM(G535+G539+G544+G569)</f>
        <v>219415</v>
      </c>
      <c r="H534" s="413">
        <v>100</v>
      </c>
    </row>
    <row r="535" spans="1:8" ht="12.75">
      <c r="A535" s="439"/>
      <c r="B535" s="411"/>
      <c r="C535" s="361" t="s">
        <v>360</v>
      </c>
      <c r="D535" s="414" t="s">
        <v>479</v>
      </c>
      <c r="E535" s="539">
        <f>SUM(E536:E538)</f>
        <v>137821</v>
      </c>
      <c r="F535" s="539">
        <f>SUM(F536:F538)</f>
        <v>138941</v>
      </c>
      <c r="G535" s="539">
        <f>SUM(G536:G538)</f>
        <v>138941</v>
      </c>
      <c r="H535" s="539">
        <v>100</v>
      </c>
    </row>
    <row r="536" spans="1:8" ht="12.75">
      <c r="A536" s="439"/>
      <c r="B536" s="411"/>
      <c r="C536" s="361"/>
      <c r="D536" s="418" t="s">
        <v>480</v>
      </c>
      <c r="E536" s="415">
        <v>126071</v>
      </c>
      <c r="F536" s="415">
        <v>135159</v>
      </c>
      <c r="G536" s="415">
        <v>135159</v>
      </c>
      <c r="H536" s="119">
        <v>100</v>
      </c>
    </row>
    <row r="537" spans="1:8" ht="12.75">
      <c r="A537" s="439"/>
      <c r="B537" s="411"/>
      <c r="C537" s="361"/>
      <c r="D537" s="547" t="s">
        <v>729</v>
      </c>
      <c r="E537" s="415">
        <v>6539</v>
      </c>
      <c r="F537" s="415">
        <v>2006</v>
      </c>
      <c r="G537" s="415">
        <v>2006</v>
      </c>
      <c r="H537" s="119">
        <v>100</v>
      </c>
    </row>
    <row r="538" spans="1:8" ht="12.75">
      <c r="A538" s="439"/>
      <c r="B538" s="411"/>
      <c r="C538" s="361"/>
      <c r="D538" s="547" t="s">
        <v>572</v>
      </c>
      <c r="E538" s="415">
        <v>5211</v>
      </c>
      <c r="F538" s="415">
        <v>1776</v>
      </c>
      <c r="G538" s="415">
        <v>1776</v>
      </c>
      <c r="H538" s="119">
        <v>100</v>
      </c>
    </row>
    <row r="539" spans="1:8" ht="12.75">
      <c r="A539" s="439"/>
      <c r="B539" s="411"/>
      <c r="C539" s="361" t="s">
        <v>317</v>
      </c>
      <c r="D539" s="414" t="s">
        <v>485</v>
      </c>
      <c r="E539" s="421">
        <f>SUM(E540:E543)</f>
        <v>48164</v>
      </c>
      <c r="F539" s="421">
        <f>SUM(F540:F543)</f>
        <v>47044</v>
      </c>
      <c r="G539" s="421">
        <f>SUM(G540:G543)</f>
        <v>47044</v>
      </c>
      <c r="H539" s="224">
        <v>100</v>
      </c>
    </row>
    <row r="540" spans="1:8" ht="12.75">
      <c r="A540" s="439"/>
      <c r="B540" s="411"/>
      <c r="C540" s="361"/>
      <c r="D540" s="547" t="s">
        <v>730</v>
      </c>
      <c r="E540" s="375">
        <v>6838</v>
      </c>
      <c r="F540" s="375">
        <v>7339</v>
      </c>
      <c r="G540" s="415">
        <v>7339</v>
      </c>
      <c r="H540" s="119">
        <v>100</v>
      </c>
    </row>
    <row r="541" spans="1:8" ht="12.75">
      <c r="A541" s="439"/>
      <c r="B541" s="411"/>
      <c r="C541" s="361"/>
      <c r="D541" s="547" t="s">
        <v>731</v>
      </c>
      <c r="E541" s="375">
        <v>2390</v>
      </c>
      <c r="F541" s="375">
        <v>2355</v>
      </c>
      <c r="G541" s="415">
        <v>2355</v>
      </c>
      <c r="H541" s="119">
        <v>100</v>
      </c>
    </row>
    <row r="542" spans="1:8" ht="12.75">
      <c r="A542" s="439"/>
      <c r="B542" s="411"/>
      <c r="C542" s="361"/>
      <c r="D542" s="418" t="s">
        <v>732</v>
      </c>
      <c r="E542" s="375">
        <v>4548</v>
      </c>
      <c r="F542" s="375">
        <v>3824</v>
      </c>
      <c r="G542" s="415">
        <v>3824</v>
      </c>
      <c r="H542" s="119">
        <v>100</v>
      </c>
    </row>
    <row r="543" spans="1:8" ht="12.75">
      <c r="A543" s="439"/>
      <c r="B543" s="411"/>
      <c r="C543" s="361"/>
      <c r="D543" s="419" t="s">
        <v>733</v>
      </c>
      <c r="E543" s="370">
        <v>34388</v>
      </c>
      <c r="F543" s="370">
        <v>33526</v>
      </c>
      <c r="G543" s="415">
        <v>33526</v>
      </c>
      <c r="H543" s="119">
        <v>100</v>
      </c>
    </row>
    <row r="544" spans="1:8" ht="12.75">
      <c r="A544" s="439"/>
      <c r="B544" s="411"/>
      <c r="C544" s="361" t="s">
        <v>293</v>
      </c>
      <c r="D544" s="414" t="s">
        <v>294</v>
      </c>
      <c r="E544" s="421">
        <f>SUM(E545:E568)</f>
        <v>40067</v>
      </c>
      <c r="F544" s="421">
        <f>SUM(F545:F568)</f>
        <v>31676</v>
      </c>
      <c r="G544" s="421">
        <f>SUM(G545:G568)</f>
        <v>31692</v>
      </c>
      <c r="H544" s="224">
        <v>100</v>
      </c>
    </row>
    <row r="545" spans="1:8" ht="12.75">
      <c r="A545" s="439"/>
      <c r="B545" s="411"/>
      <c r="C545" s="422"/>
      <c r="D545" s="419" t="s">
        <v>378</v>
      </c>
      <c r="E545" s="415">
        <v>1660</v>
      </c>
      <c r="F545" s="415">
        <v>3690</v>
      </c>
      <c r="G545" s="415">
        <v>3691</v>
      </c>
      <c r="H545" s="119">
        <v>100</v>
      </c>
    </row>
    <row r="546" spans="1:8" ht="12.75">
      <c r="A546" s="439"/>
      <c r="B546" s="411"/>
      <c r="C546" s="422"/>
      <c r="D546" s="419" t="s">
        <v>734</v>
      </c>
      <c r="E546" s="415">
        <v>1660</v>
      </c>
      <c r="F546" s="415">
        <v>0</v>
      </c>
      <c r="G546" s="415">
        <v>0</v>
      </c>
      <c r="H546" s="119">
        <v>100</v>
      </c>
    </row>
    <row r="547" spans="1:8" ht="12.75">
      <c r="A547" s="439"/>
      <c r="B547" s="411"/>
      <c r="C547" s="422"/>
      <c r="D547" s="419" t="s">
        <v>380</v>
      </c>
      <c r="E547" s="415">
        <v>730</v>
      </c>
      <c r="F547" s="415">
        <v>392</v>
      </c>
      <c r="G547" s="415">
        <v>392</v>
      </c>
      <c r="H547" s="119">
        <v>100</v>
      </c>
    </row>
    <row r="548" spans="1:8" ht="12.75">
      <c r="A548" s="439"/>
      <c r="B548" s="411"/>
      <c r="C548" s="422"/>
      <c r="D548" s="419" t="s">
        <v>382</v>
      </c>
      <c r="E548" s="415">
        <v>1660</v>
      </c>
      <c r="F548" s="415">
        <v>280</v>
      </c>
      <c r="G548" s="415">
        <v>280</v>
      </c>
      <c r="H548" s="119">
        <v>100</v>
      </c>
    </row>
    <row r="549" spans="1:8" ht="12.75">
      <c r="A549" s="439"/>
      <c r="B549" s="411"/>
      <c r="C549" s="422"/>
      <c r="D549" s="419" t="s">
        <v>383</v>
      </c>
      <c r="E549" s="415">
        <v>332</v>
      </c>
      <c r="F549" s="415">
        <v>0</v>
      </c>
      <c r="G549" s="415">
        <v>0</v>
      </c>
      <c r="H549" s="119">
        <v>100</v>
      </c>
    </row>
    <row r="550" spans="1:8" ht="12.75">
      <c r="A550" s="439"/>
      <c r="B550" s="411"/>
      <c r="C550" s="422"/>
      <c r="D550" s="419" t="s">
        <v>735</v>
      </c>
      <c r="E550" s="415">
        <v>12282</v>
      </c>
      <c r="F550" s="415">
        <v>2628</v>
      </c>
      <c r="G550" s="415">
        <v>2628</v>
      </c>
      <c r="H550" s="119">
        <v>100</v>
      </c>
    </row>
    <row r="551" spans="1:8" ht="12.75">
      <c r="A551" s="439"/>
      <c r="B551" s="411"/>
      <c r="C551" s="422"/>
      <c r="D551" s="419" t="s">
        <v>385</v>
      </c>
      <c r="E551" s="415">
        <v>7303</v>
      </c>
      <c r="F551" s="415">
        <v>10965</v>
      </c>
      <c r="G551" s="415">
        <v>10828</v>
      </c>
      <c r="H551" s="370">
        <v>99</v>
      </c>
    </row>
    <row r="552" spans="1:8" ht="12.75">
      <c r="A552" s="439"/>
      <c r="B552" s="411"/>
      <c r="C552" s="422"/>
      <c r="D552" s="419" t="s">
        <v>736</v>
      </c>
      <c r="E552" s="415">
        <v>100</v>
      </c>
      <c r="F552" s="415">
        <v>124</v>
      </c>
      <c r="G552" s="415">
        <v>123</v>
      </c>
      <c r="H552" s="370">
        <v>99</v>
      </c>
    </row>
    <row r="553" spans="1:8" ht="12.75">
      <c r="A553" s="439"/>
      <c r="B553" s="411"/>
      <c r="C553" s="422"/>
      <c r="D553" s="419" t="s">
        <v>737</v>
      </c>
      <c r="E553" s="415">
        <v>1660</v>
      </c>
      <c r="F553" s="415">
        <v>1211</v>
      </c>
      <c r="G553" s="415">
        <v>1211</v>
      </c>
      <c r="H553" s="415">
        <v>100</v>
      </c>
    </row>
    <row r="554" spans="1:8" ht="12.75">
      <c r="A554" s="439"/>
      <c r="B554" s="411"/>
      <c r="C554" s="422"/>
      <c r="D554" s="419" t="s">
        <v>756</v>
      </c>
      <c r="E554" s="415"/>
      <c r="F554" s="415">
        <v>516</v>
      </c>
      <c r="G554" s="415">
        <v>516</v>
      </c>
      <c r="H554" s="415">
        <v>100</v>
      </c>
    </row>
    <row r="555" spans="1:8" ht="12.75">
      <c r="A555" s="439"/>
      <c r="B555" s="411"/>
      <c r="C555" s="422"/>
      <c r="D555" s="419" t="s">
        <v>757</v>
      </c>
      <c r="E555" s="415">
        <v>564</v>
      </c>
      <c r="F555" s="415">
        <v>330</v>
      </c>
      <c r="G555" s="415">
        <v>330</v>
      </c>
      <c r="H555" s="415">
        <v>100</v>
      </c>
    </row>
    <row r="556" spans="1:8" ht="12.75">
      <c r="A556" s="439"/>
      <c r="B556" s="411"/>
      <c r="C556" s="422"/>
      <c r="D556" s="419" t="s">
        <v>739</v>
      </c>
      <c r="E556" s="415">
        <v>33</v>
      </c>
      <c r="F556" s="415">
        <v>0</v>
      </c>
      <c r="G556" s="415">
        <v>0</v>
      </c>
      <c r="H556" s="415">
        <v>0</v>
      </c>
    </row>
    <row r="557" spans="1:8" ht="12.75">
      <c r="A557" s="439"/>
      <c r="B557" s="411"/>
      <c r="C557" s="422"/>
      <c r="D557" s="419" t="s">
        <v>740</v>
      </c>
      <c r="E557" s="415">
        <v>332</v>
      </c>
      <c r="F557" s="415">
        <v>165</v>
      </c>
      <c r="G557" s="415">
        <v>165</v>
      </c>
      <c r="H557" s="415">
        <v>100</v>
      </c>
    </row>
    <row r="558" spans="1:8" ht="12.75">
      <c r="A558" s="439"/>
      <c r="B558" s="411"/>
      <c r="C558" s="422"/>
      <c r="D558" s="419" t="s">
        <v>741</v>
      </c>
      <c r="E558" s="415">
        <v>1660</v>
      </c>
      <c r="F558" s="415">
        <v>1002</v>
      </c>
      <c r="G558" s="415">
        <v>1002</v>
      </c>
      <c r="H558" s="415">
        <v>100</v>
      </c>
    </row>
    <row r="559" spans="1:8" ht="12.75">
      <c r="A559" s="439"/>
      <c r="B559" s="411"/>
      <c r="C559" s="422"/>
      <c r="D559" s="419" t="s">
        <v>742</v>
      </c>
      <c r="E559" s="415">
        <v>3319</v>
      </c>
      <c r="F559" s="415">
        <v>1217</v>
      </c>
      <c r="G559" s="415">
        <v>1370</v>
      </c>
      <c r="H559" s="415">
        <v>113</v>
      </c>
    </row>
    <row r="560" spans="1:8" ht="12.75">
      <c r="A560" s="439"/>
      <c r="B560" s="411"/>
      <c r="C560" s="422"/>
      <c r="D560" s="419" t="s">
        <v>809</v>
      </c>
      <c r="E560" s="415"/>
      <c r="F560" s="415">
        <v>180</v>
      </c>
      <c r="G560" s="415">
        <v>180</v>
      </c>
      <c r="H560" s="415">
        <v>100</v>
      </c>
    </row>
    <row r="561" spans="1:8" ht="12.75">
      <c r="A561" s="439"/>
      <c r="B561" s="411"/>
      <c r="C561" s="422"/>
      <c r="D561" s="419" t="s">
        <v>743</v>
      </c>
      <c r="E561" s="415">
        <v>166</v>
      </c>
      <c r="F561" s="415">
        <v>0</v>
      </c>
      <c r="G561" s="415">
        <v>0</v>
      </c>
      <c r="H561" s="415">
        <v>0</v>
      </c>
    </row>
    <row r="562" spans="1:8" ht="12.75">
      <c r="A562" s="439"/>
      <c r="B562" s="411"/>
      <c r="C562" s="422"/>
      <c r="D562" s="419" t="s">
        <v>406</v>
      </c>
      <c r="E562" s="415">
        <v>66</v>
      </c>
      <c r="F562" s="415">
        <v>0</v>
      </c>
      <c r="G562" s="415">
        <v>0</v>
      </c>
      <c r="H562" s="415">
        <v>0</v>
      </c>
    </row>
    <row r="563" spans="1:8" ht="12.75">
      <c r="A563" s="439"/>
      <c r="B563" s="411"/>
      <c r="C563" s="422"/>
      <c r="D563" s="419" t="s">
        <v>407</v>
      </c>
      <c r="E563" s="415">
        <v>3884</v>
      </c>
      <c r="F563" s="415">
        <v>4994</v>
      </c>
      <c r="G563" s="415">
        <v>4994</v>
      </c>
      <c r="H563" s="415">
        <v>100</v>
      </c>
    </row>
    <row r="564" spans="1:8" ht="12.75">
      <c r="A564" s="439"/>
      <c r="B564" s="411"/>
      <c r="C564" s="422"/>
      <c r="D564" s="419" t="s">
        <v>408</v>
      </c>
      <c r="E564" s="415">
        <v>498</v>
      </c>
      <c r="F564" s="415">
        <v>398</v>
      </c>
      <c r="G564" s="415">
        <v>398</v>
      </c>
      <c r="H564" s="415">
        <v>100</v>
      </c>
    </row>
    <row r="565" spans="1:8" ht="12.75">
      <c r="A565" s="439"/>
      <c r="B565" s="411"/>
      <c r="C565" s="422"/>
      <c r="D565" s="419" t="s">
        <v>773</v>
      </c>
      <c r="E565" s="415">
        <v>0</v>
      </c>
      <c r="F565" s="415">
        <v>34</v>
      </c>
      <c r="G565" s="415">
        <v>34</v>
      </c>
      <c r="H565" s="415">
        <v>100</v>
      </c>
    </row>
    <row r="566" spans="1:8" ht="12.75">
      <c r="A566" s="439"/>
      <c r="B566" s="411"/>
      <c r="C566" s="422"/>
      <c r="D566" s="419" t="s">
        <v>745</v>
      </c>
      <c r="E566" s="415">
        <v>0</v>
      </c>
      <c r="F566" s="415">
        <v>1968</v>
      </c>
      <c r="G566" s="415">
        <v>1968</v>
      </c>
      <c r="H566" s="415">
        <v>100</v>
      </c>
    </row>
    <row r="567" spans="1:8" ht="12.75">
      <c r="A567" s="439"/>
      <c r="B567" s="411"/>
      <c r="C567" s="422"/>
      <c r="D567" s="419" t="s">
        <v>410</v>
      </c>
      <c r="E567" s="415">
        <v>166</v>
      </c>
      <c r="F567" s="415">
        <v>43</v>
      </c>
      <c r="G567" s="415">
        <v>43</v>
      </c>
      <c r="H567" s="415">
        <v>100</v>
      </c>
    </row>
    <row r="568" spans="1:8" ht="12.75">
      <c r="A568" s="439"/>
      <c r="B568" s="411"/>
      <c r="C568" s="422"/>
      <c r="D568" s="419" t="s">
        <v>411</v>
      </c>
      <c r="E568" s="415">
        <v>1992</v>
      </c>
      <c r="F568" s="415">
        <v>1539</v>
      </c>
      <c r="G568" s="415">
        <v>1539</v>
      </c>
      <c r="H568" s="415">
        <v>100</v>
      </c>
    </row>
    <row r="569" spans="1:8" ht="12.75">
      <c r="A569" s="439"/>
      <c r="B569" s="411"/>
      <c r="C569" s="537" t="s">
        <v>532</v>
      </c>
      <c r="D569" s="538" t="s">
        <v>533</v>
      </c>
      <c r="E569" s="539">
        <f>SUM(E570:E572)</f>
        <v>1992</v>
      </c>
      <c r="F569" s="539">
        <f>SUM(F570:F572)</f>
        <v>1738</v>
      </c>
      <c r="G569" s="539">
        <f>SUM(G570:G572)</f>
        <v>1738</v>
      </c>
      <c r="H569" s="539">
        <v>100</v>
      </c>
    </row>
    <row r="570" spans="1:8" ht="12.75">
      <c r="A570" s="439"/>
      <c r="B570" s="411"/>
      <c r="C570" s="422"/>
      <c r="D570" s="419" t="s">
        <v>746</v>
      </c>
      <c r="E570" s="415">
        <v>498</v>
      </c>
      <c r="F570" s="415">
        <v>0</v>
      </c>
      <c r="G570" s="539">
        <v>0</v>
      </c>
      <c r="H570" s="415">
        <v>0</v>
      </c>
    </row>
    <row r="571" spans="1:8" ht="12.75">
      <c r="A571" s="439"/>
      <c r="B571" s="411"/>
      <c r="C571" s="422"/>
      <c r="D571" s="419" t="s">
        <v>747</v>
      </c>
      <c r="E571" s="415">
        <v>498</v>
      </c>
      <c r="F571" s="415">
        <v>1113</v>
      </c>
      <c r="G571" s="539">
        <v>1113</v>
      </c>
      <c r="H571" s="415">
        <v>100</v>
      </c>
    </row>
    <row r="572" spans="1:8" ht="12.75">
      <c r="A572" s="439"/>
      <c r="B572" s="411"/>
      <c r="C572" s="422"/>
      <c r="D572" s="419" t="s">
        <v>423</v>
      </c>
      <c r="E572" s="415">
        <v>996</v>
      </c>
      <c r="F572" s="415">
        <v>625</v>
      </c>
      <c r="G572" s="539">
        <v>625</v>
      </c>
      <c r="H572" s="415">
        <v>100</v>
      </c>
    </row>
    <row r="573" spans="1:8" ht="12.75">
      <c r="A573" s="439"/>
      <c r="B573" s="411"/>
      <c r="C573" s="429" t="s">
        <v>344</v>
      </c>
      <c r="D573" s="430" t="s">
        <v>20</v>
      </c>
      <c r="E573" s="431">
        <v>0</v>
      </c>
      <c r="F573" s="431">
        <f>SUM(F574)</f>
        <v>9113</v>
      </c>
      <c r="G573" s="431">
        <f>SUM(G574)</f>
        <v>9113</v>
      </c>
      <c r="H573" s="431">
        <v>100</v>
      </c>
    </row>
    <row r="574" spans="1:8" ht="12.75">
      <c r="A574" s="439"/>
      <c r="B574" s="411"/>
      <c r="C574" s="422"/>
      <c r="D574" s="419" t="s">
        <v>810</v>
      </c>
      <c r="E574" s="415">
        <v>0</v>
      </c>
      <c r="F574" s="415">
        <v>9113</v>
      </c>
      <c r="G574" s="539">
        <v>9113</v>
      </c>
      <c r="H574" s="415">
        <v>100</v>
      </c>
    </row>
    <row r="575" spans="1:8" ht="12.75">
      <c r="A575" s="439"/>
      <c r="B575" s="411"/>
      <c r="C575" s="621" t="s">
        <v>811</v>
      </c>
      <c r="D575" s="621"/>
      <c r="E575" s="641">
        <f>SUM(E576)</f>
        <v>31269</v>
      </c>
      <c r="F575" s="641">
        <f>SUM(F576)</f>
        <v>31269</v>
      </c>
      <c r="G575" s="641">
        <f>SUM(G576)</f>
        <v>31269</v>
      </c>
      <c r="H575" s="641">
        <v>100</v>
      </c>
    </row>
    <row r="576" spans="1:8" ht="12.75">
      <c r="A576" s="439"/>
      <c r="B576" s="411"/>
      <c r="C576" s="429" t="s">
        <v>532</v>
      </c>
      <c r="D576" s="430" t="s">
        <v>533</v>
      </c>
      <c r="E576" s="643">
        <f>SUM(E577)</f>
        <v>31269</v>
      </c>
      <c r="F576" s="643">
        <f>SUM(F577)</f>
        <v>31269</v>
      </c>
      <c r="G576" s="643">
        <f>SUM(G577)</f>
        <v>31269</v>
      </c>
      <c r="H576" s="643">
        <v>100</v>
      </c>
    </row>
    <row r="577" spans="1:8" ht="12.75">
      <c r="A577" s="439"/>
      <c r="B577" s="411"/>
      <c r="C577" s="422"/>
      <c r="D577" s="419" t="s">
        <v>812</v>
      </c>
      <c r="E577" s="415">
        <v>31269</v>
      </c>
      <c r="F577" s="416">
        <v>31269</v>
      </c>
      <c r="G577" s="417">
        <v>31269</v>
      </c>
      <c r="H577" s="415">
        <v>100</v>
      </c>
    </row>
    <row r="578" spans="1:8" ht="12.75">
      <c r="A578" s="439"/>
      <c r="B578" s="411"/>
      <c r="C578" s="621" t="s">
        <v>813</v>
      </c>
      <c r="D578" s="621"/>
      <c r="E578" s="640">
        <f>SUM(E579+E611)</f>
        <v>64861</v>
      </c>
      <c r="F578" s="640">
        <f>SUM(F579+F611)</f>
        <v>64515</v>
      </c>
      <c r="G578" s="640">
        <f>SUM(G579+G611)</f>
        <v>64549</v>
      </c>
      <c r="H578" s="640">
        <v>100</v>
      </c>
    </row>
    <row r="579" spans="1:8" ht="12.75">
      <c r="A579" s="439"/>
      <c r="B579" s="411"/>
      <c r="C579" s="355" t="s">
        <v>292</v>
      </c>
      <c r="D579" s="412" t="s">
        <v>8</v>
      </c>
      <c r="E579" s="413">
        <f>SUM(E580+E584+E588+E606)</f>
        <v>56562</v>
      </c>
      <c r="F579" s="413">
        <f>SUM(F580+F584+F588+F606)</f>
        <v>56216</v>
      </c>
      <c r="G579" s="413">
        <f>SUM(G580+G584+G588+G606)</f>
        <v>56250</v>
      </c>
      <c r="H579" s="413">
        <v>100</v>
      </c>
    </row>
    <row r="580" spans="1:8" ht="12.75">
      <c r="A580" s="439"/>
      <c r="B580" s="411"/>
      <c r="C580" s="361" t="s">
        <v>360</v>
      </c>
      <c r="D580" s="414" t="s">
        <v>479</v>
      </c>
      <c r="E580" s="539">
        <f>SUM(E581:E583)</f>
        <v>29775</v>
      </c>
      <c r="F580" s="539">
        <f>SUM(F581:F583)</f>
        <v>29851</v>
      </c>
      <c r="G580" s="539">
        <f>SUM(G581:G583)</f>
        <v>29853</v>
      </c>
      <c r="H580" s="539">
        <v>100</v>
      </c>
    </row>
    <row r="581" spans="1:8" ht="12.75">
      <c r="A581" s="439"/>
      <c r="B581" s="411"/>
      <c r="C581" s="361"/>
      <c r="D581" s="418" t="s">
        <v>480</v>
      </c>
      <c r="E581" s="415">
        <v>26953</v>
      </c>
      <c r="F581" s="415">
        <v>27502</v>
      </c>
      <c r="G581" s="417">
        <v>27504</v>
      </c>
      <c r="H581" s="415">
        <v>100</v>
      </c>
    </row>
    <row r="582" spans="1:8" ht="12.75">
      <c r="A582" s="439"/>
      <c r="B582" s="411"/>
      <c r="C582" s="361"/>
      <c r="D582" s="547" t="s">
        <v>729</v>
      </c>
      <c r="E582" s="415">
        <v>2822</v>
      </c>
      <c r="F582" s="415">
        <v>2089</v>
      </c>
      <c r="G582" s="417">
        <v>2089</v>
      </c>
      <c r="H582" s="415">
        <v>100</v>
      </c>
    </row>
    <row r="583" spans="1:8" ht="12.75">
      <c r="A583" s="439"/>
      <c r="B583" s="411"/>
      <c r="C583" s="361"/>
      <c r="D583" s="547" t="s">
        <v>572</v>
      </c>
      <c r="E583" s="415"/>
      <c r="F583" s="415">
        <v>260</v>
      </c>
      <c r="G583" s="417">
        <v>260</v>
      </c>
      <c r="H583" s="415">
        <v>100</v>
      </c>
    </row>
    <row r="584" spans="1:8" ht="12.75">
      <c r="A584" s="439"/>
      <c r="B584" s="411"/>
      <c r="C584" s="361" t="s">
        <v>317</v>
      </c>
      <c r="D584" s="414" t="s">
        <v>485</v>
      </c>
      <c r="E584" s="421">
        <f>SUM(E585:E587)</f>
        <v>10489</v>
      </c>
      <c r="F584" s="421">
        <f>SUM(F585:F587)</f>
        <v>10486</v>
      </c>
      <c r="G584" s="421">
        <f>SUM(G585:G587)</f>
        <v>10484</v>
      </c>
      <c r="H584" s="421">
        <v>100</v>
      </c>
    </row>
    <row r="585" spans="1:8" ht="12.75">
      <c r="A585" s="439"/>
      <c r="B585" s="411"/>
      <c r="C585" s="361"/>
      <c r="D585" s="547" t="s">
        <v>730</v>
      </c>
      <c r="E585" s="375">
        <v>1992</v>
      </c>
      <c r="F585" s="375">
        <v>2126</v>
      </c>
      <c r="G585" s="371">
        <v>2125</v>
      </c>
      <c r="H585" s="375">
        <v>100</v>
      </c>
    </row>
    <row r="586" spans="1:8" ht="12.75">
      <c r="A586" s="439"/>
      <c r="B586" s="411"/>
      <c r="C586" s="361"/>
      <c r="D586" s="418" t="s">
        <v>732</v>
      </c>
      <c r="E586" s="375">
        <v>996</v>
      </c>
      <c r="F586" s="375">
        <v>860</v>
      </c>
      <c r="G586" s="371">
        <v>860</v>
      </c>
      <c r="H586" s="375">
        <v>100</v>
      </c>
    </row>
    <row r="587" spans="1:8" ht="12.75">
      <c r="A587" s="439"/>
      <c r="B587" s="411"/>
      <c r="C587" s="361"/>
      <c r="D587" s="419" t="s">
        <v>733</v>
      </c>
      <c r="E587" s="370">
        <v>7501</v>
      </c>
      <c r="F587" s="370">
        <v>7500</v>
      </c>
      <c r="G587" s="420">
        <v>7499</v>
      </c>
      <c r="H587" s="370">
        <v>100</v>
      </c>
    </row>
    <row r="588" spans="1:8" ht="12.75">
      <c r="A588" s="439"/>
      <c r="B588" s="411"/>
      <c r="C588" s="361" t="s">
        <v>293</v>
      </c>
      <c r="D588" s="414" t="s">
        <v>294</v>
      </c>
      <c r="E588" s="421">
        <f>SUM(E589:E605)</f>
        <v>15966</v>
      </c>
      <c r="F588" s="421">
        <f>SUM(F589:F605)</f>
        <v>14667</v>
      </c>
      <c r="G588" s="421">
        <f>SUM(G589:G605)</f>
        <v>14701</v>
      </c>
      <c r="H588" s="421">
        <v>100</v>
      </c>
    </row>
    <row r="589" spans="1:8" ht="12.75">
      <c r="A589" s="439"/>
      <c r="B589" s="411"/>
      <c r="C589" s="537"/>
      <c r="D589" s="645" t="s">
        <v>789</v>
      </c>
      <c r="E589" s="415">
        <v>33</v>
      </c>
      <c r="F589" s="415">
        <v>0</v>
      </c>
      <c r="G589" s="539">
        <v>0</v>
      </c>
      <c r="H589" s="539">
        <v>0</v>
      </c>
    </row>
    <row r="590" spans="1:8" ht="12.75">
      <c r="A590" s="439"/>
      <c r="B590" s="411"/>
      <c r="C590" s="537"/>
      <c r="D590" s="419" t="s">
        <v>378</v>
      </c>
      <c r="E590" s="415">
        <v>8298</v>
      </c>
      <c r="F590" s="415">
        <v>8026</v>
      </c>
      <c r="G590" s="417">
        <v>8060</v>
      </c>
      <c r="H590" s="415">
        <v>100.43</v>
      </c>
    </row>
    <row r="591" spans="1:8" ht="12.75">
      <c r="A591" s="439"/>
      <c r="B591" s="411"/>
      <c r="C591" s="537"/>
      <c r="D591" s="419" t="s">
        <v>734</v>
      </c>
      <c r="E591" s="415">
        <v>1328</v>
      </c>
      <c r="F591" s="415">
        <v>1328</v>
      </c>
      <c r="G591" s="417">
        <v>1328</v>
      </c>
      <c r="H591" s="415">
        <v>100</v>
      </c>
    </row>
    <row r="592" spans="1:8" ht="12.75">
      <c r="A592" s="439"/>
      <c r="B592" s="411"/>
      <c r="C592" s="537"/>
      <c r="D592" s="419" t="s">
        <v>380</v>
      </c>
      <c r="E592" s="415">
        <v>332</v>
      </c>
      <c r="F592" s="415">
        <v>327</v>
      </c>
      <c r="G592" s="417">
        <v>327</v>
      </c>
      <c r="H592" s="415">
        <v>100</v>
      </c>
    </row>
    <row r="593" spans="1:8" ht="12.75">
      <c r="A593" s="439"/>
      <c r="B593" s="411"/>
      <c r="C593" s="537"/>
      <c r="D593" s="419" t="s">
        <v>382</v>
      </c>
      <c r="E593" s="415"/>
      <c r="F593" s="415">
        <v>37</v>
      </c>
      <c r="G593" s="417">
        <v>37</v>
      </c>
      <c r="H593" s="415">
        <v>99.57</v>
      </c>
    </row>
    <row r="594" spans="1:8" ht="12.75">
      <c r="A594" s="439"/>
      <c r="B594" s="411"/>
      <c r="C594" s="537"/>
      <c r="D594" s="419" t="s">
        <v>735</v>
      </c>
      <c r="E594" s="415"/>
      <c r="F594" s="415">
        <v>547</v>
      </c>
      <c r="G594" s="417">
        <v>547</v>
      </c>
      <c r="H594" s="415">
        <v>100</v>
      </c>
    </row>
    <row r="595" spans="1:8" ht="12.75">
      <c r="A595" s="439"/>
      <c r="B595" s="411"/>
      <c r="C595" s="537"/>
      <c r="D595" s="419" t="s">
        <v>385</v>
      </c>
      <c r="E595" s="415">
        <v>664</v>
      </c>
      <c r="F595" s="415">
        <v>811</v>
      </c>
      <c r="G595" s="417">
        <v>811</v>
      </c>
      <c r="H595" s="415">
        <v>100</v>
      </c>
    </row>
    <row r="596" spans="1:8" ht="12.75">
      <c r="A596" s="439"/>
      <c r="B596" s="411"/>
      <c r="C596" s="537"/>
      <c r="D596" s="419" t="s">
        <v>736</v>
      </c>
      <c r="E596" s="415">
        <v>133</v>
      </c>
      <c r="F596" s="415">
        <v>104</v>
      </c>
      <c r="G596" s="417">
        <v>104</v>
      </c>
      <c r="H596" s="415">
        <v>100</v>
      </c>
    </row>
    <row r="597" spans="1:8" ht="12.75">
      <c r="A597" s="439"/>
      <c r="B597" s="411"/>
      <c r="C597" s="537"/>
      <c r="D597" s="419" t="s">
        <v>737</v>
      </c>
      <c r="E597" s="415">
        <v>498</v>
      </c>
      <c r="F597" s="415">
        <v>240</v>
      </c>
      <c r="G597" s="417">
        <v>240</v>
      </c>
      <c r="H597" s="415">
        <v>100</v>
      </c>
    </row>
    <row r="598" spans="1:8" ht="12.75">
      <c r="A598" s="439"/>
      <c r="B598" s="411"/>
      <c r="C598" s="537"/>
      <c r="D598" s="419" t="s">
        <v>740</v>
      </c>
      <c r="E598" s="415">
        <v>166</v>
      </c>
      <c r="F598" s="415">
        <v>0</v>
      </c>
      <c r="G598" s="417">
        <v>0</v>
      </c>
      <c r="H598" s="415">
        <v>0</v>
      </c>
    </row>
    <row r="599" spans="1:8" ht="12.75">
      <c r="A599" s="439"/>
      <c r="B599" s="411"/>
      <c r="C599" s="537"/>
      <c r="D599" s="419" t="s">
        <v>741</v>
      </c>
      <c r="E599" s="415">
        <v>597</v>
      </c>
      <c r="F599" s="415">
        <v>80</v>
      </c>
      <c r="G599" s="417">
        <v>80</v>
      </c>
      <c r="H599" s="415">
        <v>99.6</v>
      </c>
    </row>
    <row r="600" spans="1:8" ht="12.75">
      <c r="A600" s="439"/>
      <c r="B600" s="411"/>
      <c r="C600" s="537"/>
      <c r="D600" s="419" t="s">
        <v>743</v>
      </c>
      <c r="E600" s="415">
        <v>133</v>
      </c>
      <c r="F600" s="415">
        <v>0</v>
      </c>
      <c r="G600" s="417">
        <v>0</v>
      </c>
      <c r="H600" s="415">
        <v>0</v>
      </c>
    </row>
    <row r="601" spans="1:8" ht="12.75">
      <c r="A601" s="439"/>
      <c r="B601" s="411"/>
      <c r="C601" s="537"/>
      <c r="D601" s="419" t="s">
        <v>407</v>
      </c>
      <c r="E601" s="415">
        <v>797</v>
      </c>
      <c r="F601" s="415">
        <v>874</v>
      </c>
      <c r="G601" s="417">
        <v>874</v>
      </c>
      <c r="H601" s="415">
        <v>100</v>
      </c>
    </row>
    <row r="602" spans="1:8" ht="12.75">
      <c r="A602" s="439"/>
      <c r="B602" s="411"/>
      <c r="C602" s="537"/>
      <c r="D602" s="419" t="s">
        <v>745</v>
      </c>
      <c r="E602" s="415">
        <v>830</v>
      </c>
      <c r="F602" s="415">
        <v>641</v>
      </c>
      <c r="G602" s="417">
        <v>641</v>
      </c>
      <c r="H602" s="415">
        <v>100</v>
      </c>
    </row>
    <row r="603" spans="1:8" ht="12.75">
      <c r="A603" s="439"/>
      <c r="B603" s="411"/>
      <c r="C603" s="537"/>
      <c r="D603" s="419" t="s">
        <v>374</v>
      </c>
      <c r="E603" s="415">
        <v>1660</v>
      </c>
      <c r="F603" s="415">
        <v>1320</v>
      </c>
      <c r="G603" s="417">
        <v>1320</v>
      </c>
      <c r="H603" s="415">
        <v>100</v>
      </c>
    </row>
    <row r="604" spans="1:8" ht="12.75">
      <c r="A604" s="439"/>
      <c r="B604" s="411"/>
      <c r="C604" s="537"/>
      <c r="D604" s="419" t="s">
        <v>411</v>
      </c>
      <c r="E604" s="415">
        <v>431</v>
      </c>
      <c r="F604" s="415">
        <v>332</v>
      </c>
      <c r="G604" s="417">
        <v>332</v>
      </c>
      <c r="H604" s="415">
        <v>100</v>
      </c>
    </row>
    <row r="605" spans="1:8" ht="12.75">
      <c r="A605" s="439"/>
      <c r="B605" s="411"/>
      <c r="C605" s="537"/>
      <c r="D605" s="419" t="s">
        <v>760</v>
      </c>
      <c r="E605" s="415">
        <v>66</v>
      </c>
      <c r="F605" s="415">
        <v>0</v>
      </c>
      <c r="G605" s="417">
        <v>0</v>
      </c>
      <c r="H605" s="415">
        <v>0</v>
      </c>
    </row>
    <row r="606" spans="1:8" ht="12.75">
      <c r="A606" s="439"/>
      <c r="B606" s="411"/>
      <c r="C606" s="537" t="s">
        <v>532</v>
      </c>
      <c r="D606" s="538" t="s">
        <v>533</v>
      </c>
      <c r="E606" s="539">
        <f>SUM(E607:E609)</f>
        <v>332</v>
      </c>
      <c r="F606" s="539">
        <f>SUM(F607:F609)</f>
        <v>1212</v>
      </c>
      <c r="G606" s="539">
        <f>SUM(G607:G609)</f>
        <v>1212</v>
      </c>
      <c r="H606" s="539">
        <v>100</v>
      </c>
    </row>
    <row r="607" spans="1:8" ht="12.75">
      <c r="A607" s="439"/>
      <c r="B607" s="411"/>
      <c r="C607" s="422"/>
      <c r="D607" s="419" t="s">
        <v>814</v>
      </c>
      <c r="E607" s="539"/>
      <c r="F607" s="415">
        <v>1212</v>
      </c>
      <c r="G607" s="415">
        <v>1212</v>
      </c>
      <c r="H607" s="539">
        <v>100</v>
      </c>
    </row>
    <row r="608" spans="1:8" ht="12.75">
      <c r="A608" s="439"/>
      <c r="B608" s="411"/>
      <c r="C608" s="422"/>
      <c r="D608" s="419" t="s">
        <v>423</v>
      </c>
      <c r="E608" s="415">
        <v>266</v>
      </c>
      <c r="F608" s="416">
        <v>0</v>
      </c>
      <c r="G608" s="417"/>
      <c r="H608" s="415">
        <v>0</v>
      </c>
    </row>
    <row r="609" spans="1:8" ht="12.75">
      <c r="A609" s="439"/>
      <c r="B609" s="411"/>
      <c r="C609" s="422"/>
      <c r="D609" s="419" t="s">
        <v>748</v>
      </c>
      <c r="E609" s="415">
        <v>66</v>
      </c>
      <c r="F609" s="416">
        <v>0</v>
      </c>
      <c r="G609" s="417"/>
      <c r="H609" s="415">
        <v>0</v>
      </c>
    </row>
    <row r="610" spans="1:8" ht="12.75">
      <c r="A610" s="439"/>
      <c r="B610" s="411"/>
      <c r="C610" s="429" t="s">
        <v>344</v>
      </c>
      <c r="D610" s="430" t="s">
        <v>20</v>
      </c>
      <c r="E610" s="431">
        <f>SUM(E611)</f>
        <v>8299</v>
      </c>
      <c r="F610" s="431">
        <f>SUM(F611)</f>
        <v>8299</v>
      </c>
      <c r="G610" s="431">
        <f>SUM(G611:G611)</f>
        <v>8299</v>
      </c>
      <c r="H610" s="431">
        <v>100</v>
      </c>
    </row>
    <row r="611" spans="1:8" ht="12.75">
      <c r="A611" s="439"/>
      <c r="B611" s="411"/>
      <c r="C611" s="659"/>
      <c r="D611" s="369" t="s">
        <v>810</v>
      </c>
      <c r="E611" s="415">
        <v>8299</v>
      </c>
      <c r="F611" s="416">
        <v>8299</v>
      </c>
      <c r="G611" s="417">
        <v>8299</v>
      </c>
      <c r="H611" s="415">
        <v>100</v>
      </c>
    </row>
    <row r="612" spans="1:8" ht="12.75">
      <c r="A612" s="439"/>
      <c r="B612" s="411"/>
      <c r="C612" s="621" t="s">
        <v>815</v>
      </c>
      <c r="D612" s="621"/>
      <c r="E612" s="640">
        <f>SUM(E613)</f>
        <v>90851</v>
      </c>
      <c r="F612" s="640">
        <f>SUM(F613)</f>
        <v>95916</v>
      </c>
      <c r="G612" s="640">
        <f>SUM(G613)</f>
        <v>95916</v>
      </c>
      <c r="H612" s="640">
        <v>38</v>
      </c>
    </row>
    <row r="613" spans="1:8" ht="12.75">
      <c r="A613" s="439"/>
      <c r="B613" s="411"/>
      <c r="C613" s="355" t="s">
        <v>292</v>
      </c>
      <c r="D613" s="412" t="s">
        <v>8</v>
      </c>
      <c r="E613" s="413">
        <f>SUM(E614+E618+E623+E643)</f>
        <v>90851</v>
      </c>
      <c r="F613" s="413">
        <f>SUM(F614+F618+F623+F643)</f>
        <v>95916</v>
      </c>
      <c r="G613" s="413">
        <f>SUM(G614+G618+G623+G643)</f>
        <v>95916</v>
      </c>
      <c r="H613" s="413">
        <v>38</v>
      </c>
    </row>
    <row r="614" spans="1:8" ht="12.75">
      <c r="A614" s="439"/>
      <c r="B614" s="411"/>
      <c r="C614" s="361" t="s">
        <v>360</v>
      </c>
      <c r="D614" s="414" t="s">
        <v>479</v>
      </c>
      <c r="E614" s="539">
        <f>SUM(E615:E617)</f>
        <v>50090</v>
      </c>
      <c r="F614" s="539">
        <f>SUM(F615:F617)</f>
        <v>49911</v>
      </c>
      <c r="G614" s="539">
        <f>SUM(G615:G617)</f>
        <v>49911</v>
      </c>
      <c r="H614" s="539">
        <v>100</v>
      </c>
    </row>
    <row r="615" spans="1:8" ht="12.75">
      <c r="A615" s="439"/>
      <c r="B615" s="411"/>
      <c r="C615" s="361"/>
      <c r="D615" s="418" t="s">
        <v>480</v>
      </c>
      <c r="E615" s="415">
        <v>46339</v>
      </c>
      <c r="F615" s="415">
        <v>43321</v>
      </c>
      <c r="G615" s="417">
        <v>43321</v>
      </c>
      <c r="H615" s="415">
        <v>100</v>
      </c>
    </row>
    <row r="616" spans="1:8" ht="12.75">
      <c r="A616" s="439"/>
      <c r="B616" s="411"/>
      <c r="C616" s="361"/>
      <c r="D616" s="547" t="s">
        <v>729</v>
      </c>
      <c r="E616" s="415">
        <v>3386</v>
      </c>
      <c r="F616" s="415">
        <v>6420</v>
      </c>
      <c r="G616" s="417">
        <v>6420</v>
      </c>
      <c r="H616" s="415">
        <v>100</v>
      </c>
    </row>
    <row r="617" spans="1:8" ht="12.75">
      <c r="A617" s="439"/>
      <c r="B617" s="411"/>
      <c r="C617" s="361"/>
      <c r="D617" s="547" t="s">
        <v>572</v>
      </c>
      <c r="E617" s="415">
        <v>365</v>
      </c>
      <c r="F617" s="415">
        <v>170</v>
      </c>
      <c r="G617" s="417">
        <v>170</v>
      </c>
      <c r="H617" s="415">
        <v>100</v>
      </c>
    </row>
    <row r="618" spans="1:8" ht="12.75">
      <c r="A618" s="439"/>
      <c r="B618" s="411"/>
      <c r="C618" s="361" t="s">
        <v>317</v>
      </c>
      <c r="D618" s="414" t="s">
        <v>485</v>
      </c>
      <c r="E618" s="421">
        <f>SUM(D619:E622)</f>
        <v>17625</v>
      </c>
      <c r="F618" s="421">
        <f>SUM(F619,F620,F621,F622)</f>
        <v>17337</v>
      </c>
      <c r="G618" s="421">
        <f>SUM(G619,G620,G621,G622)</f>
        <v>17337</v>
      </c>
      <c r="H618" s="421">
        <v>100</v>
      </c>
    </row>
    <row r="619" spans="1:8" ht="12.75">
      <c r="A619" s="439"/>
      <c r="B619" s="411"/>
      <c r="C619" s="361"/>
      <c r="D619" s="547" t="s">
        <v>730</v>
      </c>
      <c r="E619" s="375">
        <v>3186</v>
      </c>
      <c r="F619" s="375">
        <v>813</v>
      </c>
      <c r="G619" s="371">
        <v>813</v>
      </c>
      <c r="H619" s="375">
        <v>100</v>
      </c>
    </row>
    <row r="620" spans="1:8" ht="12.75">
      <c r="A620" s="439"/>
      <c r="B620" s="411"/>
      <c r="C620" s="361"/>
      <c r="D620" s="547" t="s">
        <v>731</v>
      </c>
      <c r="E620" s="375">
        <v>1328</v>
      </c>
      <c r="F620" s="375">
        <v>620</v>
      </c>
      <c r="G620" s="371">
        <v>620</v>
      </c>
      <c r="H620" s="375">
        <v>100</v>
      </c>
    </row>
    <row r="621" spans="1:8" ht="12.75">
      <c r="A621" s="439"/>
      <c r="B621" s="411"/>
      <c r="C621" s="361"/>
      <c r="D621" s="418" t="s">
        <v>732</v>
      </c>
      <c r="E621" s="375">
        <v>498</v>
      </c>
      <c r="F621" s="375">
        <v>3598</v>
      </c>
      <c r="G621" s="371">
        <v>3598</v>
      </c>
      <c r="H621" s="375">
        <v>100</v>
      </c>
    </row>
    <row r="622" spans="1:8" ht="12.75">
      <c r="A622" s="439"/>
      <c r="B622" s="411"/>
      <c r="C622" s="361"/>
      <c r="D622" s="419" t="s">
        <v>733</v>
      </c>
      <c r="E622" s="370">
        <v>12613</v>
      </c>
      <c r="F622" s="370">
        <v>12306</v>
      </c>
      <c r="G622" s="420">
        <v>12306</v>
      </c>
      <c r="H622" s="370">
        <v>100</v>
      </c>
    </row>
    <row r="623" spans="1:8" ht="12.75">
      <c r="A623" s="439"/>
      <c r="B623" s="411"/>
      <c r="C623" s="361" t="s">
        <v>293</v>
      </c>
      <c r="D623" s="414" t="s">
        <v>294</v>
      </c>
      <c r="E623" s="421">
        <f>SUM(E625:E642)</f>
        <v>22140</v>
      </c>
      <c r="F623" s="421">
        <f>SUM(F624:F642)</f>
        <v>27646</v>
      </c>
      <c r="G623" s="660">
        <f>(G624+G625+G626+G627+G628+G629+G630+G631+G632+G634+G636+G637+G635+G633+G638+G639+G640+G641+G642+J637)</f>
        <v>27646</v>
      </c>
      <c r="H623" s="421">
        <v>100</v>
      </c>
    </row>
    <row r="624" spans="1:8" ht="12.75">
      <c r="A624" s="439"/>
      <c r="B624" s="411"/>
      <c r="C624" s="361"/>
      <c r="D624" s="547" t="s">
        <v>816</v>
      </c>
      <c r="E624" s="421"/>
      <c r="F624" s="415">
        <v>19</v>
      </c>
      <c r="G624" s="375">
        <v>19</v>
      </c>
      <c r="H624" s="421">
        <v>100</v>
      </c>
    </row>
    <row r="625" spans="1:8" ht="12.75">
      <c r="A625" s="439"/>
      <c r="B625" s="411"/>
      <c r="C625" s="361"/>
      <c r="D625" s="419" t="s">
        <v>378</v>
      </c>
      <c r="E625" s="415">
        <v>9361</v>
      </c>
      <c r="F625" s="415">
        <v>7932</v>
      </c>
      <c r="G625" s="417">
        <v>7932</v>
      </c>
      <c r="H625" s="415">
        <v>100</v>
      </c>
    </row>
    <row r="626" spans="1:8" ht="12.75">
      <c r="A626" s="439"/>
      <c r="B626" s="411"/>
      <c r="C626" s="361"/>
      <c r="D626" s="419" t="s">
        <v>734</v>
      </c>
      <c r="E626" s="415">
        <v>4116</v>
      </c>
      <c r="F626" s="415">
        <v>2412</v>
      </c>
      <c r="G626" s="417">
        <v>2412</v>
      </c>
      <c r="H626" s="415">
        <v>100</v>
      </c>
    </row>
    <row r="627" spans="1:8" ht="12.75">
      <c r="A627" s="439"/>
      <c r="B627" s="411"/>
      <c r="C627" s="361"/>
      <c r="D627" s="419" t="s">
        <v>380</v>
      </c>
      <c r="E627" s="415">
        <v>697</v>
      </c>
      <c r="F627" s="415">
        <v>600</v>
      </c>
      <c r="G627" s="417">
        <v>600</v>
      </c>
      <c r="H627" s="415">
        <v>100</v>
      </c>
    </row>
    <row r="628" spans="1:8" ht="12.75">
      <c r="A628" s="439"/>
      <c r="B628" s="411"/>
      <c r="C628" s="361"/>
      <c r="D628" s="419" t="s">
        <v>382</v>
      </c>
      <c r="E628" s="415"/>
      <c r="F628" s="415">
        <v>1680</v>
      </c>
      <c r="G628" s="417">
        <v>1680</v>
      </c>
      <c r="H628" s="415">
        <v>100</v>
      </c>
    </row>
    <row r="629" spans="1:8" ht="12.75">
      <c r="A629" s="439"/>
      <c r="B629" s="411"/>
      <c r="C629" s="361"/>
      <c r="D629" s="419" t="s">
        <v>383</v>
      </c>
      <c r="E629" s="415"/>
      <c r="F629" s="415">
        <v>6251</v>
      </c>
      <c r="G629" s="417">
        <v>6251</v>
      </c>
      <c r="H629" s="415">
        <v>100</v>
      </c>
    </row>
    <row r="630" spans="1:8" ht="12.75">
      <c r="A630" s="439"/>
      <c r="B630" s="411"/>
      <c r="C630" s="361"/>
      <c r="D630" s="419" t="s">
        <v>385</v>
      </c>
      <c r="E630" s="415">
        <v>1527</v>
      </c>
      <c r="F630" s="415">
        <v>1498</v>
      </c>
      <c r="G630" s="417">
        <v>1498</v>
      </c>
      <c r="H630" s="415">
        <v>100</v>
      </c>
    </row>
    <row r="631" spans="1:8" ht="12.75">
      <c r="A631" s="439"/>
      <c r="B631" s="411"/>
      <c r="C631" s="361"/>
      <c r="D631" s="419" t="s">
        <v>736</v>
      </c>
      <c r="E631" s="415"/>
      <c r="F631" s="415">
        <v>145</v>
      </c>
      <c r="G631" s="417">
        <v>145</v>
      </c>
      <c r="H631" s="415">
        <v>100</v>
      </c>
    </row>
    <row r="632" spans="1:8" ht="12.75">
      <c r="A632" s="439"/>
      <c r="B632" s="411"/>
      <c r="C632" s="361"/>
      <c r="D632" s="419" t="s">
        <v>817</v>
      </c>
      <c r="E632" s="415">
        <v>332</v>
      </c>
      <c r="F632" s="415">
        <v>455</v>
      </c>
      <c r="G632" s="417">
        <v>455</v>
      </c>
      <c r="H632" s="415">
        <v>100</v>
      </c>
    </row>
    <row r="633" spans="1:8" ht="12.75">
      <c r="A633" s="439"/>
      <c r="B633" s="411"/>
      <c r="C633" s="361"/>
      <c r="D633" s="419" t="s">
        <v>756</v>
      </c>
      <c r="E633" s="415">
        <v>166</v>
      </c>
      <c r="F633" s="415">
        <v>0</v>
      </c>
      <c r="G633" s="417">
        <v>0</v>
      </c>
      <c r="H633" s="415">
        <v>0</v>
      </c>
    </row>
    <row r="634" spans="1:8" ht="12.75">
      <c r="A634" s="439"/>
      <c r="B634" s="411"/>
      <c r="C634" s="361"/>
      <c r="D634" s="419" t="s">
        <v>740</v>
      </c>
      <c r="E634" s="415">
        <v>33</v>
      </c>
      <c r="F634" s="415">
        <v>629</v>
      </c>
      <c r="G634" s="417">
        <v>629</v>
      </c>
      <c r="H634" s="415">
        <v>100</v>
      </c>
    </row>
    <row r="635" spans="1:8" ht="12.75">
      <c r="A635" s="439"/>
      <c r="B635" s="411"/>
      <c r="C635" s="361"/>
      <c r="D635" s="419" t="s">
        <v>758</v>
      </c>
      <c r="E635" s="415">
        <v>33</v>
      </c>
      <c r="F635" s="415">
        <v>0</v>
      </c>
      <c r="G635" s="417">
        <v>0</v>
      </c>
      <c r="H635" s="415"/>
    </row>
    <row r="636" spans="1:8" ht="12.75">
      <c r="A636" s="439"/>
      <c r="B636" s="411"/>
      <c r="C636" s="361"/>
      <c r="D636" s="647" t="s">
        <v>741</v>
      </c>
      <c r="E636" s="614">
        <v>266</v>
      </c>
      <c r="F636" s="614">
        <v>1457</v>
      </c>
      <c r="G636" s="616">
        <v>1457</v>
      </c>
      <c r="H636" s="614">
        <v>100</v>
      </c>
    </row>
    <row r="637" spans="1:8" ht="12.75">
      <c r="A637" s="439"/>
      <c r="B637" s="411"/>
      <c r="C637" s="361"/>
      <c r="D637" s="418" t="s">
        <v>742</v>
      </c>
      <c r="E637" s="375">
        <v>2655</v>
      </c>
      <c r="F637" s="375">
        <v>366</v>
      </c>
      <c r="G637" s="371">
        <v>366</v>
      </c>
      <c r="H637" s="375">
        <v>100</v>
      </c>
    </row>
    <row r="638" spans="1:8" ht="12.75">
      <c r="A638" s="439"/>
      <c r="B638" s="411"/>
      <c r="C638" s="361"/>
      <c r="D638" s="418" t="s">
        <v>743</v>
      </c>
      <c r="E638" s="375"/>
      <c r="F638" s="375"/>
      <c r="G638" s="371">
        <v>0</v>
      </c>
      <c r="H638" s="375">
        <v>0</v>
      </c>
    </row>
    <row r="639" spans="1:8" ht="12.75">
      <c r="A639" s="439"/>
      <c r="B639" s="411"/>
      <c r="C639" s="361"/>
      <c r="D639" s="419" t="s">
        <v>407</v>
      </c>
      <c r="E639" s="415">
        <v>531</v>
      </c>
      <c r="F639" s="415">
        <v>949</v>
      </c>
      <c r="G639" s="417">
        <v>949</v>
      </c>
      <c r="H639" s="415">
        <v>100</v>
      </c>
    </row>
    <row r="640" spans="1:8" ht="12.75">
      <c r="A640" s="439"/>
      <c r="B640" s="411"/>
      <c r="C640" s="361"/>
      <c r="D640" s="419" t="s">
        <v>745</v>
      </c>
      <c r="E640" s="415">
        <v>398</v>
      </c>
      <c r="F640" s="415">
        <v>321</v>
      </c>
      <c r="G640" s="417">
        <v>321</v>
      </c>
      <c r="H640" s="415">
        <v>100</v>
      </c>
    </row>
    <row r="641" spans="1:8" ht="12.75">
      <c r="A641" s="439"/>
      <c r="B641" s="411"/>
      <c r="C641" s="361"/>
      <c r="D641" s="419" t="s">
        <v>374</v>
      </c>
      <c r="E641" s="415">
        <v>1361</v>
      </c>
      <c r="F641" s="415">
        <v>2247</v>
      </c>
      <c r="G641" s="417">
        <v>2247</v>
      </c>
      <c r="H641" s="415">
        <v>100</v>
      </c>
    </row>
    <row r="642" spans="1:8" ht="12.75">
      <c r="A642" s="439"/>
      <c r="B642" s="411"/>
      <c r="C642" s="361"/>
      <c r="D642" s="419" t="s">
        <v>411</v>
      </c>
      <c r="E642" s="415">
        <v>664</v>
      </c>
      <c r="F642" s="415">
        <v>685</v>
      </c>
      <c r="G642" s="417">
        <v>685</v>
      </c>
      <c r="H642" s="415">
        <v>100</v>
      </c>
    </row>
    <row r="643" spans="1:8" ht="12.75">
      <c r="A643" s="439"/>
      <c r="B643" s="411"/>
      <c r="C643" s="537" t="s">
        <v>532</v>
      </c>
      <c r="D643" s="538" t="s">
        <v>533</v>
      </c>
      <c r="E643" s="539">
        <f>SUM(E644:E645)</f>
        <v>996</v>
      </c>
      <c r="F643" s="539">
        <f>SUM(F644:F645)</f>
        <v>1022</v>
      </c>
      <c r="G643" s="539">
        <f>SUM(G644:G645)</f>
        <v>1022</v>
      </c>
      <c r="H643" s="539">
        <v>99.92</v>
      </c>
    </row>
    <row r="644" spans="1:8" ht="12.75">
      <c r="A644" s="439"/>
      <c r="B644" s="411"/>
      <c r="C644" s="656"/>
      <c r="D644" s="419" t="s">
        <v>747</v>
      </c>
      <c r="E644" s="415">
        <v>830</v>
      </c>
      <c r="F644" s="415">
        <v>865</v>
      </c>
      <c r="G644" s="417">
        <v>865</v>
      </c>
      <c r="H644" s="415">
        <v>100</v>
      </c>
    </row>
    <row r="645" spans="1:8" ht="12.75">
      <c r="A645" s="439"/>
      <c r="B645" s="411"/>
      <c r="C645" s="656"/>
      <c r="D645" s="419" t="s">
        <v>423</v>
      </c>
      <c r="E645" s="415">
        <v>166</v>
      </c>
      <c r="F645" s="415">
        <v>157</v>
      </c>
      <c r="G645" s="417">
        <v>157</v>
      </c>
      <c r="H645" s="415">
        <v>100</v>
      </c>
    </row>
    <row r="646" spans="1:8" ht="12.75">
      <c r="A646" s="439"/>
      <c r="B646" s="411"/>
      <c r="C646" s="621" t="s">
        <v>818</v>
      </c>
      <c r="D646" s="621"/>
      <c r="E646" s="640">
        <f>SUM(E647)</f>
        <v>58720</v>
      </c>
      <c r="F646" s="640">
        <f>SUM(F647)</f>
        <v>58228</v>
      </c>
      <c r="G646" s="640">
        <f>SUM(G647)</f>
        <v>58228</v>
      </c>
      <c r="H646" s="640">
        <v>100</v>
      </c>
    </row>
    <row r="647" spans="1:8" ht="12.75">
      <c r="A647" s="439"/>
      <c r="B647" s="411"/>
      <c r="C647" s="355" t="s">
        <v>292</v>
      </c>
      <c r="D647" s="412" t="s">
        <v>8</v>
      </c>
      <c r="E647" s="413">
        <f>SUM(E648+E652+E657+E671)</f>
        <v>58720</v>
      </c>
      <c r="F647" s="413">
        <f>SUM(F648+F652+F657+F671)</f>
        <v>58228</v>
      </c>
      <c r="G647" s="413">
        <f>SUM(G648+G652+G657+G671)</f>
        <v>58228</v>
      </c>
      <c r="H647" s="413">
        <v>100</v>
      </c>
    </row>
    <row r="648" spans="1:8" ht="12.75">
      <c r="A648" s="439"/>
      <c r="B648" s="411"/>
      <c r="C648" s="361" t="s">
        <v>360</v>
      </c>
      <c r="D648" s="414" t="s">
        <v>479</v>
      </c>
      <c r="E648" s="539">
        <f>SUM(E649:E651)</f>
        <v>30007</v>
      </c>
      <c r="F648" s="539">
        <f>SUM(F649:F651)</f>
        <v>29954</v>
      </c>
      <c r="G648" s="539">
        <f>SUM(G649:G651)</f>
        <v>29954</v>
      </c>
      <c r="H648" s="539">
        <v>40</v>
      </c>
    </row>
    <row r="649" spans="1:8" ht="12.75">
      <c r="A649" s="439"/>
      <c r="B649" s="411"/>
      <c r="C649" s="361"/>
      <c r="D649" s="418" t="s">
        <v>480</v>
      </c>
      <c r="E649" s="415">
        <v>27783</v>
      </c>
      <c r="F649" s="415">
        <v>27657</v>
      </c>
      <c r="G649" s="417">
        <v>27657</v>
      </c>
      <c r="H649" s="375">
        <v>100</v>
      </c>
    </row>
    <row r="650" spans="1:8" ht="12.75">
      <c r="A650" s="439"/>
      <c r="B650" s="411"/>
      <c r="C650" s="361"/>
      <c r="D650" s="547" t="s">
        <v>729</v>
      </c>
      <c r="E650" s="415">
        <v>1826</v>
      </c>
      <c r="F650" s="415">
        <v>1912</v>
      </c>
      <c r="G650" s="417">
        <v>1912</v>
      </c>
      <c r="H650" s="375">
        <v>100</v>
      </c>
    </row>
    <row r="651" spans="1:8" ht="12.75">
      <c r="A651" s="439"/>
      <c r="B651" s="411"/>
      <c r="C651" s="361"/>
      <c r="D651" s="547" t="s">
        <v>572</v>
      </c>
      <c r="E651" s="415">
        <v>398</v>
      </c>
      <c r="F651" s="415">
        <v>385</v>
      </c>
      <c r="G651" s="417">
        <v>385</v>
      </c>
      <c r="H651" s="375">
        <v>100</v>
      </c>
    </row>
    <row r="652" spans="1:8" ht="12.75">
      <c r="A652" s="439"/>
      <c r="B652" s="411"/>
      <c r="C652" s="361" t="s">
        <v>317</v>
      </c>
      <c r="D652" s="414" t="s">
        <v>485</v>
      </c>
      <c r="E652" s="421">
        <f>SUM(E653:E656)</f>
        <v>10556</v>
      </c>
      <c r="F652" s="421">
        <f>SUM(F653:F656)</f>
        <v>10329</v>
      </c>
      <c r="G652" s="421">
        <f>SUM(G653:G656)</f>
        <v>10329</v>
      </c>
      <c r="H652" s="421">
        <v>100</v>
      </c>
    </row>
    <row r="653" spans="1:8" ht="12.75">
      <c r="A653" s="439"/>
      <c r="B653" s="411"/>
      <c r="C653" s="361"/>
      <c r="D653" s="547" t="s">
        <v>730</v>
      </c>
      <c r="E653" s="375">
        <v>1162</v>
      </c>
      <c r="F653" s="375">
        <v>1328</v>
      </c>
      <c r="G653" s="371">
        <v>1328</v>
      </c>
      <c r="H653" s="375">
        <v>100</v>
      </c>
    </row>
    <row r="654" spans="1:8" ht="12.75">
      <c r="A654" s="439"/>
      <c r="B654" s="411"/>
      <c r="C654" s="361"/>
      <c r="D654" s="547" t="s">
        <v>731</v>
      </c>
      <c r="E654" s="375">
        <v>830</v>
      </c>
      <c r="F654" s="375">
        <v>494</v>
      </c>
      <c r="G654" s="371">
        <v>494</v>
      </c>
      <c r="H654" s="375">
        <v>100</v>
      </c>
    </row>
    <row r="655" spans="1:8" ht="12.75">
      <c r="A655" s="439"/>
      <c r="B655" s="411"/>
      <c r="C655" s="361"/>
      <c r="D655" s="418" t="s">
        <v>732</v>
      </c>
      <c r="E655" s="375">
        <v>996</v>
      </c>
      <c r="F655" s="375">
        <v>1157</v>
      </c>
      <c r="G655" s="371">
        <v>1157</v>
      </c>
      <c r="H655" s="375">
        <v>100</v>
      </c>
    </row>
    <row r="656" spans="1:8" ht="12.75">
      <c r="A656" s="439"/>
      <c r="B656" s="411"/>
      <c r="C656" s="361"/>
      <c r="D656" s="419" t="s">
        <v>733</v>
      </c>
      <c r="E656" s="370">
        <v>7568</v>
      </c>
      <c r="F656" s="370">
        <v>7350</v>
      </c>
      <c r="G656" s="420">
        <v>7350</v>
      </c>
      <c r="H656" s="375">
        <v>100</v>
      </c>
    </row>
    <row r="657" spans="1:8" ht="12.75">
      <c r="A657" s="439"/>
      <c r="B657" s="411"/>
      <c r="C657" s="361" t="s">
        <v>293</v>
      </c>
      <c r="D657" s="414" t="s">
        <v>294</v>
      </c>
      <c r="E657" s="421">
        <f>SUM(E658:E670)</f>
        <v>17394</v>
      </c>
      <c r="F657" s="421">
        <f>SUM(F658:F670)</f>
        <v>17072</v>
      </c>
      <c r="G657" s="421">
        <f>SUM(G658:G670)</f>
        <v>17072</v>
      </c>
      <c r="H657" s="421">
        <v>100</v>
      </c>
    </row>
    <row r="658" spans="1:8" ht="12.75">
      <c r="A658" s="439"/>
      <c r="B658" s="411"/>
      <c r="C658" s="656"/>
      <c r="D658" s="419" t="s">
        <v>378</v>
      </c>
      <c r="E658" s="415">
        <v>9958</v>
      </c>
      <c r="F658" s="415">
        <v>8959</v>
      </c>
      <c r="G658" s="417">
        <v>8959</v>
      </c>
      <c r="H658" s="375">
        <v>100</v>
      </c>
    </row>
    <row r="659" spans="1:8" ht="12.75">
      <c r="A659" s="439"/>
      <c r="B659" s="411"/>
      <c r="C659" s="656"/>
      <c r="D659" s="419" t="s">
        <v>734</v>
      </c>
      <c r="E659" s="415">
        <v>1660</v>
      </c>
      <c r="F659" s="415">
        <v>1672</v>
      </c>
      <c r="G659" s="417">
        <v>1672</v>
      </c>
      <c r="H659" s="375">
        <v>100</v>
      </c>
    </row>
    <row r="660" spans="1:8" ht="12.75">
      <c r="A660" s="439"/>
      <c r="B660" s="411"/>
      <c r="C660" s="656"/>
      <c r="D660" s="419" t="s">
        <v>380</v>
      </c>
      <c r="E660" s="415">
        <v>299</v>
      </c>
      <c r="F660" s="415">
        <v>322</v>
      </c>
      <c r="G660" s="417">
        <v>322</v>
      </c>
      <c r="H660" s="375">
        <v>100</v>
      </c>
    </row>
    <row r="661" spans="1:8" ht="12.75">
      <c r="A661" s="439"/>
      <c r="B661" s="411"/>
      <c r="C661" s="656"/>
      <c r="D661" s="419" t="s">
        <v>382</v>
      </c>
      <c r="E661" s="415">
        <v>664</v>
      </c>
      <c r="F661" s="415">
        <v>0</v>
      </c>
      <c r="G661" s="417">
        <v>0</v>
      </c>
      <c r="H661" s="375">
        <v>100</v>
      </c>
    </row>
    <row r="662" spans="1:8" ht="12.75">
      <c r="A662" s="439"/>
      <c r="B662" s="411"/>
      <c r="C662" s="656"/>
      <c r="D662" s="419" t="s">
        <v>735</v>
      </c>
      <c r="E662" s="415">
        <v>332</v>
      </c>
      <c r="F662" s="415">
        <v>0</v>
      </c>
      <c r="G662" s="417">
        <v>0</v>
      </c>
      <c r="H662" s="375">
        <v>100</v>
      </c>
    </row>
    <row r="663" spans="1:8" ht="12.75">
      <c r="A663" s="439"/>
      <c r="B663" s="411"/>
      <c r="C663" s="656"/>
      <c r="D663" s="419" t="s">
        <v>385</v>
      </c>
      <c r="E663" s="415">
        <v>995</v>
      </c>
      <c r="F663" s="415">
        <v>2404</v>
      </c>
      <c r="G663" s="417">
        <v>2404</v>
      </c>
      <c r="H663" s="375">
        <v>100</v>
      </c>
    </row>
    <row r="664" spans="1:8" ht="12.75">
      <c r="A664" s="439"/>
      <c r="B664" s="411"/>
      <c r="C664" s="656"/>
      <c r="D664" s="419" t="s">
        <v>737</v>
      </c>
      <c r="E664" s="415">
        <v>333</v>
      </c>
      <c r="F664" s="415">
        <v>515</v>
      </c>
      <c r="G664" s="417">
        <v>515</v>
      </c>
      <c r="H664" s="375">
        <v>100</v>
      </c>
    </row>
    <row r="665" spans="1:8" ht="12.75">
      <c r="A665" s="439"/>
      <c r="B665" s="411"/>
      <c r="C665" s="656"/>
      <c r="D665" s="419" t="s">
        <v>741</v>
      </c>
      <c r="E665" s="415">
        <v>929</v>
      </c>
      <c r="F665" s="415">
        <v>610</v>
      </c>
      <c r="G665" s="417">
        <v>610</v>
      </c>
      <c r="H665" s="375">
        <v>100</v>
      </c>
    </row>
    <row r="666" spans="1:8" ht="12.75">
      <c r="A666" s="439"/>
      <c r="B666" s="411"/>
      <c r="C666" s="656"/>
      <c r="D666" s="419" t="s">
        <v>742</v>
      </c>
      <c r="E666" s="415"/>
      <c r="F666" s="415">
        <v>57</v>
      </c>
      <c r="G666" s="417">
        <v>57</v>
      </c>
      <c r="H666" s="375">
        <v>100</v>
      </c>
    </row>
    <row r="667" spans="1:8" ht="12.75">
      <c r="A667" s="439"/>
      <c r="B667" s="411"/>
      <c r="C667" s="656"/>
      <c r="D667" s="419" t="s">
        <v>407</v>
      </c>
      <c r="E667" s="415">
        <v>332</v>
      </c>
      <c r="F667" s="415">
        <v>526</v>
      </c>
      <c r="G667" s="417">
        <v>526</v>
      </c>
      <c r="H667" s="375">
        <v>100</v>
      </c>
    </row>
    <row r="668" spans="1:8" ht="12.75">
      <c r="A668" s="439"/>
      <c r="B668" s="411"/>
      <c r="C668" s="656"/>
      <c r="D668" s="419" t="s">
        <v>745</v>
      </c>
      <c r="E668" s="415">
        <v>332</v>
      </c>
      <c r="F668" s="415">
        <v>261</v>
      </c>
      <c r="G668" s="417">
        <v>261</v>
      </c>
      <c r="H668" s="375">
        <v>100</v>
      </c>
    </row>
    <row r="669" spans="1:8" ht="12.75">
      <c r="A669" s="439"/>
      <c r="B669" s="411"/>
      <c r="C669" s="656"/>
      <c r="D669" s="419" t="s">
        <v>374</v>
      </c>
      <c r="E669" s="415">
        <v>1261</v>
      </c>
      <c r="F669" s="415">
        <v>1426</v>
      </c>
      <c r="G669" s="417">
        <v>1426</v>
      </c>
      <c r="H669" s="375">
        <v>100</v>
      </c>
    </row>
    <row r="670" spans="1:8" ht="12.75">
      <c r="A670" s="439"/>
      <c r="B670" s="411"/>
      <c r="C670" s="656"/>
      <c r="D670" s="419" t="s">
        <v>411</v>
      </c>
      <c r="E670" s="415">
        <v>299</v>
      </c>
      <c r="F670" s="415">
        <v>320</v>
      </c>
      <c r="G670" s="417">
        <v>320</v>
      </c>
      <c r="H670" s="375">
        <v>100</v>
      </c>
    </row>
    <row r="671" spans="1:8" ht="12.75">
      <c r="A671" s="439"/>
      <c r="B671" s="411"/>
      <c r="C671" s="537" t="s">
        <v>532</v>
      </c>
      <c r="D671" s="538" t="s">
        <v>603</v>
      </c>
      <c r="E671" s="539">
        <f>SUM(E672:E673)</f>
        <v>763</v>
      </c>
      <c r="F671" s="539">
        <f>SUM(F672:F673)</f>
        <v>873</v>
      </c>
      <c r="G671" s="539">
        <f>SUM(G672:G673)</f>
        <v>873</v>
      </c>
      <c r="H671" s="539">
        <v>100</v>
      </c>
    </row>
    <row r="672" spans="1:8" ht="12.75">
      <c r="A672" s="439"/>
      <c r="B672" s="411"/>
      <c r="C672" s="656"/>
      <c r="D672" s="419" t="s">
        <v>747</v>
      </c>
      <c r="E672" s="415">
        <v>697</v>
      </c>
      <c r="F672" s="415">
        <v>699</v>
      </c>
      <c r="G672" s="417">
        <v>699</v>
      </c>
      <c r="H672" s="375">
        <v>100</v>
      </c>
    </row>
    <row r="673" spans="1:8" ht="12.75">
      <c r="A673" s="439"/>
      <c r="B673" s="411"/>
      <c r="C673" s="656"/>
      <c r="D673" s="419" t="s">
        <v>423</v>
      </c>
      <c r="E673" s="415">
        <v>66</v>
      </c>
      <c r="F673" s="415">
        <v>174</v>
      </c>
      <c r="G673" s="417">
        <v>174</v>
      </c>
      <c r="H673" s="375">
        <v>100</v>
      </c>
    </row>
    <row r="674" spans="1:8" ht="12.75">
      <c r="A674" s="439"/>
      <c r="B674" s="411"/>
      <c r="C674" s="621" t="s">
        <v>819</v>
      </c>
      <c r="D674" s="621"/>
      <c r="E674" s="640">
        <f>SUM(E675)</f>
        <v>74156</v>
      </c>
      <c r="F674" s="640">
        <f>SUM(F675)</f>
        <v>71894</v>
      </c>
      <c r="G674" s="640">
        <f>SUM(G675)</f>
        <v>72292</v>
      </c>
      <c r="H674" s="640">
        <v>101</v>
      </c>
    </row>
    <row r="675" spans="1:8" ht="12.75">
      <c r="A675" s="439"/>
      <c r="B675" s="411"/>
      <c r="C675" s="355" t="s">
        <v>292</v>
      </c>
      <c r="D675" s="412" t="s">
        <v>8</v>
      </c>
      <c r="E675" s="413">
        <f>SUM(E676+E680+E684+E698)</f>
        <v>74156</v>
      </c>
      <c r="F675" s="413">
        <f>SUM(F676+F680+F684+F698)</f>
        <v>71894</v>
      </c>
      <c r="G675" s="413">
        <f>SUM(G676+G680+G684+G698)</f>
        <v>72292</v>
      </c>
      <c r="H675" s="413">
        <v>101</v>
      </c>
    </row>
    <row r="676" spans="1:8" ht="12.75">
      <c r="A676" s="439"/>
      <c r="B676" s="411"/>
      <c r="C676" s="361" t="s">
        <v>360</v>
      </c>
      <c r="D676" s="414" t="s">
        <v>479</v>
      </c>
      <c r="E676" s="539">
        <f>SUM(E677:E679)</f>
        <v>31070</v>
      </c>
      <c r="F676" s="539">
        <f>SUM(F677:F679)</f>
        <v>30889</v>
      </c>
      <c r="G676" s="539">
        <f>SUM(G677:G679)</f>
        <v>30889</v>
      </c>
      <c r="H676" s="539">
        <v>100</v>
      </c>
    </row>
    <row r="677" spans="1:8" ht="12.75">
      <c r="A677" s="439"/>
      <c r="B677" s="411"/>
      <c r="C677" s="361"/>
      <c r="D677" s="418" t="s">
        <v>480</v>
      </c>
      <c r="E677" s="415">
        <v>27883</v>
      </c>
      <c r="F677" s="416">
        <v>26828</v>
      </c>
      <c r="G677" s="417">
        <v>26828</v>
      </c>
      <c r="H677" s="415">
        <v>100</v>
      </c>
    </row>
    <row r="678" spans="1:8" ht="12.75">
      <c r="A678" s="439"/>
      <c r="B678" s="411"/>
      <c r="C678" s="361"/>
      <c r="D678" s="547" t="s">
        <v>729</v>
      </c>
      <c r="E678" s="415">
        <v>2755</v>
      </c>
      <c r="F678" s="416">
        <v>3881</v>
      </c>
      <c r="G678" s="417">
        <v>3881</v>
      </c>
      <c r="H678" s="415">
        <v>100</v>
      </c>
    </row>
    <row r="679" spans="1:8" ht="12.75">
      <c r="A679" s="439"/>
      <c r="B679" s="411"/>
      <c r="C679" s="361"/>
      <c r="D679" s="547" t="s">
        <v>572</v>
      </c>
      <c r="E679" s="415">
        <v>432</v>
      </c>
      <c r="F679" s="416">
        <v>180</v>
      </c>
      <c r="G679" s="417">
        <v>180</v>
      </c>
      <c r="H679" s="415">
        <v>100</v>
      </c>
    </row>
    <row r="680" spans="1:8" ht="12.75">
      <c r="A680" s="439"/>
      <c r="B680" s="411"/>
      <c r="C680" s="361" t="s">
        <v>317</v>
      </c>
      <c r="D680" s="414" t="s">
        <v>485</v>
      </c>
      <c r="E680" s="421">
        <f>SUM(E681:E683)</f>
        <v>10954</v>
      </c>
      <c r="F680" s="421">
        <f>SUM(F681:F683)</f>
        <v>10845</v>
      </c>
      <c r="G680" s="421">
        <f>SUM(G681:G683)</f>
        <v>10845</v>
      </c>
      <c r="H680" s="421">
        <v>100</v>
      </c>
    </row>
    <row r="681" spans="1:8" ht="12.75">
      <c r="A681" s="439"/>
      <c r="B681" s="411"/>
      <c r="C681" s="361"/>
      <c r="D681" s="547" t="s">
        <v>730</v>
      </c>
      <c r="E681" s="375">
        <v>1626</v>
      </c>
      <c r="F681" s="370">
        <v>1606</v>
      </c>
      <c r="G681" s="371">
        <v>1606</v>
      </c>
      <c r="H681" s="375">
        <v>100</v>
      </c>
    </row>
    <row r="682" spans="1:8" ht="12.75">
      <c r="A682" s="439"/>
      <c r="B682" s="411"/>
      <c r="C682" s="361"/>
      <c r="D682" s="418" t="s">
        <v>732</v>
      </c>
      <c r="E682" s="375">
        <v>1494</v>
      </c>
      <c r="F682" s="370">
        <v>1483</v>
      </c>
      <c r="G682" s="371">
        <v>1483</v>
      </c>
      <c r="H682" s="375">
        <v>100</v>
      </c>
    </row>
    <row r="683" spans="1:8" ht="12.75">
      <c r="A683" s="439"/>
      <c r="B683" s="411"/>
      <c r="C683" s="361"/>
      <c r="D683" s="419" t="s">
        <v>733</v>
      </c>
      <c r="E683" s="370">
        <v>7834</v>
      </c>
      <c r="F683" s="370">
        <v>7756</v>
      </c>
      <c r="G683" s="420">
        <v>7756</v>
      </c>
      <c r="H683" s="370">
        <v>100</v>
      </c>
    </row>
    <row r="684" spans="1:8" ht="12.75">
      <c r="A684" s="439"/>
      <c r="B684" s="411"/>
      <c r="C684" s="361" t="s">
        <v>293</v>
      </c>
      <c r="D684" s="414" t="s">
        <v>294</v>
      </c>
      <c r="E684" s="421">
        <f>SUM(E685:E697)</f>
        <v>31866</v>
      </c>
      <c r="F684" s="421">
        <f>SUM(F685:F697)</f>
        <v>30047</v>
      </c>
      <c r="G684" s="421">
        <f>SUM(G685:G697)</f>
        <v>30445</v>
      </c>
      <c r="H684" s="421">
        <v>101</v>
      </c>
    </row>
    <row r="685" spans="1:8" ht="12.75">
      <c r="A685" s="439"/>
      <c r="B685" s="411"/>
      <c r="C685" s="656"/>
      <c r="D685" s="419" t="s">
        <v>378</v>
      </c>
      <c r="E685" s="415">
        <v>10788</v>
      </c>
      <c r="F685" s="416">
        <v>10368</v>
      </c>
      <c r="G685" s="417">
        <v>10368</v>
      </c>
      <c r="H685" s="415">
        <v>100</v>
      </c>
    </row>
    <row r="686" spans="1:8" ht="12.75">
      <c r="A686" s="439"/>
      <c r="B686" s="411"/>
      <c r="C686" s="656"/>
      <c r="D686" s="419" t="s">
        <v>734</v>
      </c>
      <c r="E686" s="415">
        <v>2490</v>
      </c>
      <c r="F686" s="416">
        <v>2132</v>
      </c>
      <c r="G686" s="417">
        <v>2132</v>
      </c>
      <c r="H686" s="415">
        <v>100</v>
      </c>
    </row>
    <row r="687" spans="1:8" ht="12.75">
      <c r="A687" s="439"/>
      <c r="B687" s="411"/>
      <c r="C687" s="656"/>
      <c r="D687" s="419" t="s">
        <v>380</v>
      </c>
      <c r="E687" s="415">
        <v>498</v>
      </c>
      <c r="F687" s="416">
        <v>583</v>
      </c>
      <c r="G687" s="417">
        <v>583</v>
      </c>
      <c r="H687" s="415">
        <v>100</v>
      </c>
    </row>
    <row r="688" spans="1:8" ht="12.75">
      <c r="A688" s="439"/>
      <c r="B688" s="411"/>
      <c r="C688" s="656"/>
      <c r="D688" s="419" t="s">
        <v>382</v>
      </c>
      <c r="E688" s="415">
        <v>1660</v>
      </c>
      <c r="F688" s="416">
        <v>4289</v>
      </c>
      <c r="G688" s="417">
        <v>4289</v>
      </c>
      <c r="H688" s="415">
        <v>100</v>
      </c>
    </row>
    <row r="689" spans="1:8" ht="12.75">
      <c r="A689" s="439"/>
      <c r="B689" s="411"/>
      <c r="C689" s="656"/>
      <c r="D689" s="419" t="s">
        <v>735</v>
      </c>
      <c r="E689" s="415">
        <v>3319</v>
      </c>
      <c r="F689" s="416">
        <v>0</v>
      </c>
      <c r="G689" s="417">
        <v>0</v>
      </c>
      <c r="H689" s="415">
        <v>0</v>
      </c>
    </row>
    <row r="690" spans="1:8" ht="12.75">
      <c r="A690" s="439"/>
      <c r="B690" s="411"/>
      <c r="C690" s="656"/>
      <c r="D690" s="419" t="s">
        <v>385</v>
      </c>
      <c r="E690" s="415">
        <v>3319</v>
      </c>
      <c r="F690" s="416">
        <v>2553</v>
      </c>
      <c r="G690" s="417">
        <v>2553</v>
      </c>
      <c r="H690" s="415">
        <v>100</v>
      </c>
    </row>
    <row r="691" spans="1:8" ht="12.75">
      <c r="A691" s="439"/>
      <c r="B691" s="411"/>
      <c r="C691" s="656"/>
      <c r="D691" s="419" t="s">
        <v>737</v>
      </c>
      <c r="E691" s="415">
        <v>498</v>
      </c>
      <c r="F691" s="416">
        <v>317</v>
      </c>
      <c r="G691" s="417">
        <v>317</v>
      </c>
      <c r="H691" s="415">
        <v>100</v>
      </c>
    </row>
    <row r="692" spans="1:8" ht="12.75">
      <c r="A692" s="439"/>
      <c r="B692" s="411"/>
      <c r="C692" s="656"/>
      <c r="D692" s="419" t="s">
        <v>741</v>
      </c>
      <c r="E692" s="415">
        <v>597</v>
      </c>
      <c r="F692" s="416">
        <v>517</v>
      </c>
      <c r="G692" s="417">
        <v>517</v>
      </c>
      <c r="H692" s="415">
        <v>100</v>
      </c>
    </row>
    <row r="693" spans="1:8" ht="12.75">
      <c r="A693" s="439"/>
      <c r="B693" s="411"/>
      <c r="C693" s="656"/>
      <c r="D693" s="419" t="s">
        <v>742</v>
      </c>
      <c r="E693" s="415">
        <v>5344</v>
      </c>
      <c r="F693" s="416">
        <v>6296</v>
      </c>
      <c r="G693" s="417">
        <v>6693</v>
      </c>
      <c r="H693" s="415">
        <v>106</v>
      </c>
    </row>
    <row r="694" spans="1:8" ht="12.75">
      <c r="A694" s="439"/>
      <c r="B694" s="411"/>
      <c r="C694" s="656"/>
      <c r="D694" s="419" t="s">
        <v>407</v>
      </c>
      <c r="E694" s="415">
        <v>996</v>
      </c>
      <c r="F694" s="416">
        <v>969</v>
      </c>
      <c r="G694" s="417">
        <v>968</v>
      </c>
      <c r="H694" s="415">
        <v>100</v>
      </c>
    </row>
    <row r="695" spans="1:8" ht="12.75">
      <c r="A695" s="439"/>
      <c r="B695" s="411"/>
      <c r="C695" s="656"/>
      <c r="D695" s="419" t="s">
        <v>745</v>
      </c>
      <c r="E695" s="415">
        <v>797</v>
      </c>
      <c r="F695" s="416">
        <v>502</v>
      </c>
      <c r="G695" s="417">
        <v>502</v>
      </c>
      <c r="H695" s="415">
        <v>100</v>
      </c>
    </row>
    <row r="696" spans="1:8" ht="12.75">
      <c r="A696" s="439"/>
      <c r="B696" s="411"/>
      <c r="C696" s="656"/>
      <c r="D696" s="419" t="s">
        <v>374</v>
      </c>
      <c r="E696" s="415">
        <v>1162</v>
      </c>
      <c r="F696" s="416">
        <v>1171</v>
      </c>
      <c r="G696" s="417">
        <v>1173</v>
      </c>
      <c r="H696" s="415">
        <v>100</v>
      </c>
    </row>
    <row r="697" spans="1:8" ht="12.75">
      <c r="A697" s="439"/>
      <c r="B697" s="411"/>
      <c r="C697" s="656"/>
      <c r="D697" s="419" t="s">
        <v>411</v>
      </c>
      <c r="E697" s="415">
        <v>398</v>
      </c>
      <c r="F697" s="416">
        <v>350</v>
      </c>
      <c r="G697" s="417">
        <v>350</v>
      </c>
      <c r="H697" s="415">
        <v>100</v>
      </c>
    </row>
    <row r="698" spans="1:8" ht="12.75">
      <c r="A698" s="439"/>
      <c r="B698" s="411"/>
      <c r="C698" s="537" t="s">
        <v>532</v>
      </c>
      <c r="D698" s="538" t="s">
        <v>533</v>
      </c>
      <c r="E698" s="539">
        <f>SUM(E699:E699)</f>
        <v>266</v>
      </c>
      <c r="F698" s="539">
        <f>SUM(F699:F699)</f>
        <v>113</v>
      </c>
      <c r="G698" s="539">
        <f>SUM(G699:G699)</f>
        <v>113</v>
      </c>
      <c r="H698" s="539">
        <v>100</v>
      </c>
    </row>
    <row r="699" spans="1:8" ht="12.75">
      <c r="A699" s="439"/>
      <c r="B699" s="411"/>
      <c r="C699" s="656"/>
      <c r="D699" s="419" t="s">
        <v>423</v>
      </c>
      <c r="E699" s="415">
        <v>266</v>
      </c>
      <c r="F699" s="416">
        <v>113</v>
      </c>
      <c r="G699" s="417">
        <v>113</v>
      </c>
      <c r="H699" s="415">
        <v>100</v>
      </c>
    </row>
    <row r="700" spans="1:8" ht="12.75">
      <c r="A700" s="439"/>
      <c r="B700" s="411"/>
      <c r="C700" s="621" t="s">
        <v>820</v>
      </c>
      <c r="D700" s="621"/>
      <c r="E700" s="640">
        <f>SUM(E701)</f>
        <v>46770</v>
      </c>
      <c r="F700" s="640">
        <f>SUM(F701)</f>
        <v>46345</v>
      </c>
      <c r="G700" s="640">
        <f>SUM(G701)</f>
        <v>46346</v>
      </c>
      <c r="H700" s="640">
        <v>100</v>
      </c>
    </row>
    <row r="701" spans="1:8" ht="12.75">
      <c r="A701" s="439"/>
      <c r="B701" s="411"/>
      <c r="C701" s="355" t="s">
        <v>292</v>
      </c>
      <c r="D701" s="412" t="s">
        <v>8</v>
      </c>
      <c r="E701" s="413">
        <f>SUM(E702+E705+E709+E726)</f>
        <v>46770</v>
      </c>
      <c r="F701" s="413">
        <f>SUM(F702+F705+F709+F726)</f>
        <v>46345</v>
      </c>
      <c r="G701" s="413">
        <f>SUM(G702+G705+G709+G726)</f>
        <v>46346</v>
      </c>
      <c r="H701" s="413">
        <v>100</v>
      </c>
    </row>
    <row r="702" spans="1:8" ht="12.75">
      <c r="A702" s="439"/>
      <c r="B702" s="411"/>
      <c r="C702" s="361" t="s">
        <v>360</v>
      </c>
      <c r="D702" s="414" t="s">
        <v>479</v>
      </c>
      <c r="E702" s="539">
        <f>SUM(E703:E704)</f>
        <v>27684</v>
      </c>
      <c r="F702" s="539">
        <f>SUM(F703:F704)</f>
        <v>27853</v>
      </c>
      <c r="G702" s="539">
        <f>SUM(G703:G704)</f>
        <v>27853</v>
      </c>
      <c r="H702" s="539">
        <v>100</v>
      </c>
    </row>
    <row r="703" spans="1:8" ht="12.75">
      <c r="A703" s="439"/>
      <c r="B703" s="411"/>
      <c r="C703" s="361"/>
      <c r="D703" s="418" t="s">
        <v>480</v>
      </c>
      <c r="E703" s="415">
        <v>26887</v>
      </c>
      <c r="F703" s="415">
        <v>26155</v>
      </c>
      <c r="G703" s="417">
        <v>26155</v>
      </c>
      <c r="H703" s="415">
        <v>100</v>
      </c>
    </row>
    <row r="704" spans="1:8" ht="12.75">
      <c r="A704" s="439"/>
      <c r="B704" s="411"/>
      <c r="C704" s="361"/>
      <c r="D704" s="547" t="s">
        <v>729</v>
      </c>
      <c r="E704" s="415">
        <v>797</v>
      </c>
      <c r="F704" s="415">
        <v>1698</v>
      </c>
      <c r="G704" s="417">
        <v>1698</v>
      </c>
      <c r="H704" s="415">
        <v>100</v>
      </c>
    </row>
    <row r="705" spans="1:8" ht="12.75">
      <c r="A705" s="439"/>
      <c r="B705" s="411"/>
      <c r="C705" s="361" t="s">
        <v>317</v>
      </c>
      <c r="D705" s="414" t="s">
        <v>485</v>
      </c>
      <c r="E705" s="421">
        <f>SUM(E706:E708)</f>
        <v>9758</v>
      </c>
      <c r="F705" s="421">
        <f>SUM(F706:F708)</f>
        <v>9331</v>
      </c>
      <c r="G705" s="421">
        <f>SUM(G706:G708)</f>
        <v>9331</v>
      </c>
      <c r="H705" s="421">
        <v>100</v>
      </c>
    </row>
    <row r="706" spans="1:8" ht="12.75">
      <c r="A706" s="439"/>
      <c r="B706" s="411"/>
      <c r="C706" s="361"/>
      <c r="D706" s="547" t="s">
        <v>730</v>
      </c>
      <c r="E706" s="375">
        <v>1029</v>
      </c>
      <c r="F706" s="370">
        <v>1086</v>
      </c>
      <c r="G706" s="371">
        <v>1086</v>
      </c>
      <c r="H706" s="375">
        <v>100</v>
      </c>
    </row>
    <row r="707" spans="1:8" ht="12.75">
      <c r="A707" s="439"/>
      <c r="B707" s="411"/>
      <c r="C707" s="361"/>
      <c r="D707" s="418" t="s">
        <v>732</v>
      </c>
      <c r="E707" s="375">
        <v>1759</v>
      </c>
      <c r="F707" s="375">
        <v>1703</v>
      </c>
      <c r="G707" s="371">
        <v>1703</v>
      </c>
      <c r="H707" s="375">
        <v>100</v>
      </c>
    </row>
    <row r="708" spans="1:8" ht="12.75">
      <c r="A708" s="439"/>
      <c r="B708" s="411"/>
      <c r="C708" s="361"/>
      <c r="D708" s="419" t="s">
        <v>733</v>
      </c>
      <c r="E708" s="370">
        <v>6970</v>
      </c>
      <c r="F708" s="370">
        <v>6542</v>
      </c>
      <c r="G708" s="420">
        <v>6542</v>
      </c>
      <c r="H708" s="370">
        <v>100</v>
      </c>
    </row>
    <row r="709" spans="1:8" ht="12.75">
      <c r="A709" s="439"/>
      <c r="B709" s="411"/>
      <c r="C709" s="361" t="s">
        <v>293</v>
      </c>
      <c r="D709" s="414" t="s">
        <v>294</v>
      </c>
      <c r="E709" s="421">
        <f>SUM(E710:E725)</f>
        <v>8731</v>
      </c>
      <c r="F709" s="421">
        <f>SUM(F710:F725)</f>
        <v>8985</v>
      </c>
      <c r="G709" s="421">
        <f>SUM(G710:G725)</f>
        <v>8986</v>
      </c>
      <c r="H709" s="421">
        <v>100</v>
      </c>
    </row>
    <row r="710" spans="1:8" ht="12.75">
      <c r="A710" s="439"/>
      <c r="B710" s="411"/>
      <c r="C710" s="656"/>
      <c r="D710" s="419" t="s">
        <v>378</v>
      </c>
      <c r="E710" s="415">
        <v>1992</v>
      </c>
      <c r="F710" s="415">
        <v>1992</v>
      </c>
      <c r="G710" s="417">
        <v>1992</v>
      </c>
      <c r="H710" s="415">
        <v>100</v>
      </c>
    </row>
    <row r="711" spans="1:8" ht="12.75">
      <c r="A711" s="439"/>
      <c r="B711" s="411"/>
      <c r="C711" s="656"/>
      <c r="D711" s="419" t="s">
        <v>734</v>
      </c>
      <c r="E711" s="415">
        <v>1328</v>
      </c>
      <c r="F711" s="415">
        <v>1678</v>
      </c>
      <c r="G711" s="417">
        <v>1678</v>
      </c>
      <c r="H711" s="415">
        <v>100</v>
      </c>
    </row>
    <row r="712" spans="1:8" ht="12.75">
      <c r="A712" s="439"/>
      <c r="B712" s="411"/>
      <c r="C712" s="656"/>
      <c r="D712" s="419" t="s">
        <v>380</v>
      </c>
      <c r="E712" s="415">
        <v>398</v>
      </c>
      <c r="F712" s="415">
        <v>321</v>
      </c>
      <c r="G712" s="417">
        <v>321</v>
      </c>
      <c r="H712" s="415">
        <v>100</v>
      </c>
    </row>
    <row r="713" spans="1:8" ht="12.75">
      <c r="A713" s="439"/>
      <c r="B713" s="411"/>
      <c r="C713" s="656"/>
      <c r="D713" s="419" t="s">
        <v>382</v>
      </c>
      <c r="E713" s="415"/>
      <c r="F713" s="415">
        <v>149</v>
      </c>
      <c r="G713" s="417">
        <v>149</v>
      </c>
      <c r="H713" s="415">
        <v>100</v>
      </c>
    </row>
    <row r="714" spans="1:8" ht="12.75">
      <c r="A714" s="439"/>
      <c r="B714" s="411"/>
      <c r="C714" s="656"/>
      <c r="D714" s="419" t="s">
        <v>383</v>
      </c>
      <c r="E714" s="415"/>
      <c r="F714" s="415">
        <v>0</v>
      </c>
      <c r="G714" s="417">
        <v>0</v>
      </c>
      <c r="H714" s="415">
        <v>0</v>
      </c>
    </row>
    <row r="715" spans="1:8" ht="12.75">
      <c r="A715" s="439"/>
      <c r="B715" s="411"/>
      <c r="C715" s="656"/>
      <c r="D715" s="419" t="s">
        <v>385</v>
      </c>
      <c r="E715" s="415">
        <v>830</v>
      </c>
      <c r="F715" s="415">
        <v>506</v>
      </c>
      <c r="G715" s="417">
        <v>507</v>
      </c>
      <c r="H715" s="415">
        <v>100</v>
      </c>
    </row>
    <row r="716" spans="1:8" ht="12.75">
      <c r="A716" s="439"/>
      <c r="B716" s="411"/>
      <c r="C716" s="656"/>
      <c r="D716" s="419" t="s">
        <v>736</v>
      </c>
      <c r="E716" s="415">
        <v>66</v>
      </c>
      <c r="F716" s="415">
        <v>34</v>
      </c>
      <c r="G716" s="417">
        <v>34</v>
      </c>
      <c r="H716" s="415">
        <v>100</v>
      </c>
    </row>
    <row r="717" spans="1:8" ht="12.75">
      <c r="A717" s="439"/>
      <c r="B717" s="411"/>
      <c r="C717" s="656"/>
      <c r="D717" s="419" t="s">
        <v>737</v>
      </c>
      <c r="E717" s="415">
        <v>232</v>
      </c>
      <c r="F717" s="415">
        <v>209</v>
      </c>
      <c r="G717" s="417">
        <v>209</v>
      </c>
      <c r="H717" s="415">
        <v>100</v>
      </c>
    </row>
    <row r="718" spans="1:8" ht="12.75">
      <c r="A718" s="439"/>
      <c r="B718" s="411"/>
      <c r="C718" s="656"/>
      <c r="D718" s="419" t="s">
        <v>756</v>
      </c>
      <c r="E718" s="415"/>
      <c r="F718" s="415">
        <v>0</v>
      </c>
      <c r="G718" s="417">
        <v>0</v>
      </c>
      <c r="H718" s="415">
        <v>0</v>
      </c>
    </row>
    <row r="719" spans="1:8" ht="12.75">
      <c r="A719" s="439"/>
      <c r="B719" s="411"/>
      <c r="C719" s="656"/>
      <c r="D719" s="419" t="s">
        <v>740</v>
      </c>
      <c r="E719" s="415">
        <v>66</v>
      </c>
      <c r="F719" s="415">
        <v>100</v>
      </c>
      <c r="G719" s="417">
        <v>100</v>
      </c>
      <c r="H719" s="415">
        <v>100</v>
      </c>
    </row>
    <row r="720" spans="1:8" ht="12.75">
      <c r="A720" s="439"/>
      <c r="B720" s="411"/>
      <c r="C720" s="656"/>
      <c r="D720" s="419" t="s">
        <v>741</v>
      </c>
      <c r="E720" s="415">
        <v>664</v>
      </c>
      <c r="F720" s="415">
        <v>428</v>
      </c>
      <c r="G720" s="417">
        <v>428</v>
      </c>
      <c r="H720" s="415">
        <v>100</v>
      </c>
    </row>
    <row r="721" spans="1:8" ht="12.75">
      <c r="A721" s="439"/>
      <c r="B721" s="411"/>
      <c r="C721" s="656"/>
      <c r="D721" s="419" t="s">
        <v>742</v>
      </c>
      <c r="E721" s="415">
        <v>332</v>
      </c>
      <c r="F721" s="415">
        <v>601</v>
      </c>
      <c r="G721" s="417">
        <v>601</v>
      </c>
      <c r="H721" s="415">
        <v>100</v>
      </c>
    </row>
    <row r="722" spans="1:8" ht="12.75">
      <c r="A722" s="439"/>
      <c r="B722" s="411"/>
      <c r="C722" s="656"/>
      <c r="D722" s="419" t="s">
        <v>407</v>
      </c>
      <c r="E722" s="415">
        <v>830</v>
      </c>
      <c r="F722" s="415">
        <v>851</v>
      </c>
      <c r="G722" s="417">
        <v>851</v>
      </c>
      <c r="H722" s="415">
        <v>100</v>
      </c>
    </row>
    <row r="723" spans="1:8" ht="12.75">
      <c r="A723" s="439"/>
      <c r="B723" s="411"/>
      <c r="C723" s="656"/>
      <c r="D723" s="419" t="s">
        <v>745</v>
      </c>
      <c r="E723" s="415">
        <v>499</v>
      </c>
      <c r="F723" s="415">
        <v>504</v>
      </c>
      <c r="G723" s="417">
        <v>504</v>
      </c>
      <c r="H723" s="415">
        <v>100</v>
      </c>
    </row>
    <row r="724" spans="1:8" ht="12.75">
      <c r="A724" s="439"/>
      <c r="B724" s="411"/>
      <c r="C724" s="656"/>
      <c r="D724" s="419" t="s">
        <v>374</v>
      </c>
      <c r="E724" s="415">
        <v>1062</v>
      </c>
      <c r="F724" s="415">
        <v>1310</v>
      </c>
      <c r="G724" s="417">
        <v>1310</v>
      </c>
      <c r="H724" s="415">
        <v>100</v>
      </c>
    </row>
    <row r="725" spans="1:8" ht="12.75">
      <c r="A725" s="439"/>
      <c r="B725" s="411"/>
      <c r="C725" s="656"/>
      <c r="D725" s="419" t="s">
        <v>411</v>
      </c>
      <c r="E725" s="415">
        <v>432</v>
      </c>
      <c r="F725" s="415">
        <v>302</v>
      </c>
      <c r="G725" s="417">
        <v>302</v>
      </c>
      <c r="H725" s="415">
        <v>100</v>
      </c>
    </row>
    <row r="726" spans="1:8" ht="12.75">
      <c r="A726" s="439"/>
      <c r="B726" s="411"/>
      <c r="C726" s="537" t="s">
        <v>532</v>
      </c>
      <c r="D726" s="538" t="s">
        <v>533</v>
      </c>
      <c r="E726" s="539">
        <f>SUM(E727:E727)</f>
        <v>597</v>
      </c>
      <c r="F726" s="539">
        <f>SUM(F727:F727)</f>
        <v>176</v>
      </c>
      <c r="G726" s="539">
        <f>SUM(G727:G727)</f>
        <v>176</v>
      </c>
      <c r="H726" s="539">
        <v>100</v>
      </c>
    </row>
    <row r="727" spans="1:8" ht="12.75">
      <c r="A727" s="439"/>
      <c r="B727" s="411"/>
      <c r="C727" s="656"/>
      <c r="D727" s="419" t="s">
        <v>423</v>
      </c>
      <c r="E727" s="415">
        <v>597</v>
      </c>
      <c r="F727" s="416">
        <v>176</v>
      </c>
      <c r="G727" s="417">
        <v>176</v>
      </c>
      <c r="H727" s="415">
        <v>100</v>
      </c>
    </row>
    <row r="728" spans="1:8" ht="12.75">
      <c r="A728" s="439"/>
      <c r="B728" s="411"/>
      <c r="C728" s="621" t="s">
        <v>821</v>
      </c>
      <c r="D728" s="621"/>
      <c r="E728" s="640">
        <f>SUM(E729)</f>
        <v>38406</v>
      </c>
      <c r="F728" s="640">
        <f>SUM(F729)</f>
        <v>37949</v>
      </c>
      <c r="G728" s="640">
        <f>SUM(G729)</f>
        <v>38259</v>
      </c>
      <c r="H728" s="640">
        <v>100</v>
      </c>
    </row>
    <row r="729" spans="1:8" ht="12.75">
      <c r="A729" s="439"/>
      <c r="B729" s="411"/>
      <c r="C729" s="355" t="s">
        <v>292</v>
      </c>
      <c r="D729" s="412" t="s">
        <v>8</v>
      </c>
      <c r="E729" s="413">
        <f>SUM(E730+E734+E738+E749)</f>
        <v>38406</v>
      </c>
      <c r="F729" s="413">
        <f>SUM(F730+F734+F738+F749)</f>
        <v>37949</v>
      </c>
      <c r="G729" s="413">
        <f>SUM(G730+G734+G738+G749)</f>
        <v>38259</v>
      </c>
      <c r="H729" s="413">
        <v>100</v>
      </c>
    </row>
    <row r="730" spans="1:8" ht="12.75">
      <c r="A730" s="439"/>
      <c r="B730" s="411"/>
      <c r="C730" s="361" t="s">
        <v>360</v>
      </c>
      <c r="D730" s="414" t="s">
        <v>479</v>
      </c>
      <c r="E730" s="539">
        <f>SUM(E731:E733)</f>
        <v>25128</v>
      </c>
      <c r="F730" s="539">
        <f>SUM(F731:F733)</f>
        <v>24328</v>
      </c>
      <c r="G730" s="539">
        <f>SUM(G731:G733)</f>
        <v>24328</v>
      </c>
      <c r="H730" s="539">
        <v>100</v>
      </c>
    </row>
    <row r="731" spans="1:8" ht="12.75">
      <c r="A731" s="439"/>
      <c r="B731" s="411"/>
      <c r="C731" s="361"/>
      <c r="D731" s="418" t="s">
        <v>480</v>
      </c>
      <c r="E731" s="415">
        <v>24099</v>
      </c>
      <c r="F731" s="415">
        <v>23049</v>
      </c>
      <c r="G731" s="417">
        <v>23049</v>
      </c>
      <c r="H731" s="415">
        <v>100</v>
      </c>
    </row>
    <row r="732" spans="1:8" ht="12.75">
      <c r="A732" s="439"/>
      <c r="B732" s="411"/>
      <c r="C732" s="361"/>
      <c r="D732" s="547" t="s">
        <v>729</v>
      </c>
      <c r="E732" s="415">
        <v>365</v>
      </c>
      <c r="F732" s="415">
        <v>1279</v>
      </c>
      <c r="G732" s="417">
        <v>1279</v>
      </c>
      <c r="H732" s="415">
        <v>100</v>
      </c>
    </row>
    <row r="733" spans="1:8" ht="12.75">
      <c r="A733" s="439"/>
      <c r="B733" s="411"/>
      <c r="C733" s="361"/>
      <c r="D733" s="547" t="s">
        <v>572</v>
      </c>
      <c r="E733" s="415">
        <v>664</v>
      </c>
      <c r="F733" s="415">
        <v>0</v>
      </c>
      <c r="G733" s="417">
        <v>0</v>
      </c>
      <c r="H733" s="415">
        <v>0</v>
      </c>
    </row>
    <row r="734" spans="1:8" ht="12.75">
      <c r="A734" s="439"/>
      <c r="B734" s="411"/>
      <c r="C734" s="361" t="s">
        <v>317</v>
      </c>
      <c r="D734" s="414" t="s">
        <v>485</v>
      </c>
      <c r="E734" s="421">
        <f>SUM(E735:E737)</f>
        <v>8829</v>
      </c>
      <c r="F734" s="421">
        <f>SUM(F735:F737)</f>
        <v>8395</v>
      </c>
      <c r="G734" s="421">
        <f>SUM(G735:G737)</f>
        <v>8395</v>
      </c>
      <c r="H734" s="421">
        <v>100</v>
      </c>
    </row>
    <row r="735" spans="1:8" ht="12.75">
      <c r="A735" s="439"/>
      <c r="B735" s="411"/>
      <c r="C735" s="361"/>
      <c r="D735" s="547" t="s">
        <v>730</v>
      </c>
      <c r="E735" s="375">
        <v>2025</v>
      </c>
      <c r="F735" s="370">
        <v>1727</v>
      </c>
      <c r="G735" s="371">
        <v>1727</v>
      </c>
      <c r="H735" s="375">
        <v>100</v>
      </c>
    </row>
    <row r="736" spans="1:8" ht="12.75">
      <c r="A736" s="439"/>
      <c r="B736" s="411"/>
      <c r="C736" s="361"/>
      <c r="D736" s="418" t="s">
        <v>732</v>
      </c>
      <c r="E736" s="375">
        <v>498</v>
      </c>
      <c r="F736" s="375">
        <v>712</v>
      </c>
      <c r="G736" s="371">
        <v>712</v>
      </c>
      <c r="H736" s="375">
        <v>100</v>
      </c>
    </row>
    <row r="737" spans="1:8" ht="12.75">
      <c r="A737" s="439"/>
      <c r="B737" s="411"/>
      <c r="C737" s="361"/>
      <c r="D737" s="419" t="s">
        <v>733</v>
      </c>
      <c r="E737" s="370">
        <v>6306</v>
      </c>
      <c r="F737" s="370">
        <v>5956</v>
      </c>
      <c r="G737" s="420">
        <v>5956</v>
      </c>
      <c r="H737" s="370">
        <v>100</v>
      </c>
    </row>
    <row r="738" spans="1:8" ht="12.75">
      <c r="A738" s="439"/>
      <c r="B738" s="411"/>
      <c r="C738" s="361" t="s">
        <v>293</v>
      </c>
      <c r="D738" s="414" t="s">
        <v>294</v>
      </c>
      <c r="E738" s="421">
        <f>SUM(E739:E748)</f>
        <v>4416</v>
      </c>
      <c r="F738" s="421">
        <f>SUM(F739:F748)</f>
        <v>5193</v>
      </c>
      <c r="G738" s="421">
        <f>SUM(G739:G748)</f>
        <v>5492</v>
      </c>
      <c r="H738" s="421">
        <v>105</v>
      </c>
    </row>
    <row r="739" spans="1:8" ht="12.75">
      <c r="A739" s="439"/>
      <c r="B739" s="411"/>
      <c r="C739" s="656"/>
      <c r="D739" s="419" t="s">
        <v>378</v>
      </c>
      <c r="E739" s="415">
        <v>2324</v>
      </c>
      <c r="F739" s="415">
        <v>2101</v>
      </c>
      <c r="G739" s="417">
        <v>2101</v>
      </c>
      <c r="H739" s="415">
        <v>100</v>
      </c>
    </row>
    <row r="740" spans="1:8" ht="12.75">
      <c r="A740" s="439"/>
      <c r="B740" s="411"/>
      <c r="C740" s="656"/>
      <c r="D740" s="419" t="s">
        <v>734</v>
      </c>
      <c r="E740" s="415">
        <v>332</v>
      </c>
      <c r="F740" s="415">
        <v>732</v>
      </c>
      <c r="G740" s="417">
        <v>731</v>
      </c>
      <c r="H740" s="415">
        <v>99</v>
      </c>
    </row>
    <row r="741" spans="1:8" ht="12.75">
      <c r="A741" s="439"/>
      <c r="B741" s="411"/>
      <c r="C741" s="656"/>
      <c r="D741" s="419" t="s">
        <v>380</v>
      </c>
      <c r="E741" s="415">
        <v>100</v>
      </c>
      <c r="F741" s="415">
        <v>100</v>
      </c>
      <c r="G741" s="417">
        <v>92</v>
      </c>
      <c r="H741" s="415">
        <v>100</v>
      </c>
    </row>
    <row r="742" spans="1:8" ht="12.75">
      <c r="A742" s="439"/>
      <c r="B742" s="411"/>
      <c r="C742" s="656"/>
      <c r="D742" s="419" t="s">
        <v>735</v>
      </c>
      <c r="E742" s="415">
        <v>166</v>
      </c>
      <c r="F742" s="415">
        <v>166</v>
      </c>
      <c r="G742" s="417">
        <v>163</v>
      </c>
      <c r="H742" s="415">
        <v>98</v>
      </c>
    </row>
    <row r="743" spans="1:8" ht="12.75">
      <c r="A743" s="439"/>
      <c r="B743" s="411"/>
      <c r="C743" s="656"/>
      <c r="D743" s="419" t="s">
        <v>385</v>
      </c>
      <c r="E743" s="415">
        <v>166</v>
      </c>
      <c r="F743" s="415">
        <v>416</v>
      </c>
      <c r="G743" s="417">
        <v>727</v>
      </c>
      <c r="H743" s="415">
        <v>175</v>
      </c>
    </row>
    <row r="744" spans="1:8" ht="12.75">
      <c r="A744" s="439"/>
      <c r="B744" s="411"/>
      <c r="C744" s="656"/>
      <c r="D744" s="419" t="s">
        <v>737</v>
      </c>
      <c r="E744" s="415">
        <v>166</v>
      </c>
      <c r="F744" s="416">
        <v>166</v>
      </c>
      <c r="G744" s="417">
        <v>166</v>
      </c>
      <c r="H744" s="415">
        <v>100</v>
      </c>
    </row>
    <row r="745" spans="1:8" ht="12.75">
      <c r="A745" s="439"/>
      <c r="B745" s="411"/>
      <c r="C745" s="656"/>
      <c r="D745" s="419" t="s">
        <v>741</v>
      </c>
      <c r="E745" s="415">
        <v>166</v>
      </c>
      <c r="F745" s="416">
        <v>166</v>
      </c>
      <c r="G745" s="417">
        <v>166</v>
      </c>
      <c r="H745" s="415">
        <v>100</v>
      </c>
    </row>
    <row r="746" spans="1:8" ht="12.75">
      <c r="A746" s="439"/>
      <c r="B746" s="411"/>
      <c r="C746" s="656"/>
      <c r="D746" s="419" t="s">
        <v>407</v>
      </c>
      <c r="E746" s="415">
        <v>166</v>
      </c>
      <c r="F746" s="416">
        <v>166</v>
      </c>
      <c r="G746" s="417">
        <v>166</v>
      </c>
      <c r="H746" s="415">
        <v>100</v>
      </c>
    </row>
    <row r="747" spans="1:8" ht="12.75">
      <c r="A747" s="439"/>
      <c r="B747" s="411"/>
      <c r="C747" s="656"/>
      <c r="D747" s="419" t="s">
        <v>374</v>
      </c>
      <c r="E747" s="415">
        <v>664</v>
      </c>
      <c r="F747" s="416">
        <v>1014</v>
      </c>
      <c r="G747" s="417">
        <v>1014</v>
      </c>
      <c r="H747" s="415">
        <v>100</v>
      </c>
    </row>
    <row r="748" spans="1:8" ht="12.75">
      <c r="A748" s="439"/>
      <c r="B748" s="411"/>
      <c r="C748" s="656"/>
      <c r="D748" s="419" t="s">
        <v>411</v>
      </c>
      <c r="E748" s="415">
        <v>166</v>
      </c>
      <c r="F748" s="416">
        <v>166</v>
      </c>
      <c r="G748" s="417">
        <v>166</v>
      </c>
      <c r="H748" s="415">
        <v>100</v>
      </c>
    </row>
    <row r="749" spans="1:8" ht="12.75">
      <c r="A749" s="439"/>
      <c r="B749" s="411"/>
      <c r="C749" s="537" t="s">
        <v>532</v>
      </c>
      <c r="D749" s="538" t="s">
        <v>533</v>
      </c>
      <c r="E749" s="539">
        <f>SUM(E750:E750)</f>
        <v>33</v>
      </c>
      <c r="F749" s="539">
        <f>SUM(F750:F750)</f>
        <v>33</v>
      </c>
      <c r="G749" s="539">
        <v>44</v>
      </c>
      <c r="H749" s="539">
        <v>132</v>
      </c>
    </row>
    <row r="750" spans="1:8" ht="12.75">
      <c r="A750" s="439"/>
      <c r="B750" s="411"/>
      <c r="C750" s="656"/>
      <c r="D750" s="419" t="s">
        <v>423</v>
      </c>
      <c r="E750" s="415">
        <v>33</v>
      </c>
      <c r="F750" s="416">
        <v>33</v>
      </c>
      <c r="G750" s="417">
        <v>44</v>
      </c>
      <c r="H750" s="415">
        <v>132</v>
      </c>
    </row>
    <row r="751" spans="1:8" ht="12.75">
      <c r="A751" s="439"/>
      <c r="B751" s="411"/>
      <c r="C751" s="621" t="s">
        <v>822</v>
      </c>
      <c r="D751" s="621"/>
      <c r="E751" s="640">
        <f>SUM(E752)</f>
        <v>35019</v>
      </c>
      <c r="F751" s="640">
        <f>SUM(F752)</f>
        <v>36839</v>
      </c>
      <c r="G751" s="640">
        <f>SUM(G752)</f>
        <v>37270</v>
      </c>
      <c r="H751" s="640">
        <v>101</v>
      </c>
    </row>
    <row r="752" spans="1:8" ht="12.75">
      <c r="A752" s="439"/>
      <c r="B752" s="411"/>
      <c r="C752" s="355" t="s">
        <v>292</v>
      </c>
      <c r="D752" s="412" t="s">
        <v>8</v>
      </c>
      <c r="E752" s="413">
        <f>SUM(E753+E757+E762+E775)</f>
        <v>35019</v>
      </c>
      <c r="F752" s="413">
        <f>SUM(F753+F757+F762+F775)</f>
        <v>36839</v>
      </c>
      <c r="G752" s="413">
        <f>SUM(G753+G757+G762+G775)</f>
        <v>37270</v>
      </c>
      <c r="H752" s="413">
        <v>101</v>
      </c>
    </row>
    <row r="753" spans="1:8" ht="12.75">
      <c r="A753" s="439"/>
      <c r="B753" s="411"/>
      <c r="C753" s="361" t="s">
        <v>360</v>
      </c>
      <c r="D753" s="414" t="s">
        <v>479</v>
      </c>
      <c r="E753" s="539">
        <f>SUM(E754:E756)</f>
        <v>20414</v>
      </c>
      <c r="F753" s="539">
        <f>SUM(F754:F756)</f>
        <v>19411</v>
      </c>
      <c r="G753" s="539">
        <v>19687</v>
      </c>
      <c r="H753" s="539">
        <v>100</v>
      </c>
    </row>
    <row r="754" spans="1:8" ht="12.75">
      <c r="A754" s="439"/>
      <c r="B754" s="411"/>
      <c r="C754" s="361"/>
      <c r="D754" s="418" t="s">
        <v>480</v>
      </c>
      <c r="E754" s="415">
        <v>19783</v>
      </c>
      <c r="F754" s="415">
        <v>18691</v>
      </c>
      <c r="G754" s="417">
        <v>18691</v>
      </c>
      <c r="H754" s="415">
        <v>100</v>
      </c>
    </row>
    <row r="755" spans="1:8" ht="12.75">
      <c r="A755" s="439"/>
      <c r="B755" s="411"/>
      <c r="C755" s="361"/>
      <c r="D755" s="547" t="s">
        <v>729</v>
      </c>
      <c r="E755" s="415">
        <v>631</v>
      </c>
      <c r="F755" s="415">
        <v>631</v>
      </c>
      <c r="G755" s="417">
        <v>907</v>
      </c>
      <c r="H755" s="415">
        <v>144</v>
      </c>
    </row>
    <row r="756" spans="1:8" ht="12.75">
      <c r="A756" s="439"/>
      <c r="B756" s="411"/>
      <c r="C756" s="361"/>
      <c r="D756" s="547" t="s">
        <v>572</v>
      </c>
      <c r="E756" s="415"/>
      <c r="F756" s="415">
        <v>89</v>
      </c>
      <c r="G756" s="417">
        <v>89</v>
      </c>
      <c r="H756" s="415">
        <v>100</v>
      </c>
    </row>
    <row r="757" spans="1:8" ht="12.75">
      <c r="A757" s="439"/>
      <c r="B757" s="411"/>
      <c r="C757" s="361" t="s">
        <v>317</v>
      </c>
      <c r="D757" s="414" t="s">
        <v>485</v>
      </c>
      <c r="E757" s="421">
        <f>SUM(E758:E761)</f>
        <v>7170</v>
      </c>
      <c r="F757" s="421">
        <f>SUM(F758:F761)</f>
        <v>6899</v>
      </c>
      <c r="G757" s="421">
        <f>SUM(G758:G761)</f>
        <v>6900</v>
      </c>
      <c r="H757" s="421">
        <v>100</v>
      </c>
    </row>
    <row r="758" spans="1:8" ht="12.75">
      <c r="A758" s="439"/>
      <c r="B758" s="411"/>
      <c r="C758" s="361"/>
      <c r="D758" s="547" t="s">
        <v>730</v>
      </c>
      <c r="E758" s="375">
        <v>1162</v>
      </c>
      <c r="F758" s="375">
        <v>1154</v>
      </c>
      <c r="G758" s="371">
        <v>1055</v>
      </c>
      <c r="H758" s="375">
        <v>91</v>
      </c>
    </row>
    <row r="759" spans="1:8" ht="12.75">
      <c r="A759" s="439"/>
      <c r="B759" s="411"/>
      <c r="C759" s="361"/>
      <c r="D759" s="547" t="s">
        <v>731</v>
      </c>
      <c r="E759" s="375">
        <v>896</v>
      </c>
      <c r="F759" s="375">
        <v>789</v>
      </c>
      <c r="G759" s="371">
        <v>789</v>
      </c>
      <c r="H759" s="375">
        <v>100</v>
      </c>
    </row>
    <row r="760" spans="1:8" ht="12.75">
      <c r="A760" s="439"/>
      <c r="B760" s="411"/>
      <c r="C760" s="361"/>
      <c r="D760" s="547" t="s">
        <v>732</v>
      </c>
      <c r="E760" s="375"/>
      <c r="F760" s="375">
        <v>19</v>
      </c>
      <c r="G760" s="371">
        <v>119</v>
      </c>
      <c r="H760" s="375">
        <v>100</v>
      </c>
    </row>
    <row r="761" spans="1:8" ht="12.75">
      <c r="A761" s="439"/>
      <c r="B761" s="411"/>
      <c r="C761" s="361"/>
      <c r="D761" s="419" t="s">
        <v>733</v>
      </c>
      <c r="E761" s="370">
        <v>5112</v>
      </c>
      <c r="F761" s="370">
        <v>4937</v>
      </c>
      <c r="G761" s="420">
        <v>4937</v>
      </c>
      <c r="H761" s="370">
        <v>100</v>
      </c>
    </row>
    <row r="762" spans="1:8" ht="12.75">
      <c r="A762" s="439"/>
      <c r="B762" s="411"/>
      <c r="C762" s="361" t="s">
        <v>293</v>
      </c>
      <c r="D762" s="414" t="s">
        <v>294</v>
      </c>
      <c r="E762" s="421">
        <f>SUM(E763:E774)</f>
        <v>7435</v>
      </c>
      <c r="F762" s="421">
        <f>SUM(F763:F774)</f>
        <v>10496</v>
      </c>
      <c r="G762" s="421">
        <f>SUM(G763:G773)</f>
        <v>10465</v>
      </c>
      <c r="H762" s="421">
        <v>100</v>
      </c>
    </row>
    <row r="763" spans="1:8" ht="12.75">
      <c r="A763" s="439"/>
      <c r="B763" s="411"/>
      <c r="C763" s="656"/>
      <c r="D763" s="419" t="s">
        <v>378</v>
      </c>
      <c r="E763" s="415">
        <v>4979</v>
      </c>
      <c r="F763" s="415">
        <v>7099</v>
      </c>
      <c r="G763" s="417">
        <v>7069</v>
      </c>
      <c r="H763" s="415">
        <v>99</v>
      </c>
    </row>
    <row r="764" spans="1:8" ht="12.75">
      <c r="A764" s="439"/>
      <c r="B764" s="411"/>
      <c r="C764" s="656"/>
      <c r="D764" s="419" t="s">
        <v>734</v>
      </c>
      <c r="E764" s="415">
        <v>1660</v>
      </c>
      <c r="F764" s="415">
        <v>479</v>
      </c>
      <c r="G764" s="417">
        <v>479</v>
      </c>
      <c r="H764" s="415">
        <v>100</v>
      </c>
    </row>
    <row r="765" spans="1:8" ht="12.75">
      <c r="A765" s="439"/>
      <c r="B765" s="411"/>
      <c r="C765" s="656"/>
      <c r="D765" s="419" t="s">
        <v>380</v>
      </c>
      <c r="E765" s="415"/>
      <c r="F765" s="415">
        <v>56</v>
      </c>
      <c r="G765" s="417">
        <v>89</v>
      </c>
      <c r="H765" s="415">
        <v>159</v>
      </c>
    </row>
    <row r="766" spans="1:8" ht="12.75">
      <c r="A766" s="439"/>
      <c r="B766" s="411"/>
      <c r="C766" s="656"/>
      <c r="D766" s="419" t="s">
        <v>385</v>
      </c>
      <c r="E766" s="415">
        <v>166</v>
      </c>
      <c r="F766" s="415">
        <v>1390</v>
      </c>
      <c r="G766" s="417">
        <v>1389</v>
      </c>
      <c r="H766" s="415">
        <v>100</v>
      </c>
    </row>
    <row r="767" spans="1:8" ht="12.75">
      <c r="A767" s="439"/>
      <c r="B767" s="411"/>
      <c r="C767" s="656"/>
      <c r="D767" s="419" t="s">
        <v>737</v>
      </c>
      <c r="E767" s="415">
        <v>66</v>
      </c>
      <c r="F767" s="415">
        <v>54</v>
      </c>
      <c r="G767" s="417">
        <v>54</v>
      </c>
      <c r="H767" s="415">
        <v>100</v>
      </c>
    </row>
    <row r="768" spans="1:8" ht="12.75">
      <c r="A768" s="439"/>
      <c r="B768" s="411"/>
      <c r="C768" s="656"/>
      <c r="D768" s="419" t="s">
        <v>740</v>
      </c>
      <c r="E768" s="415"/>
      <c r="F768" s="416">
        <v>40</v>
      </c>
      <c r="G768" s="417">
        <v>40</v>
      </c>
      <c r="H768" s="415">
        <v>100</v>
      </c>
    </row>
    <row r="769" spans="1:8" ht="12.75">
      <c r="A769" s="439"/>
      <c r="B769" s="411"/>
      <c r="C769" s="656"/>
      <c r="D769" s="419" t="s">
        <v>795</v>
      </c>
      <c r="E769" s="415"/>
      <c r="F769" s="416">
        <v>38</v>
      </c>
      <c r="G769" s="417">
        <v>38</v>
      </c>
      <c r="H769" s="415">
        <v>100</v>
      </c>
    </row>
    <row r="770" spans="1:8" ht="12.75">
      <c r="A770" s="439"/>
      <c r="B770" s="411"/>
      <c r="C770" s="656"/>
      <c r="D770" s="419" t="s">
        <v>407</v>
      </c>
      <c r="E770" s="415">
        <v>66</v>
      </c>
      <c r="F770" s="416">
        <v>98</v>
      </c>
      <c r="G770" s="417">
        <v>98</v>
      </c>
      <c r="H770" s="415">
        <v>100</v>
      </c>
    </row>
    <row r="771" spans="1:8" ht="12.75">
      <c r="A771" s="439"/>
      <c r="B771" s="411"/>
      <c r="C771" s="656"/>
      <c r="D771" s="419" t="s">
        <v>745</v>
      </c>
      <c r="E771" s="415">
        <v>33</v>
      </c>
      <c r="F771" s="416">
        <v>214</v>
      </c>
      <c r="G771" s="417">
        <v>214</v>
      </c>
      <c r="H771" s="415">
        <v>100</v>
      </c>
    </row>
    <row r="772" spans="1:8" ht="12.75">
      <c r="A772" s="439"/>
      <c r="B772" s="411"/>
      <c r="C772" s="656"/>
      <c r="D772" s="419" t="s">
        <v>374</v>
      </c>
      <c r="E772" s="415">
        <v>332</v>
      </c>
      <c r="F772" s="416">
        <v>780</v>
      </c>
      <c r="G772" s="417">
        <v>780</v>
      </c>
      <c r="H772" s="415">
        <v>100</v>
      </c>
    </row>
    <row r="773" spans="1:8" ht="12.75">
      <c r="A773" s="439"/>
      <c r="B773" s="411"/>
      <c r="C773" s="656"/>
      <c r="D773" s="419" t="s">
        <v>411</v>
      </c>
      <c r="E773" s="415">
        <v>133</v>
      </c>
      <c r="F773" s="416">
        <v>215</v>
      </c>
      <c r="G773" s="417">
        <v>215</v>
      </c>
      <c r="H773" s="415">
        <v>100</v>
      </c>
    </row>
    <row r="774" spans="1:8" ht="12.75">
      <c r="A774" s="439"/>
      <c r="B774" s="411"/>
      <c r="C774" s="656"/>
      <c r="D774" s="419" t="s">
        <v>760</v>
      </c>
      <c r="E774" s="415"/>
      <c r="F774" s="416">
        <v>33</v>
      </c>
      <c r="G774" s="417">
        <v>33</v>
      </c>
      <c r="H774" s="415">
        <v>100</v>
      </c>
    </row>
    <row r="775" spans="1:8" ht="12.75">
      <c r="A775" s="439"/>
      <c r="B775" s="411"/>
      <c r="C775" s="537" t="s">
        <v>532</v>
      </c>
      <c r="D775" s="538" t="s">
        <v>533</v>
      </c>
      <c r="E775" s="539">
        <f>SUM(E776)</f>
        <v>0</v>
      </c>
      <c r="F775" s="539">
        <f>SUM(F776)</f>
        <v>33</v>
      </c>
      <c r="G775" s="539">
        <f>SUM(G776)</f>
        <v>218</v>
      </c>
      <c r="H775" s="539">
        <v>657</v>
      </c>
    </row>
    <row r="776" spans="1:8" ht="12.75">
      <c r="A776" s="439"/>
      <c r="B776" s="411"/>
      <c r="C776" s="656"/>
      <c r="D776" s="419" t="s">
        <v>423</v>
      </c>
      <c r="E776" s="415"/>
      <c r="F776" s="416">
        <v>33</v>
      </c>
      <c r="G776" s="417">
        <v>218</v>
      </c>
      <c r="H776" s="415">
        <v>657</v>
      </c>
    </row>
    <row r="777" spans="1:8" ht="12.75">
      <c r="A777" s="439"/>
      <c r="B777" s="411"/>
      <c r="C777" s="621" t="s">
        <v>823</v>
      </c>
      <c r="D777" s="621"/>
      <c r="E777" s="640">
        <f>SUM(E778)</f>
        <v>56994</v>
      </c>
      <c r="F777" s="640">
        <f>SUM(F778)</f>
        <v>58634</v>
      </c>
      <c r="G777" s="640">
        <f>SUM(G778)</f>
        <v>58634</v>
      </c>
      <c r="H777" s="640">
        <v>100</v>
      </c>
    </row>
    <row r="778" spans="1:8" ht="12.75">
      <c r="A778" s="439"/>
      <c r="B778" s="411"/>
      <c r="C778" s="355" t="s">
        <v>292</v>
      </c>
      <c r="D778" s="412" t="s">
        <v>8</v>
      </c>
      <c r="E778" s="413">
        <f>SUM(E779+E782+E786+E804)</f>
        <v>56994</v>
      </c>
      <c r="F778" s="413">
        <f>SUM(F779+F782+F786+F804)</f>
        <v>58634</v>
      </c>
      <c r="G778" s="413">
        <f>SUM(G779+G782+G786)</f>
        <v>58634</v>
      </c>
      <c r="H778" s="413">
        <v>100</v>
      </c>
    </row>
    <row r="779" spans="1:8" ht="12.75">
      <c r="A779" s="439"/>
      <c r="B779" s="411"/>
      <c r="C779" s="361" t="s">
        <v>360</v>
      </c>
      <c r="D779" s="414" t="s">
        <v>479</v>
      </c>
      <c r="E779" s="539">
        <f>SUM(E780:E781)</f>
        <v>25758</v>
      </c>
      <c r="F779" s="539">
        <f>SUM(F780:F781)</f>
        <v>26076</v>
      </c>
      <c r="G779" s="539">
        <f>SUM(G780:G781)</f>
        <v>26076</v>
      </c>
      <c r="H779" s="415">
        <v>100</v>
      </c>
    </row>
    <row r="780" spans="1:8" ht="12.75">
      <c r="A780" s="439"/>
      <c r="B780" s="411"/>
      <c r="C780" s="361"/>
      <c r="D780" s="418" t="s">
        <v>480</v>
      </c>
      <c r="E780" s="415">
        <v>23899</v>
      </c>
      <c r="F780" s="415">
        <v>24048</v>
      </c>
      <c r="G780" s="415">
        <v>24048</v>
      </c>
      <c r="H780" s="415">
        <v>100</v>
      </c>
    </row>
    <row r="781" spans="1:8" ht="12.75">
      <c r="A781" s="439"/>
      <c r="B781" s="411"/>
      <c r="C781" s="361"/>
      <c r="D781" s="547" t="s">
        <v>729</v>
      </c>
      <c r="E781" s="415">
        <v>1859</v>
      </c>
      <c r="F781" s="415">
        <v>2028</v>
      </c>
      <c r="G781" s="415">
        <v>2028</v>
      </c>
      <c r="H781" s="415">
        <v>100</v>
      </c>
    </row>
    <row r="782" spans="1:8" ht="12.75">
      <c r="A782" s="439"/>
      <c r="B782" s="411"/>
      <c r="C782" s="361" t="s">
        <v>317</v>
      </c>
      <c r="D782" s="414" t="s">
        <v>485</v>
      </c>
      <c r="E782" s="421">
        <f>SUM(E783:E785)</f>
        <v>9095</v>
      </c>
      <c r="F782" s="421">
        <f>SUM(F783:F785)</f>
        <v>8536</v>
      </c>
      <c r="G782" s="421">
        <f>SUM(G783:G785)</f>
        <v>8536</v>
      </c>
      <c r="H782" s="421">
        <v>100</v>
      </c>
    </row>
    <row r="783" spans="1:8" ht="12.75">
      <c r="A783" s="439"/>
      <c r="B783" s="411"/>
      <c r="C783" s="361"/>
      <c r="D783" s="547" t="s">
        <v>730</v>
      </c>
      <c r="E783" s="375">
        <v>1826</v>
      </c>
      <c r="F783" s="375">
        <v>1681</v>
      </c>
      <c r="G783" s="375">
        <v>1681</v>
      </c>
      <c r="H783" s="375">
        <v>100</v>
      </c>
    </row>
    <row r="784" spans="1:8" ht="12.75">
      <c r="A784" s="439"/>
      <c r="B784" s="411"/>
      <c r="C784" s="361"/>
      <c r="D784" s="547" t="s">
        <v>731</v>
      </c>
      <c r="E784" s="375">
        <v>763</v>
      </c>
      <c r="F784" s="375">
        <v>926</v>
      </c>
      <c r="G784" s="375">
        <v>926</v>
      </c>
      <c r="H784" s="375">
        <v>100</v>
      </c>
    </row>
    <row r="785" spans="1:8" ht="12.75">
      <c r="A785" s="439"/>
      <c r="B785" s="411"/>
      <c r="C785" s="361"/>
      <c r="D785" s="419" t="s">
        <v>733</v>
      </c>
      <c r="E785" s="370">
        <v>6506</v>
      </c>
      <c r="F785" s="370">
        <v>5929</v>
      </c>
      <c r="G785" s="370">
        <v>5929</v>
      </c>
      <c r="H785" s="375">
        <v>100</v>
      </c>
    </row>
    <row r="786" spans="1:8" ht="12.75">
      <c r="A786" s="439"/>
      <c r="B786" s="411"/>
      <c r="C786" s="361" t="s">
        <v>293</v>
      </c>
      <c r="D786" s="414" t="s">
        <v>294</v>
      </c>
      <c r="E786" s="421">
        <f>SUM(E787:E803)</f>
        <v>21012</v>
      </c>
      <c r="F786" s="421">
        <f>SUM(F787:F803)</f>
        <v>24022</v>
      </c>
      <c r="G786" s="421">
        <f>SUM(G787:G804)</f>
        <v>24022</v>
      </c>
      <c r="H786" s="421">
        <v>100</v>
      </c>
    </row>
    <row r="787" spans="1:8" ht="12.75">
      <c r="A787" s="439"/>
      <c r="B787" s="411"/>
      <c r="C787" s="656"/>
      <c r="D787" s="419" t="s">
        <v>378</v>
      </c>
      <c r="E787" s="415">
        <v>6640</v>
      </c>
      <c r="F787" s="415">
        <v>13113</v>
      </c>
      <c r="G787" s="415">
        <v>13113</v>
      </c>
      <c r="H787" s="415">
        <v>100</v>
      </c>
    </row>
    <row r="788" spans="1:8" ht="12.75">
      <c r="A788" s="439"/>
      <c r="B788" s="411"/>
      <c r="C788" s="656"/>
      <c r="D788" s="419" t="s">
        <v>734</v>
      </c>
      <c r="E788" s="415">
        <v>2656</v>
      </c>
      <c r="F788" s="415">
        <v>2557</v>
      </c>
      <c r="G788" s="415">
        <v>2557</v>
      </c>
      <c r="H788" s="415">
        <v>100</v>
      </c>
    </row>
    <row r="789" spans="1:8" ht="12.75">
      <c r="A789" s="439"/>
      <c r="B789" s="411"/>
      <c r="C789" s="656"/>
      <c r="D789" s="419" t="s">
        <v>380</v>
      </c>
      <c r="E789" s="415">
        <v>564</v>
      </c>
      <c r="F789" s="415">
        <v>391</v>
      </c>
      <c r="G789" s="415">
        <v>391</v>
      </c>
      <c r="H789" s="415">
        <v>100</v>
      </c>
    </row>
    <row r="790" spans="1:8" ht="12.75">
      <c r="A790" s="439"/>
      <c r="B790" s="411"/>
      <c r="C790" s="656"/>
      <c r="D790" s="419" t="s">
        <v>382</v>
      </c>
      <c r="E790" s="415">
        <v>4979</v>
      </c>
      <c r="F790" s="415">
        <v>3431</v>
      </c>
      <c r="G790" s="415">
        <v>3431</v>
      </c>
      <c r="H790" s="415">
        <v>100</v>
      </c>
    </row>
    <row r="791" spans="1:8" ht="12.75">
      <c r="A791" s="439"/>
      <c r="B791" s="411"/>
      <c r="C791" s="656"/>
      <c r="D791" s="419" t="s">
        <v>383</v>
      </c>
      <c r="E791" s="415">
        <v>332</v>
      </c>
      <c r="F791" s="415">
        <v>0</v>
      </c>
      <c r="G791" s="417">
        <v>0</v>
      </c>
      <c r="H791" s="415">
        <v>0</v>
      </c>
    </row>
    <row r="792" spans="1:8" ht="12.75">
      <c r="A792" s="439"/>
      <c r="B792" s="411"/>
      <c r="C792" s="656"/>
      <c r="D792" s="419" t="s">
        <v>735</v>
      </c>
      <c r="E792" s="415">
        <v>1792</v>
      </c>
      <c r="F792" s="415">
        <v>533</v>
      </c>
      <c r="G792" s="415">
        <v>533</v>
      </c>
      <c r="H792" s="415">
        <v>100</v>
      </c>
    </row>
    <row r="793" spans="1:8" ht="12.75">
      <c r="A793" s="439"/>
      <c r="B793" s="411"/>
      <c r="C793" s="656"/>
      <c r="D793" s="419" t="s">
        <v>385</v>
      </c>
      <c r="E793" s="415">
        <v>863</v>
      </c>
      <c r="F793" s="415">
        <v>791</v>
      </c>
      <c r="G793" s="415">
        <v>791</v>
      </c>
      <c r="H793" s="415">
        <v>100</v>
      </c>
    </row>
    <row r="794" spans="1:8" ht="12.75">
      <c r="A794" s="439"/>
      <c r="B794" s="411"/>
      <c r="C794" s="656"/>
      <c r="D794" s="419" t="s">
        <v>737</v>
      </c>
      <c r="E794" s="415">
        <v>332</v>
      </c>
      <c r="F794" s="415">
        <v>397</v>
      </c>
      <c r="G794" s="417">
        <v>397</v>
      </c>
      <c r="H794" s="415">
        <v>100</v>
      </c>
    </row>
    <row r="795" spans="1:8" ht="12.75">
      <c r="A795" s="439"/>
      <c r="B795" s="411"/>
      <c r="C795" s="656"/>
      <c r="D795" s="419" t="s">
        <v>740</v>
      </c>
      <c r="E795" s="415">
        <v>199</v>
      </c>
      <c r="F795" s="415">
        <v>0</v>
      </c>
      <c r="G795" s="417">
        <v>0</v>
      </c>
      <c r="H795" s="415">
        <v>0</v>
      </c>
    </row>
    <row r="796" spans="1:8" ht="12.75">
      <c r="A796" s="439"/>
      <c r="B796" s="411"/>
      <c r="C796" s="656"/>
      <c r="D796" s="419" t="s">
        <v>758</v>
      </c>
      <c r="E796" s="415">
        <v>199</v>
      </c>
      <c r="F796" s="415">
        <v>0</v>
      </c>
      <c r="G796" s="417">
        <v>0</v>
      </c>
      <c r="H796" s="415">
        <v>0</v>
      </c>
    </row>
    <row r="797" spans="1:8" ht="12.75">
      <c r="A797" s="439"/>
      <c r="B797" s="411"/>
      <c r="C797" s="656"/>
      <c r="D797" s="419" t="s">
        <v>741</v>
      </c>
      <c r="E797" s="415">
        <v>398</v>
      </c>
      <c r="F797" s="415">
        <v>270</v>
      </c>
      <c r="G797" s="417">
        <v>270</v>
      </c>
      <c r="H797" s="415">
        <v>100</v>
      </c>
    </row>
    <row r="798" spans="1:8" ht="12.75">
      <c r="A798" s="439"/>
      <c r="B798" s="411"/>
      <c r="C798" s="656"/>
      <c r="D798" s="419" t="s">
        <v>743</v>
      </c>
      <c r="E798" s="415">
        <v>166</v>
      </c>
      <c r="F798" s="415">
        <v>8</v>
      </c>
      <c r="G798" s="415">
        <v>8</v>
      </c>
      <c r="H798" s="415">
        <v>100</v>
      </c>
    </row>
    <row r="799" spans="1:8" ht="12.75">
      <c r="A799" s="439"/>
      <c r="B799" s="411"/>
      <c r="C799" s="656"/>
      <c r="D799" s="419" t="s">
        <v>407</v>
      </c>
      <c r="E799" s="415">
        <v>664</v>
      </c>
      <c r="F799" s="415">
        <v>664</v>
      </c>
      <c r="G799" s="415">
        <v>664</v>
      </c>
      <c r="H799" s="415">
        <v>100</v>
      </c>
    </row>
    <row r="800" spans="1:8" ht="12.75">
      <c r="A800" s="439"/>
      <c r="B800" s="411"/>
      <c r="C800" s="656"/>
      <c r="D800" s="419" t="s">
        <v>745</v>
      </c>
      <c r="E800" s="415">
        <v>232</v>
      </c>
      <c r="F800" s="415">
        <v>226</v>
      </c>
      <c r="G800" s="415">
        <v>226</v>
      </c>
      <c r="H800" s="415">
        <v>100</v>
      </c>
    </row>
    <row r="801" spans="1:8" ht="12.75">
      <c r="A801" s="439"/>
      <c r="B801" s="411"/>
      <c r="C801" s="656"/>
      <c r="D801" s="419" t="s">
        <v>374</v>
      </c>
      <c r="E801" s="415">
        <v>664</v>
      </c>
      <c r="F801" s="415">
        <v>1154</v>
      </c>
      <c r="G801" s="415">
        <v>1154</v>
      </c>
      <c r="H801" s="415">
        <v>100</v>
      </c>
    </row>
    <row r="802" spans="1:8" ht="12.75">
      <c r="A802" s="439"/>
      <c r="B802" s="411"/>
      <c r="C802" s="656"/>
      <c r="D802" s="419" t="s">
        <v>411</v>
      </c>
      <c r="E802" s="415">
        <v>332</v>
      </c>
      <c r="F802" s="415">
        <v>287</v>
      </c>
      <c r="G802" s="415">
        <v>287</v>
      </c>
      <c r="H802" s="415">
        <v>100</v>
      </c>
    </row>
    <row r="803" spans="1:8" ht="12.75">
      <c r="A803" s="439"/>
      <c r="B803" s="411"/>
      <c r="C803" s="656"/>
      <c r="D803" s="419" t="s">
        <v>760</v>
      </c>
      <c r="E803" s="415"/>
      <c r="F803" s="415">
        <v>200</v>
      </c>
      <c r="G803" s="415">
        <v>200</v>
      </c>
      <c r="H803" s="415">
        <v>100</v>
      </c>
    </row>
    <row r="804" spans="1:8" ht="12.75">
      <c r="A804" s="439"/>
      <c r="B804" s="411"/>
      <c r="C804" s="537" t="s">
        <v>532</v>
      </c>
      <c r="D804" s="538" t="s">
        <v>533</v>
      </c>
      <c r="E804" s="539">
        <f>SUM(E805:E805)</f>
        <v>1129</v>
      </c>
      <c r="F804" s="539">
        <f>SUM(F805:F805)</f>
        <v>0</v>
      </c>
      <c r="G804" s="417">
        <v>0</v>
      </c>
      <c r="H804" s="539">
        <v>0</v>
      </c>
    </row>
    <row r="805" spans="1:8" ht="12.75">
      <c r="A805" s="439"/>
      <c r="B805" s="411"/>
      <c r="C805" s="656"/>
      <c r="D805" s="419" t="s">
        <v>747</v>
      </c>
      <c r="E805" s="415">
        <v>1129</v>
      </c>
      <c r="F805" s="416">
        <v>0</v>
      </c>
      <c r="G805" s="417">
        <v>0</v>
      </c>
      <c r="H805" s="415">
        <v>0</v>
      </c>
    </row>
    <row r="806" spans="1:8" ht="12.75">
      <c r="A806" s="439"/>
      <c r="B806" s="411"/>
      <c r="C806" s="621" t="s">
        <v>824</v>
      </c>
      <c r="D806" s="621"/>
      <c r="E806" s="640">
        <f>SUM(E807)</f>
        <v>80163</v>
      </c>
      <c r="F806" s="640">
        <f>SUM(F807)</f>
        <v>84243</v>
      </c>
      <c r="G806" s="640">
        <f>SUM(G807)</f>
        <v>84243</v>
      </c>
      <c r="H806" s="640">
        <v>100</v>
      </c>
    </row>
    <row r="807" spans="1:8" ht="12.75">
      <c r="A807" s="439"/>
      <c r="B807" s="411"/>
      <c r="C807" s="355" t="s">
        <v>292</v>
      </c>
      <c r="D807" s="412" t="s">
        <v>8</v>
      </c>
      <c r="E807" s="413">
        <f>SUM(E808+E812+E817+E830)</f>
        <v>80163</v>
      </c>
      <c r="F807" s="413">
        <f>SUM(F808+F812+F817+F830)</f>
        <v>84243</v>
      </c>
      <c r="G807" s="413">
        <f>SUM(G808+G812+G817+G830)</f>
        <v>84243</v>
      </c>
      <c r="H807" s="413">
        <v>100</v>
      </c>
    </row>
    <row r="808" spans="1:8" ht="12.75">
      <c r="A808" s="439"/>
      <c r="B808" s="411"/>
      <c r="C808" s="361" t="s">
        <v>360</v>
      </c>
      <c r="D808" s="414" t="s">
        <v>479</v>
      </c>
      <c r="E808" s="539">
        <f>SUM(E809:E811)</f>
        <v>37376</v>
      </c>
      <c r="F808" s="539">
        <f>SUM(F809:F811)</f>
        <v>37132</v>
      </c>
      <c r="G808" s="539">
        <f>SUM(G809:G811)</f>
        <v>37132</v>
      </c>
      <c r="H808" s="539">
        <v>100</v>
      </c>
    </row>
    <row r="809" spans="1:8" ht="12.75">
      <c r="A809" s="439"/>
      <c r="B809" s="411"/>
      <c r="C809" s="361"/>
      <c r="D809" s="418" t="s">
        <v>480</v>
      </c>
      <c r="E809" s="415">
        <v>32264</v>
      </c>
      <c r="F809" s="415">
        <v>31639</v>
      </c>
      <c r="G809" s="417">
        <v>31639</v>
      </c>
      <c r="H809" s="415">
        <v>100</v>
      </c>
    </row>
    <row r="810" spans="1:8" ht="12.75">
      <c r="A810" s="439"/>
      <c r="B810" s="411"/>
      <c r="C810" s="361"/>
      <c r="D810" s="547" t="s">
        <v>729</v>
      </c>
      <c r="E810" s="415">
        <v>3452</v>
      </c>
      <c r="F810" s="650">
        <v>4793</v>
      </c>
      <c r="G810" s="417">
        <v>4793</v>
      </c>
      <c r="H810" s="415">
        <v>100</v>
      </c>
    </row>
    <row r="811" spans="1:8" ht="12.75">
      <c r="A811" s="439"/>
      <c r="B811" s="411"/>
      <c r="C811" s="361"/>
      <c r="D811" s="547" t="s">
        <v>572</v>
      </c>
      <c r="E811" s="415">
        <v>1660</v>
      </c>
      <c r="F811" s="650">
        <v>700</v>
      </c>
      <c r="G811" s="417">
        <v>700</v>
      </c>
      <c r="H811" s="415">
        <v>100</v>
      </c>
    </row>
    <row r="812" spans="1:8" ht="12.75">
      <c r="A812" s="439"/>
      <c r="B812" s="411"/>
      <c r="C812" s="361" t="s">
        <v>317</v>
      </c>
      <c r="D812" s="414" t="s">
        <v>485</v>
      </c>
      <c r="E812" s="421">
        <f>SUM(E813:E816)</f>
        <v>13145</v>
      </c>
      <c r="F812" s="421">
        <f>SUM(F813:F816)</f>
        <v>13040</v>
      </c>
      <c r="G812" s="421">
        <v>13040</v>
      </c>
      <c r="H812" s="421">
        <v>100</v>
      </c>
    </row>
    <row r="813" spans="1:8" ht="12.75">
      <c r="A813" s="439"/>
      <c r="B813" s="411"/>
      <c r="C813" s="361"/>
      <c r="D813" s="547" t="s">
        <v>730</v>
      </c>
      <c r="E813" s="375">
        <v>1992</v>
      </c>
      <c r="F813" s="651">
        <v>1293</v>
      </c>
      <c r="G813" s="371">
        <v>1293</v>
      </c>
      <c r="H813" s="375">
        <v>100</v>
      </c>
    </row>
    <row r="814" spans="1:8" ht="12.75">
      <c r="A814" s="439"/>
      <c r="B814" s="411"/>
      <c r="C814" s="361"/>
      <c r="D814" s="547" t="s">
        <v>731</v>
      </c>
      <c r="E814" s="375">
        <v>996</v>
      </c>
      <c r="F814" s="651">
        <v>1931</v>
      </c>
      <c r="G814" s="371">
        <v>1931</v>
      </c>
      <c r="H814" s="375">
        <v>100</v>
      </c>
    </row>
    <row r="815" spans="1:8" ht="12.75">
      <c r="A815" s="439"/>
      <c r="B815" s="411"/>
      <c r="C815" s="361"/>
      <c r="D815" s="418" t="s">
        <v>732</v>
      </c>
      <c r="E815" s="375">
        <v>763</v>
      </c>
      <c r="F815" s="651">
        <v>490</v>
      </c>
      <c r="G815" s="371">
        <v>490</v>
      </c>
      <c r="H815" s="375">
        <v>100</v>
      </c>
    </row>
    <row r="816" spans="1:8" ht="12.75">
      <c r="A816" s="439"/>
      <c r="B816" s="411"/>
      <c r="C816" s="361"/>
      <c r="D816" s="419" t="s">
        <v>733</v>
      </c>
      <c r="E816" s="370">
        <v>9394</v>
      </c>
      <c r="F816" s="650">
        <v>9326</v>
      </c>
      <c r="G816" s="420">
        <v>9326</v>
      </c>
      <c r="H816" s="370">
        <v>100</v>
      </c>
    </row>
    <row r="817" spans="1:8" ht="12.75">
      <c r="A817" s="439"/>
      <c r="B817" s="411"/>
      <c r="C817" s="361" t="s">
        <v>293</v>
      </c>
      <c r="D817" s="414" t="s">
        <v>294</v>
      </c>
      <c r="E817" s="421">
        <f>SUM(E818:E829)</f>
        <v>29476</v>
      </c>
      <c r="F817" s="421">
        <f>SUM(F818:F829)</f>
        <v>33806</v>
      </c>
      <c r="G817" s="421">
        <f>SUM(G818:G829)</f>
        <v>33806</v>
      </c>
      <c r="H817" s="421">
        <v>100</v>
      </c>
    </row>
    <row r="818" spans="1:8" ht="12.75">
      <c r="A818" s="439"/>
      <c r="B818" s="411"/>
      <c r="C818" s="656"/>
      <c r="D818" s="419" t="s">
        <v>378</v>
      </c>
      <c r="E818" s="415">
        <v>14937</v>
      </c>
      <c r="F818" s="415">
        <v>18767</v>
      </c>
      <c r="G818" s="417">
        <v>18767</v>
      </c>
      <c r="H818" s="415">
        <v>100</v>
      </c>
    </row>
    <row r="819" spans="1:8" ht="12.75">
      <c r="A819" s="439"/>
      <c r="B819" s="411"/>
      <c r="C819" s="656"/>
      <c r="D819" s="419" t="s">
        <v>734</v>
      </c>
      <c r="E819" s="415">
        <v>3319</v>
      </c>
      <c r="F819" s="650">
        <v>3915</v>
      </c>
      <c r="G819" s="417">
        <v>3915</v>
      </c>
      <c r="H819" s="415">
        <v>100</v>
      </c>
    </row>
    <row r="820" spans="1:8" ht="12.75">
      <c r="A820" s="439"/>
      <c r="B820" s="411"/>
      <c r="C820" s="656"/>
      <c r="D820" s="419" t="s">
        <v>380</v>
      </c>
      <c r="E820" s="415"/>
      <c r="F820" s="650">
        <v>249</v>
      </c>
      <c r="G820" s="417">
        <v>249</v>
      </c>
      <c r="H820" s="415">
        <v>100</v>
      </c>
    </row>
    <row r="821" spans="1:8" ht="12.75">
      <c r="A821" s="439"/>
      <c r="B821" s="411"/>
      <c r="C821" s="656"/>
      <c r="D821" s="419" t="s">
        <v>385</v>
      </c>
      <c r="E821" s="415">
        <v>996</v>
      </c>
      <c r="F821" s="416">
        <v>1479</v>
      </c>
      <c r="G821" s="417">
        <v>1479</v>
      </c>
      <c r="H821" s="415">
        <v>100</v>
      </c>
    </row>
    <row r="822" spans="1:8" ht="12.75">
      <c r="A822" s="439"/>
      <c r="B822" s="411"/>
      <c r="C822" s="656"/>
      <c r="D822" s="419" t="s">
        <v>737</v>
      </c>
      <c r="E822" s="415">
        <v>332</v>
      </c>
      <c r="F822" s="416">
        <v>134</v>
      </c>
      <c r="G822" s="417">
        <v>134</v>
      </c>
      <c r="H822" s="415">
        <v>100</v>
      </c>
    </row>
    <row r="823" spans="1:8" ht="12.75">
      <c r="A823" s="439"/>
      <c r="B823" s="411"/>
      <c r="C823" s="656"/>
      <c r="D823" s="419" t="s">
        <v>802</v>
      </c>
      <c r="E823" s="415"/>
      <c r="F823" s="416">
        <v>261</v>
      </c>
      <c r="G823" s="417">
        <v>261</v>
      </c>
      <c r="H823" s="415">
        <v>100</v>
      </c>
    </row>
    <row r="824" spans="1:8" ht="12.75">
      <c r="A824" s="439"/>
      <c r="B824" s="411"/>
      <c r="C824" s="656"/>
      <c r="D824" s="419" t="s">
        <v>741</v>
      </c>
      <c r="E824" s="415">
        <v>431</v>
      </c>
      <c r="F824" s="650">
        <v>68</v>
      </c>
      <c r="G824" s="417">
        <v>68</v>
      </c>
      <c r="H824" s="415">
        <v>99.65</v>
      </c>
    </row>
    <row r="825" spans="1:8" ht="12.75">
      <c r="A825" s="439"/>
      <c r="B825" s="411"/>
      <c r="C825" s="656"/>
      <c r="D825" s="419" t="s">
        <v>742</v>
      </c>
      <c r="E825" s="415">
        <v>6639</v>
      </c>
      <c r="F825" s="650">
        <v>4685</v>
      </c>
      <c r="G825" s="417">
        <v>4685</v>
      </c>
      <c r="H825" s="415">
        <v>100</v>
      </c>
    </row>
    <row r="826" spans="1:8" ht="12.75">
      <c r="A826" s="439"/>
      <c r="B826" s="411"/>
      <c r="C826" s="656"/>
      <c r="D826" s="419" t="s">
        <v>407</v>
      </c>
      <c r="E826" s="415">
        <v>996</v>
      </c>
      <c r="F826" s="650">
        <v>1770</v>
      </c>
      <c r="G826" s="417">
        <v>1770</v>
      </c>
      <c r="H826" s="415">
        <v>100</v>
      </c>
    </row>
    <row r="827" spans="1:8" ht="12.75">
      <c r="A827" s="439"/>
      <c r="B827" s="411"/>
      <c r="C827" s="656"/>
      <c r="D827" s="419" t="s">
        <v>745</v>
      </c>
      <c r="E827" s="415">
        <v>332</v>
      </c>
      <c r="F827" s="650">
        <v>235</v>
      </c>
      <c r="G827" s="417">
        <v>235</v>
      </c>
      <c r="H827" s="415">
        <v>100</v>
      </c>
    </row>
    <row r="828" spans="1:8" ht="12.75">
      <c r="A828" s="439"/>
      <c r="B828" s="411"/>
      <c r="C828" s="656"/>
      <c r="D828" s="419" t="s">
        <v>374</v>
      </c>
      <c r="E828" s="415">
        <v>996</v>
      </c>
      <c r="F828" s="650">
        <v>1841</v>
      </c>
      <c r="G828" s="417">
        <v>1841</v>
      </c>
      <c r="H828" s="415">
        <v>100</v>
      </c>
    </row>
    <row r="829" spans="1:8" ht="12.75">
      <c r="A829" s="439"/>
      <c r="B829" s="411"/>
      <c r="C829" s="656"/>
      <c r="D829" s="419" t="s">
        <v>411</v>
      </c>
      <c r="E829" s="415">
        <v>498</v>
      </c>
      <c r="F829" s="416">
        <v>402</v>
      </c>
      <c r="G829" s="417">
        <v>402</v>
      </c>
      <c r="H829" s="415">
        <v>100</v>
      </c>
    </row>
    <row r="830" spans="1:8" ht="12.75">
      <c r="A830" s="439"/>
      <c r="B830" s="411"/>
      <c r="C830" s="537" t="s">
        <v>532</v>
      </c>
      <c r="D830" s="538" t="s">
        <v>533</v>
      </c>
      <c r="E830" s="539">
        <f>SUM(E831:E831)</f>
        <v>166</v>
      </c>
      <c r="F830" s="539">
        <f>SUM(F831:F831)</f>
        <v>265</v>
      </c>
      <c r="G830" s="539">
        <v>265</v>
      </c>
      <c r="H830" s="539">
        <v>100</v>
      </c>
    </row>
    <row r="831" spans="1:8" ht="12.75">
      <c r="A831" s="439"/>
      <c r="B831" s="411"/>
      <c r="C831" s="656"/>
      <c r="D831" s="419" t="s">
        <v>423</v>
      </c>
      <c r="E831" s="415">
        <v>166</v>
      </c>
      <c r="F831" s="416">
        <v>265</v>
      </c>
      <c r="G831" s="417">
        <v>265</v>
      </c>
      <c r="H831" s="415">
        <v>100</v>
      </c>
    </row>
    <row r="832" spans="1:8" ht="12.75">
      <c r="A832" s="404" t="s">
        <v>825</v>
      </c>
      <c r="B832" s="637" t="s">
        <v>826</v>
      </c>
      <c r="C832" s="658" t="s">
        <v>827</v>
      </c>
      <c r="D832" s="661"/>
      <c r="E832" s="407">
        <f>SUM(E833)</f>
        <v>33393</v>
      </c>
      <c r="F832" s="407">
        <f>SUM(F833)</f>
        <v>31470</v>
      </c>
      <c r="G832" s="407">
        <f>SUM(G833)</f>
        <v>31470</v>
      </c>
      <c r="H832" s="407">
        <v>100</v>
      </c>
    </row>
    <row r="833" spans="1:8" ht="12.75">
      <c r="A833" s="439"/>
      <c r="B833" s="411"/>
      <c r="C833" s="621" t="s">
        <v>828</v>
      </c>
      <c r="D833" s="621"/>
      <c r="E833" s="640">
        <f>SUM(E834)</f>
        <v>33393</v>
      </c>
      <c r="F833" s="640">
        <f>SUM(F834)</f>
        <v>31470</v>
      </c>
      <c r="G833" s="640">
        <f>SUM(G834)</f>
        <v>31470</v>
      </c>
      <c r="H833" s="640">
        <v>100</v>
      </c>
    </row>
    <row r="834" spans="1:8" ht="12.75">
      <c r="A834" s="439"/>
      <c r="B834" s="411"/>
      <c r="C834" s="355" t="s">
        <v>292</v>
      </c>
      <c r="D834" s="412" t="s">
        <v>8</v>
      </c>
      <c r="E834" s="413">
        <f>SUM(E835+E839+E844+E851)</f>
        <v>33393</v>
      </c>
      <c r="F834" s="413">
        <f>SUM(F835+F839+F844+F851)</f>
        <v>31470</v>
      </c>
      <c r="G834" s="413">
        <f>SUM(G835+G839+G844+G851)</f>
        <v>31470</v>
      </c>
      <c r="H834" s="413">
        <v>100</v>
      </c>
    </row>
    <row r="835" spans="1:8" ht="12.75">
      <c r="A835" s="439"/>
      <c r="B835" s="411"/>
      <c r="C835" s="361" t="s">
        <v>360</v>
      </c>
      <c r="D835" s="414" t="s">
        <v>479</v>
      </c>
      <c r="E835" s="539">
        <f>SUM(E836:E838)</f>
        <v>22572</v>
      </c>
      <c r="F835" s="539">
        <f>SUM(F836:F838)</f>
        <v>19772</v>
      </c>
      <c r="G835" s="539">
        <v>19772</v>
      </c>
      <c r="H835" s="539">
        <v>100</v>
      </c>
    </row>
    <row r="836" spans="1:8" ht="12.75">
      <c r="A836" s="439"/>
      <c r="B836" s="411"/>
      <c r="C836" s="361"/>
      <c r="D836" s="418" t="s">
        <v>480</v>
      </c>
      <c r="E836" s="415">
        <v>21510</v>
      </c>
      <c r="F836" s="415">
        <v>18331</v>
      </c>
      <c r="G836" s="417">
        <v>18331</v>
      </c>
      <c r="H836" s="415">
        <v>100</v>
      </c>
    </row>
    <row r="837" spans="1:8" ht="12.75">
      <c r="A837" s="439"/>
      <c r="B837" s="411"/>
      <c r="C837" s="361"/>
      <c r="D837" s="547" t="s">
        <v>729</v>
      </c>
      <c r="E837" s="415">
        <v>1062</v>
      </c>
      <c r="F837" s="415">
        <v>1197</v>
      </c>
      <c r="G837" s="417">
        <v>1197</v>
      </c>
      <c r="H837" s="415">
        <v>100</v>
      </c>
    </row>
    <row r="838" spans="1:8" ht="12.75">
      <c r="A838" s="439"/>
      <c r="B838" s="411"/>
      <c r="C838" s="361"/>
      <c r="D838" s="547" t="s">
        <v>572</v>
      </c>
      <c r="E838" s="415"/>
      <c r="F838" s="415">
        <v>244</v>
      </c>
      <c r="G838" s="417">
        <v>244</v>
      </c>
      <c r="H838" s="415">
        <v>100</v>
      </c>
    </row>
    <row r="839" spans="1:8" ht="12.75">
      <c r="A839" s="439"/>
      <c r="B839" s="411"/>
      <c r="C839" s="361" t="s">
        <v>317</v>
      </c>
      <c r="D839" s="414" t="s">
        <v>485</v>
      </c>
      <c r="E839" s="421">
        <f>SUM(E840:E843)</f>
        <v>7933</v>
      </c>
      <c r="F839" s="421">
        <f>SUM(F840:F843)</f>
        <v>6984</v>
      </c>
      <c r="G839" s="421">
        <v>6946</v>
      </c>
      <c r="H839" s="421">
        <v>99</v>
      </c>
    </row>
    <row r="840" spans="1:8" ht="12.75">
      <c r="A840" s="439"/>
      <c r="B840" s="411"/>
      <c r="C840" s="361"/>
      <c r="D840" s="547" t="s">
        <v>730</v>
      </c>
      <c r="E840" s="375">
        <v>730</v>
      </c>
      <c r="F840" s="375">
        <v>1089</v>
      </c>
      <c r="G840" s="371">
        <v>811</v>
      </c>
      <c r="H840" s="375">
        <v>74</v>
      </c>
    </row>
    <row r="841" spans="1:8" ht="12.75">
      <c r="A841" s="439"/>
      <c r="B841" s="411"/>
      <c r="C841" s="361"/>
      <c r="D841" s="547" t="s">
        <v>731</v>
      </c>
      <c r="E841" s="375"/>
      <c r="F841" s="375">
        <v>696</v>
      </c>
      <c r="G841" s="371">
        <v>691</v>
      </c>
      <c r="H841" s="375">
        <v>101</v>
      </c>
    </row>
    <row r="842" spans="1:8" ht="12.75">
      <c r="A842" s="439"/>
      <c r="B842" s="411"/>
      <c r="C842" s="361"/>
      <c r="D842" s="418" t="s">
        <v>732</v>
      </c>
      <c r="E842" s="375">
        <v>1527</v>
      </c>
      <c r="F842" s="375">
        <v>192</v>
      </c>
      <c r="G842" s="371">
        <v>474</v>
      </c>
      <c r="H842" s="375">
        <v>247</v>
      </c>
    </row>
    <row r="843" spans="1:8" ht="12.75">
      <c r="A843" s="439"/>
      <c r="B843" s="411"/>
      <c r="C843" s="361"/>
      <c r="D843" s="419" t="s">
        <v>733</v>
      </c>
      <c r="E843" s="370">
        <v>5676</v>
      </c>
      <c r="F843" s="370">
        <v>5007</v>
      </c>
      <c r="G843" s="420">
        <v>4968</v>
      </c>
      <c r="H843" s="370">
        <v>99</v>
      </c>
    </row>
    <row r="844" spans="1:8" ht="12.75">
      <c r="A844" s="439"/>
      <c r="B844" s="411"/>
      <c r="C844" s="361" t="s">
        <v>293</v>
      </c>
      <c r="D844" s="414" t="s">
        <v>294</v>
      </c>
      <c r="E844" s="421">
        <f>SUM(E845:E850)</f>
        <v>2822</v>
      </c>
      <c r="F844" s="421">
        <f>SUM(F845:F850)</f>
        <v>3451</v>
      </c>
      <c r="G844" s="421">
        <v>3489</v>
      </c>
      <c r="H844" s="421">
        <v>102</v>
      </c>
    </row>
    <row r="845" spans="1:8" ht="12.75">
      <c r="A845" s="439"/>
      <c r="B845" s="411"/>
      <c r="C845" s="656"/>
      <c r="D845" s="419" t="s">
        <v>378</v>
      </c>
      <c r="E845" s="415">
        <v>1328</v>
      </c>
      <c r="F845" s="415">
        <v>2190</v>
      </c>
      <c r="G845" s="417">
        <v>2227</v>
      </c>
      <c r="H845" s="415">
        <v>102</v>
      </c>
    </row>
    <row r="846" spans="1:8" ht="12.75">
      <c r="A846" s="439"/>
      <c r="B846" s="411"/>
      <c r="C846" s="656"/>
      <c r="D846" s="419" t="s">
        <v>734</v>
      </c>
      <c r="E846" s="415">
        <v>730</v>
      </c>
      <c r="F846" s="415">
        <v>578</v>
      </c>
      <c r="G846" s="417">
        <v>578</v>
      </c>
      <c r="H846" s="415">
        <v>100</v>
      </c>
    </row>
    <row r="847" spans="1:8" ht="12.75">
      <c r="A847" s="439"/>
      <c r="B847" s="411"/>
      <c r="C847" s="656"/>
      <c r="D847" s="419" t="s">
        <v>385</v>
      </c>
      <c r="E847" s="415">
        <v>166</v>
      </c>
      <c r="F847" s="416">
        <v>34</v>
      </c>
      <c r="G847" s="417">
        <v>34</v>
      </c>
      <c r="H847" s="415">
        <v>100</v>
      </c>
    </row>
    <row r="848" spans="1:8" ht="12.75">
      <c r="A848" s="439"/>
      <c r="B848" s="411"/>
      <c r="C848" s="656"/>
      <c r="D848" s="419" t="s">
        <v>407</v>
      </c>
      <c r="E848" s="415">
        <v>166</v>
      </c>
      <c r="F848" s="416">
        <v>0</v>
      </c>
      <c r="G848" s="417">
        <v>0</v>
      </c>
      <c r="H848" s="415">
        <v>0</v>
      </c>
    </row>
    <row r="849" spans="1:8" ht="12.75">
      <c r="A849" s="439"/>
      <c r="B849" s="411"/>
      <c r="C849" s="656"/>
      <c r="D849" s="419" t="s">
        <v>374</v>
      </c>
      <c r="E849" s="415">
        <v>166</v>
      </c>
      <c r="F849" s="416">
        <v>231</v>
      </c>
      <c r="G849" s="417">
        <v>231</v>
      </c>
      <c r="H849" s="415">
        <v>100</v>
      </c>
    </row>
    <row r="850" spans="1:8" ht="12.75">
      <c r="A850" s="439"/>
      <c r="B850" s="411"/>
      <c r="C850" s="656"/>
      <c r="D850" s="419" t="s">
        <v>411</v>
      </c>
      <c r="E850" s="415">
        <v>266</v>
      </c>
      <c r="F850" s="416">
        <v>418</v>
      </c>
      <c r="G850" s="417">
        <v>418</v>
      </c>
      <c r="H850" s="415">
        <v>100</v>
      </c>
    </row>
    <row r="851" spans="1:8" ht="12.75">
      <c r="A851" s="439"/>
      <c r="B851" s="411"/>
      <c r="C851" s="537" t="s">
        <v>532</v>
      </c>
      <c r="D851" s="538" t="s">
        <v>533</v>
      </c>
      <c r="E851" s="539">
        <f>SUM(E852:E853)</f>
        <v>66</v>
      </c>
      <c r="F851" s="539">
        <f>SUM(F852:F853)</f>
        <v>1263</v>
      </c>
      <c r="G851" s="539">
        <v>1263</v>
      </c>
      <c r="H851" s="539">
        <v>100</v>
      </c>
    </row>
    <row r="852" spans="1:8" ht="12.75">
      <c r="A852" s="439"/>
      <c r="B852" s="411"/>
      <c r="C852" s="537"/>
      <c r="D852" s="419" t="s">
        <v>746</v>
      </c>
      <c r="E852" s="539"/>
      <c r="F852" s="415">
        <v>1118</v>
      </c>
      <c r="G852" s="539">
        <v>1118</v>
      </c>
      <c r="H852" s="539">
        <v>100</v>
      </c>
    </row>
    <row r="853" spans="1:8" ht="12.75">
      <c r="A853" s="439"/>
      <c r="B853" s="411"/>
      <c r="C853" s="537"/>
      <c r="D853" s="419" t="s">
        <v>423</v>
      </c>
      <c r="E853" s="415">
        <v>66</v>
      </c>
      <c r="F853" s="416">
        <v>145</v>
      </c>
      <c r="G853" s="417">
        <v>145</v>
      </c>
      <c r="H853" s="415">
        <v>100</v>
      </c>
    </row>
    <row r="854" spans="1:8" ht="12.75">
      <c r="A854" s="404" t="s">
        <v>267</v>
      </c>
      <c r="B854" s="406" t="s">
        <v>829</v>
      </c>
      <c r="C854" s="406"/>
      <c r="D854" s="406"/>
      <c r="E854" s="407">
        <f>SUM(E855+E1034+E1079+E1127)</f>
        <v>1758942</v>
      </c>
      <c r="F854" s="407">
        <f>SUM(F855+F1034+F1079+F1127)</f>
        <v>1807351</v>
      </c>
      <c r="G854" s="407">
        <f>SUM(G855+G1034+G1079+G1127)</f>
        <v>1414487</v>
      </c>
      <c r="H854" s="407">
        <v>78</v>
      </c>
    </row>
    <row r="855" spans="1:8" ht="12.75">
      <c r="A855" s="662"/>
      <c r="B855" s="406" t="s">
        <v>830</v>
      </c>
      <c r="C855" s="663" t="s">
        <v>831</v>
      </c>
      <c r="D855" s="663"/>
      <c r="E855" s="407">
        <f>SUM(E856+E878+E896+E919+E938+E962+E979+E991+E1012+E1032)</f>
        <v>447717</v>
      </c>
      <c r="F855" s="407">
        <f>SUM(F856+F878+F896+F919+F938+F962+F979+F991+F1012+F1032)</f>
        <v>458239</v>
      </c>
      <c r="G855" s="407">
        <f>SUM(G856+G878+G896+G919+G938+G962+G979+G991+G1012+G1032)</f>
        <v>458503</v>
      </c>
      <c r="H855" s="407">
        <v>100</v>
      </c>
    </row>
    <row r="856" spans="1:8" ht="12.75">
      <c r="A856" s="662"/>
      <c r="B856" s="434"/>
      <c r="C856" s="621" t="s">
        <v>832</v>
      </c>
      <c r="D856" s="621"/>
      <c r="E856" s="640">
        <f>SUM(E857)</f>
        <v>72528</v>
      </c>
      <c r="F856" s="640">
        <f>SUM(F857)</f>
        <v>74997</v>
      </c>
      <c r="G856" s="640">
        <f>SUM(G857)</f>
        <v>74997</v>
      </c>
      <c r="H856" s="640">
        <v>100</v>
      </c>
    </row>
    <row r="857" spans="1:8" ht="12.75">
      <c r="A857" s="662"/>
      <c r="B857" s="434"/>
      <c r="C857" s="355" t="s">
        <v>292</v>
      </c>
      <c r="D857" s="412" t="s">
        <v>8</v>
      </c>
      <c r="E857" s="413">
        <f>SUM(E858+E862+E867+E876)</f>
        <v>72528</v>
      </c>
      <c r="F857" s="413">
        <f>SUM(F858+F862+F867+F876)</f>
        <v>74997</v>
      </c>
      <c r="G857" s="413">
        <f>SUM(G858+G862+G867+G876)</f>
        <v>74997</v>
      </c>
      <c r="H857" s="413">
        <v>100</v>
      </c>
    </row>
    <row r="858" spans="1:8" ht="12.75">
      <c r="A858" s="662"/>
      <c r="B858" s="434"/>
      <c r="C858" s="361" t="s">
        <v>360</v>
      </c>
      <c r="D858" s="414" t="s">
        <v>479</v>
      </c>
      <c r="E858" s="539">
        <f>SUM(E859:E861)</f>
        <v>49359</v>
      </c>
      <c r="F858" s="539">
        <f>SUM(F859:F861)</f>
        <v>51076</v>
      </c>
      <c r="G858" s="539">
        <f>SUM(G859:G861)</f>
        <v>51076</v>
      </c>
      <c r="H858" s="539">
        <v>100</v>
      </c>
    </row>
    <row r="859" spans="1:8" ht="12.75">
      <c r="A859" s="662"/>
      <c r="B859" s="434"/>
      <c r="C859" s="361"/>
      <c r="D859" s="418" t="s">
        <v>480</v>
      </c>
      <c r="E859" s="415">
        <v>47467</v>
      </c>
      <c r="F859" s="415">
        <v>46859</v>
      </c>
      <c r="G859" s="417">
        <v>47479</v>
      </c>
      <c r="H859" s="415">
        <v>101</v>
      </c>
    </row>
    <row r="860" spans="1:8" ht="12.75">
      <c r="A860" s="662"/>
      <c r="B860" s="434"/>
      <c r="C860" s="361"/>
      <c r="D860" s="547" t="s">
        <v>729</v>
      </c>
      <c r="E860" s="415">
        <v>1029</v>
      </c>
      <c r="F860" s="415">
        <v>2807</v>
      </c>
      <c r="G860" s="417">
        <v>2187</v>
      </c>
      <c r="H860" s="415">
        <v>78</v>
      </c>
    </row>
    <row r="861" spans="1:8" ht="12.75">
      <c r="A861" s="662"/>
      <c r="B861" s="434"/>
      <c r="C861" s="361"/>
      <c r="D861" s="547" t="s">
        <v>572</v>
      </c>
      <c r="E861" s="415">
        <v>863</v>
      </c>
      <c r="F861" s="415">
        <v>1410</v>
      </c>
      <c r="G861" s="417">
        <v>1410</v>
      </c>
      <c r="H861" s="415">
        <v>100</v>
      </c>
    </row>
    <row r="862" spans="1:8" ht="12.75">
      <c r="A862" s="662"/>
      <c r="B862" s="434"/>
      <c r="C862" s="361" t="s">
        <v>317</v>
      </c>
      <c r="D862" s="414" t="s">
        <v>485</v>
      </c>
      <c r="E862" s="421">
        <f>SUM(E863:E866)</f>
        <v>17393</v>
      </c>
      <c r="F862" s="421">
        <f>SUM(F863:F866)</f>
        <v>17985</v>
      </c>
      <c r="G862" s="421">
        <f>SUM(G863:G866)</f>
        <v>17985</v>
      </c>
      <c r="H862" s="421">
        <v>100</v>
      </c>
    </row>
    <row r="863" spans="1:8" ht="12.75">
      <c r="A863" s="662"/>
      <c r="B863" s="434"/>
      <c r="C863" s="361"/>
      <c r="D863" s="547" t="s">
        <v>730</v>
      </c>
      <c r="E863" s="375">
        <v>3485</v>
      </c>
      <c r="F863" s="375">
        <v>2512</v>
      </c>
      <c r="G863" s="371">
        <v>2512</v>
      </c>
      <c r="H863" s="375">
        <v>100</v>
      </c>
    </row>
    <row r="864" spans="1:8" ht="12.75">
      <c r="A864" s="662"/>
      <c r="B864" s="434"/>
      <c r="C864" s="361"/>
      <c r="D864" s="547" t="s">
        <v>731</v>
      </c>
      <c r="E864" s="375">
        <v>1494</v>
      </c>
      <c r="F864" s="375">
        <v>741</v>
      </c>
      <c r="G864" s="371">
        <v>741</v>
      </c>
      <c r="H864" s="375">
        <v>100</v>
      </c>
    </row>
    <row r="865" spans="1:8" ht="12.75">
      <c r="A865" s="662"/>
      <c r="B865" s="434"/>
      <c r="C865" s="361"/>
      <c r="D865" s="418" t="s">
        <v>732</v>
      </c>
      <c r="E865" s="375">
        <v>896</v>
      </c>
      <c r="F865" s="375">
        <v>1872</v>
      </c>
      <c r="G865" s="371">
        <v>1872</v>
      </c>
      <c r="H865" s="375">
        <v>100</v>
      </c>
    </row>
    <row r="866" spans="1:8" ht="12.75">
      <c r="A866" s="662"/>
      <c r="B866" s="434"/>
      <c r="C866" s="361"/>
      <c r="D866" s="419" t="s">
        <v>733</v>
      </c>
      <c r="E866" s="370">
        <v>11518</v>
      </c>
      <c r="F866" s="370">
        <v>12860</v>
      </c>
      <c r="G866" s="420">
        <v>12860</v>
      </c>
      <c r="H866" s="370">
        <v>100</v>
      </c>
    </row>
    <row r="867" spans="1:8" ht="12.75">
      <c r="A867" s="662"/>
      <c r="B867" s="434"/>
      <c r="C867" s="361" t="s">
        <v>293</v>
      </c>
      <c r="D867" s="414" t="s">
        <v>294</v>
      </c>
      <c r="E867" s="421">
        <f>SUM(E868:E874)</f>
        <v>5610</v>
      </c>
      <c r="F867" s="421">
        <f>SUM(F868:F875)</f>
        <v>5936</v>
      </c>
      <c r="G867" s="421">
        <f>SUM(G868:G875)</f>
        <v>5807</v>
      </c>
      <c r="H867" s="421">
        <v>100</v>
      </c>
    </row>
    <row r="868" spans="1:8" ht="12.75">
      <c r="A868" s="662"/>
      <c r="B868" s="434"/>
      <c r="C868" s="656"/>
      <c r="D868" s="419" t="s">
        <v>378</v>
      </c>
      <c r="E868" s="415">
        <v>2921</v>
      </c>
      <c r="F868" s="415">
        <v>1889</v>
      </c>
      <c r="G868" s="417">
        <v>1760</v>
      </c>
      <c r="H868" s="415">
        <v>93</v>
      </c>
    </row>
    <row r="869" spans="1:8" ht="12.75">
      <c r="A869" s="662"/>
      <c r="B869" s="434"/>
      <c r="C869" s="656"/>
      <c r="D869" s="419" t="s">
        <v>734</v>
      </c>
      <c r="E869" s="415"/>
      <c r="F869" s="415">
        <v>0</v>
      </c>
      <c r="G869" s="417">
        <v>0</v>
      </c>
      <c r="H869" s="415">
        <v>0</v>
      </c>
    </row>
    <row r="870" spans="1:8" ht="12.75">
      <c r="A870" s="662"/>
      <c r="B870" s="434"/>
      <c r="C870" s="656"/>
      <c r="D870" s="419" t="s">
        <v>385</v>
      </c>
      <c r="E870" s="415">
        <v>266</v>
      </c>
      <c r="F870" s="415">
        <v>0</v>
      </c>
      <c r="G870" s="417">
        <v>0</v>
      </c>
      <c r="H870" s="415">
        <v>0</v>
      </c>
    </row>
    <row r="871" spans="1:8" ht="12.75">
      <c r="A871" s="662"/>
      <c r="B871" s="434"/>
      <c r="C871" s="656"/>
      <c r="D871" s="419" t="s">
        <v>736</v>
      </c>
      <c r="E871" s="415">
        <v>697</v>
      </c>
      <c r="F871" s="415">
        <v>0</v>
      </c>
      <c r="G871" s="417">
        <v>0</v>
      </c>
      <c r="H871" s="415">
        <v>0</v>
      </c>
    </row>
    <row r="872" spans="1:8" ht="12.75">
      <c r="A872" s="662"/>
      <c r="B872" s="434"/>
      <c r="C872" s="656"/>
      <c r="D872" s="419" t="s">
        <v>742</v>
      </c>
      <c r="E872" s="415"/>
      <c r="F872" s="370">
        <v>0</v>
      </c>
      <c r="G872" s="417"/>
      <c r="H872" s="415">
        <v>0</v>
      </c>
    </row>
    <row r="873" spans="1:8" ht="12.75">
      <c r="A873" s="662"/>
      <c r="B873" s="434"/>
      <c r="C873" s="656"/>
      <c r="D873" s="419" t="s">
        <v>374</v>
      </c>
      <c r="E873" s="415">
        <v>1195</v>
      </c>
      <c r="F873" s="415">
        <v>1237</v>
      </c>
      <c r="G873" s="417">
        <v>1237</v>
      </c>
      <c r="H873" s="415">
        <v>100</v>
      </c>
    </row>
    <row r="874" spans="1:8" ht="12.75">
      <c r="A874" s="662"/>
      <c r="B874" s="434"/>
      <c r="C874" s="656"/>
      <c r="D874" s="419" t="s">
        <v>411</v>
      </c>
      <c r="E874" s="415">
        <v>531</v>
      </c>
      <c r="F874" s="415">
        <v>434</v>
      </c>
      <c r="G874" s="417">
        <v>434</v>
      </c>
      <c r="H874" s="415">
        <v>100</v>
      </c>
    </row>
    <row r="875" spans="1:8" ht="12.75">
      <c r="A875" s="662"/>
      <c r="B875" s="434"/>
      <c r="C875" s="656"/>
      <c r="D875" s="419" t="s">
        <v>760</v>
      </c>
      <c r="E875" s="415"/>
      <c r="F875" s="415">
        <v>2376</v>
      </c>
      <c r="G875" s="417">
        <v>2376</v>
      </c>
      <c r="H875" s="415">
        <v>100</v>
      </c>
    </row>
    <row r="876" spans="1:8" ht="12.75">
      <c r="A876" s="662"/>
      <c r="B876" s="434"/>
      <c r="C876" s="537" t="s">
        <v>532</v>
      </c>
      <c r="D876" s="538" t="s">
        <v>533</v>
      </c>
      <c r="E876" s="539">
        <f>SUM(E877:E877)</f>
        <v>166</v>
      </c>
      <c r="F876" s="539">
        <f>SUM(F877:F877)</f>
        <v>0</v>
      </c>
      <c r="G876" s="539">
        <f>SUM(G877:G877)</f>
        <v>129</v>
      </c>
      <c r="H876" s="539"/>
    </row>
    <row r="877" spans="1:8" ht="12.75">
      <c r="A877" s="662"/>
      <c r="B877" s="434"/>
      <c r="C877" s="656"/>
      <c r="D877" s="419" t="s">
        <v>423</v>
      </c>
      <c r="E877" s="415">
        <v>166</v>
      </c>
      <c r="F877" s="416">
        <v>0</v>
      </c>
      <c r="G877" s="417">
        <v>129</v>
      </c>
      <c r="H877" s="415"/>
    </row>
    <row r="878" spans="1:8" ht="12.75">
      <c r="A878" s="662"/>
      <c r="B878" s="434"/>
      <c r="C878" s="621" t="s">
        <v>833</v>
      </c>
      <c r="D878" s="621"/>
      <c r="E878" s="640">
        <f>SUM(E879)</f>
        <v>56297</v>
      </c>
      <c r="F878" s="640">
        <f>SUM(F879)</f>
        <v>57383</v>
      </c>
      <c r="G878" s="640">
        <f>SUM(G879)</f>
        <v>57383</v>
      </c>
      <c r="H878" s="640">
        <v>100</v>
      </c>
    </row>
    <row r="879" spans="1:8" ht="12.75">
      <c r="A879" s="662"/>
      <c r="B879" s="434"/>
      <c r="C879" s="355" t="s">
        <v>292</v>
      </c>
      <c r="D879" s="412" t="s">
        <v>8</v>
      </c>
      <c r="E879" s="413">
        <f>SUM(E880+E883+E888+E894)</f>
        <v>56297</v>
      </c>
      <c r="F879" s="413">
        <f>SUM(F880+F883+F888+F894)</f>
        <v>57383</v>
      </c>
      <c r="G879" s="413">
        <f>SUM(G880+G883+G888+G894)</f>
        <v>57383</v>
      </c>
      <c r="H879" s="413">
        <v>100</v>
      </c>
    </row>
    <row r="880" spans="1:8" ht="12.75">
      <c r="A880" s="662"/>
      <c r="B880" s="434"/>
      <c r="C880" s="361" t="s">
        <v>360</v>
      </c>
      <c r="D880" s="414" t="s">
        <v>479</v>
      </c>
      <c r="E880" s="539">
        <f>SUM(E881:E882)</f>
        <v>40530</v>
      </c>
      <c r="F880" s="539">
        <f>SUM(F881:F882)</f>
        <v>40293</v>
      </c>
      <c r="G880" s="539">
        <f>SUM(G881:G882)</f>
        <v>40293</v>
      </c>
      <c r="H880" s="539">
        <v>100</v>
      </c>
    </row>
    <row r="881" spans="1:8" ht="12.75">
      <c r="A881" s="662"/>
      <c r="B881" s="434"/>
      <c r="C881" s="361"/>
      <c r="D881" s="418" t="s">
        <v>480</v>
      </c>
      <c r="E881" s="415">
        <v>38704</v>
      </c>
      <c r="F881" s="415">
        <v>37425</v>
      </c>
      <c r="G881" s="417">
        <v>37425</v>
      </c>
      <c r="H881" s="375">
        <v>100</v>
      </c>
    </row>
    <row r="882" spans="1:8" ht="12.75">
      <c r="A882" s="662"/>
      <c r="B882" s="434"/>
      <c r="C882" s="361"/>
      <c r="D882" s="547" t="s">
        <v>729</v>
      </c>
      <c r="E882" s="415">
        <v>1826</v>
      </c>
      <c r="F882" s="415">
        <v>2868</v>
      </c>
      <c r="G882" s="417">
        <v>2868</v>
      </c>
      <c r="H882" s="375">
        <v>100</v>
      </c>
    </row>
    <row r="883" spans="1:8" ht="12.75">
      <c r="A883" s="662"/>
      <c r="B883" s="434"/>
      <c r="C883" s="361" t="s">
        <v>317</v>
      </c>
      <c r="D883" s="414" t="s">
        <v>485</v>
      </c>
      <c r="E883" s="421">
        <f>SUM(E884:E887)</f>
        <v>14306</v>
      </c>
      <c r="F883" s="421">
        <f>SUM(F884:F887)</f>
        <v>14181</v>
      </c>
      <c r="G883" s="421">
        <f>SUM(G884:G887)</f>
        <v>14181</v>
      </c>
      <c r="H883" s="421">
        <v>100</v>
      </c>
    </row>
    <row r="884" spans="1:8" ht="12.75">
      <c r="A884" s="662"/>
      <c r="B884" s="434"/>
      <c r="C884" s="361"/>
      <c r="D884" s="547" t="s">
        <v>730</v>
      </c>
      <c r="E884" s="375">
        <v>1792</v>
      </c>
      <c r="F884" s="375">
        <v>1508</v>
      </c>
      <c r="G884" s="371">
        <v>1508</v>
      </c>
      <c r="H884" s="375">
        <v>100</v>
      </c>
    </row>
    <row r="885" spans="1:8" ht="12.75">
      <c r="A885" s="662"/>
      <c r="B885" s="434"/>
      <c r="C885" s="361"/>
      <c r="D885" s="547" t="s">
        <v>731</v>
      </c>
      <c r="E885" s="375">
        <v>1295</v>
      </c>
      <c r="F885" s="375">
        <v>1010</v>
      </c>
      <c r="G885" s="371">
        <v>1010</v>
      </c>
      <c r="H885" s="375">
        <v>100</v>
      </c>
    </row>
    <row r="886" spans="1:8" ht="12.75">
      <c r="A886" s="662"/>
      <c r="B886" s="434"/>
      <c r="C886" s="361"/>
      <c r="D886" s="418" t="s">
        <v>732</v>
      </c>
      <c r="E886" s="375">
        <v>963</v>
      </c>
      <c r="F886" s="375">
        <v>1530</v>
      </c>
      <c r="G886" s="371">
        <v>1530</v>
      </c>
      <c r="H886" s="375">
        <v>100</v>
      </c>
    </row>
    <row r="887" spans="1:8" ht="12.75">
      <c r="A887" s="662"/>
      <c r="B887" s="434"/>
      <c r="C887" s="361"/>
      <c r="D887" s="419" t="s">
        <v>733</v>
      </c>
      <c r="E887" s="370">
        <v>10256</v>
      </c>
      <c r="F887" s="370">
        <v>10133</v>
      </c>
      <c r="G887" s="420">
        <v>10133</v>
      </c>
      <c r="H887" s="375">
        <v>100</v>
      </c>
    </row>
    <row r="888" spans="1:8" ht="12.75">
      <c r="A888" s="662"/>
      <c r="B888" s="434"/>
      <c r="C888" s="361" t="s">
        <v>293</v>
      </c>
      <c r="D888" s="414" t="s">
        <v>294</v>
      </c>
      <c r="E888" s="421">
        <f>SUM(E889:E893)</f>
        <v>1195</v>
      </c>
      <c r="F888" s="421">
        <f>SUM(F889:F893)</f>
        <v>2640</v>
      </c>
      <c r="G888" s="421">
        <f>SUM(G889:G893)</f>
        <v>2640</v>
      </c>
      <c r="H888" s="421">
        <v>100</v>
      </c>
    </row>
    <row r="889" spans="1:8" ht="12.75">
      <c r="A889" s="662"/>
      <c r="B889" s="434"/>
      <c r="C889" s="656"/>
      <c r="D889" s="419" t="s">
        <v>378</v>
      </c>
      <c r="E889" s="415">
        <v>0</v>
      </c>
      <c r="F889" s="415">
        <v>970</v>
      </c>
      <c r="G889" s="417">
        <v>970</v>
      </c>
      <c r="H889" s="375">
        <v>100</v>
      </c>
    </row>
    <row r="890" spans="1:8" ht="12.75">
      <c r="A890" s="662"/>
      <c r="B890" s="434"/>
      <c r="C890" s="656"/>
      <c r="D890" s="419" t="s">
        <v>385</v>
      </c>
      <c r="E890" s="415">
        <v>133</v>
      </c>
      <c r="F890" s="415">
        <v>0</v>
      </c>
      <c r="G890" s="417">
        <v>0</v>
      </c>
      <c r="H890" s="375">
        <v>100</v>
      </c>
    </row>
    <row r="891" spans="1:8" ht="12.75">
      <c r="A891" s="662"/>
      <c r="B891" s="434"/>
      <c r="C891" s="656"/>
      <c r="D891" s="419" t="s">
        <v>736</v>
      </c>
      <c r="E891" s="415">
        <v>0</v>
      </c>
      <c r="F891" s="415">
        <v>478</v>
      </c>
      <c r="G891" s="417">
        <v>478</v>
      </c>
      <c r="H891" s="375">
        <v>100</v>
      </c>
    </row>
    <row r="892" spans="1:8" ht="12.75">
      <c r="A892" s="662"/>
      <c r="B892" s="434"/>
      <c r="C892" s="656"/>
      <c r="D892" s="419" t="s">
        <v>374</v>
      </c>
      <c r="E892" s="415">
        <v>664</v>
      </c>
      <c r="F892" s="415">
        <v>776</v>
      </c>
      <c r="G892" s="417">
        <v>776</v>
      </c>
      <c r="H892" s="375">
        <v>100</v>
      </c>
    </row>
    <row r="893" spans="1:8" ht="12.75">
      <c r="A893" s="662"/>
      <c r="B893" s="434"/>
      <c r="C893" s="656"/>
      <c r="D893" s="419" t="s">
        <v>411</v>
      </c>
      <c r="E893" s="415">
        <v>398</v>
      </c>
      <c r="F893" s="415">
        <v>416</v>
      </c>
      <c r="G893" s="417">
        <v>416</v>
      </c>
      <c r="H893" s="375">
        <v>100</v>
      </c>
    </row>
    <row r="894" spans="1:8" ht="12.75">
      <c r="A894" s="662"/>
      <c r="B894" s="434"/>
      <c r="C894" s="537" t="s">
        <v>532</v>
      </c>
      <c r="D894" s="538" t="s">
        <v>603</v>
      </c>
      <c r="E894" s="539">
        <f>SUM(E895:E895)</f>
        <v>266</v>
      </c>
      <c r="F894" s="539">
        <f>SUM(F895:F895)</f>
        <v>269</v>
      </c>
      <c r="G894" s="539">
        <f>SUM(G895:G895)</f>
        <v>269</v>
      </c>
      <c r="H894" s="539">
        <v>100</v>
      </c>
    </row>
    <row r="895" spans="1:8" ht="12.75">
      <c r="A895" s="662"/>
      <c r="B895" s="434"/>
      <c r="C895" s="656"/>
      <c r="D895" s="419" t="s">
        <v>423</v>
      </c>
      <c r="E895" s="415">
        <v>266</v>
      </c>
      <c r="F895" s="416">
        <v>269</v>
      </c>
      <c r="G895" s="417">
        <v>269</v>
      </c>
      <c r="H895" s="415">
        <v>100</v>
      </c>
    </row>
    <row r="896" spans="1:8" ht="12.75">
      <c r="A896" s="662"/>
      <c r="B896" s="434"/>
      <c r="C896" s="621" t="s">
        <v>834</v>
      </c>
      <c r="D896" s="621"/>
      <c r="E896" s="640">
        <f>SUM(E897)</f>
        <v>65492</v>
      </c>
      <c r="F896" s="640">
        <f>SUM(F897)</f>
        <v>65990</v>
      </c>
      <c r="G896" s="640">
        <f>SUM(G897)</f>
        <v>66081</v>
      </c>
      <c r="H896" s="640">
        <v>100</v>
      </c>
    </row>
    <row r="897" spans="1:8" ht="12.75">
      <c r="A897" s="662"/>
      <c r="B897" s="434"/>
      <c r="C897" s="355" t="s">
        <v>292</v>
      </c>
      <c r="D897" s="412" t="s">
        <v>8</v>
      </c>
      <c r="E897" s="413">
        <f>SUM(E898+E902+E906+E916)</f>
        <v>65492</v>
      </c>
      <c r="F897" s="413">
        <f>SUM(F898+F902+F906+F916)</f>
        <v>65990</v>
      </c>
      <c r="G897" s="413">
        <f>SUM(G898+G902+G906+G916)</f>
        <v>66081</v>
      </c>
      <c r="H897" s="413">
        <v>100</v>
      </c>
    </row>
    <row r="898" spans="1:8" ht="12.75">
      <c r="A898" s="662"/>
      <c r="B898" s="434"/>
      <c r="C898" s="361" t="s">
        <v>360</v>
      </c>
      <c r="D898" s="414" t="s">
        <v>479</v>
      </c>
      <c r="E898" s="539">
        <f>SUM(E899:E901)</f>
        <v>43053</v>
      </c>
      <c r="F898" s="539">
        <f>SUM(F899:F901)</f>
        <v>37996</v>
      </c>
      <c r="G898" s="539">
        <f>SUM(G899:G901)</f>
        <v>37996</v>
      </c>
      <c r="H898" s="539">
        <v>100</v>
      </c>
    </row>
    <row r="899" spans="1:8" ht="12.75">
      <c r="A899" s="662"/>
      <c r="B899" s="434"/>
      <c r="C899" s="361"/>
      <c r="D899" s="418" t="s">
        <v>480</v>
      </c>
      <c r="E899" s="415">
        <v>39302</v>
      </c>
      <c r="F899" s="416">
        <v>34893</v>
      </c>
      <c r="G899" s="417">
        <v>34893</v>
      </c>
      <c r="H899" s="415">
        <v>100</v>
      </c>
    </row>
    <row r="900" spans="1:8" ht="12.75">
      <c r="A900" s="662"/>
      <c r="B900" s="434"/>
      <c r="C900" s="361"/>
      <c r="D900" s="547" t="s">
        <v>729</v>
      </c>
      <c r="E900" s="415">
        <v>3319</v>
      </c>
      <c r="F900" s="416">
        <v>2963</v>
      </c>
      <c r="G900" s="417">
        <v>2963</v>
      </c>
      <c r="H900" s="415">
        <v>100</v>
      </c>
    </row>
    <row r="901" spans="1:8" ht="12.75">
      <c r="A901" s="662"/>
      <c r="B901" s="434"/>
      <c r="C901" s="361"/>
      <c r="D901" s="547" t="s">
        <v>572</v>
      </c>
      <c r="E901" s="415">
        <v>432</v>
      </c>
      <c r="F901" s="416">
        <v>140</v>
      </c>
      <c r="G901" s="417">
        <v>140</v>
      </c>
      <c r="H901" s="415">
        <v>100</v>
      </c>
    </row>
    <row r="902" spans="1:8" ht="12.75">
      <c r="A902" s="662"/>
      <c r="B902" s="434"/>
      <c r="C902" s="361" t="s">
        <v>317</v>
      </c>
      <c r="D902" s="414" t="s">
        <v>485</v>
      </c>
      <c r="E902" s="421">
        <f>SUM(E903:E905)</f>
        <v>15136</v>
      </c>
      <c r="F902" s="421">
        <f>SUM(F903:F905)</f>
        <v>12782</v>
      </c>
      <c r="G902" s="421">
        <f>SUM(G903:G905)</f>
        <v>12782</v>
      </c>
      <c r="H902" s="421">
        <v>100</v>
      </c>
    </row>
    <row r="903" spans="1:8" ht="12.75">
      <c r="A903" s="662"/>
      <c r="B903" s="434"/>
      <c r="C903" s="361"/>
      <c r="D903" s="547" t="s">
        <v>730</v>
      </c>
      <c r="E903" s="375">
        <v>3485</v>
      </c>
      <c r="F903" s="370">
        <v>2670</v>
      </c>
      <c r="G903" s="371">
        <v>2670</v>
      </c>
      <c r="H903" s="375">
        <v>100</v>
      </c>
    </row>
    <row r="904" spans="1:8" ht="12.75">
      <c r="A904" s="662"/>
      <c r="B904" s="434"/>
      <c r="C904" s="361"/>
      <c r="D904" s="418" t="s">
        <v>732</v>
      </c>
      <c r="E904" s="375">
        <v>830</v>
      </c>
      <c r="F904" s="370">
        <v>1129</v>
      </c>
      <c r="G904" s="371">
        <v>1129</v>
      </c>
      <c r="H904" s="375">
        <v>100</v>
      </c>
    </row>
    <row r="905" spans="1:8" ht="12.75">
      <c r="A905" s="662"/>
      <c r="B905" s="434"/>
      <c r="C905" s="361"/>
      <c r="D905" s="419" t="s">
        <v>733</v>
      </c>
      <c r="E905" s="370">
        <v>10821</v>
      </c>
      <c r="F905" s="370">
        <v>8983</v>
      </c>
      <c r="G905" s="420">
        <v>8983</v>
      </c>
      <c r="H905" s="370">
        <v>100</v>
      </c>
    </row>
    <row r="906" spans="1:8" ht="12.75">
      <c r="A906" s="662"/>
      <c r="B906" s="434"/>
      <c r="C906" s="361" t="s">
        <v>293</v>
      </c>
      <c r="D906" s="414" t="s">
        <v>294</v>
      </c>
      <c r="E906" s="421">
        <f>SUM(E907:E915)</f>
        <v>3386</v>
      </c>
      <c r="F906" s="421">
        <f>SUM(F907:F915)</f>
        <v>11351</v>
      </c>
      <c r="G906" s="421">
        <f>SUM(G907:G915)</f>
        <v>11442</v>
      </c>
      <c r="H906" s="421">
        <v>101</v>
      </c>
    </row>
    <row r="907" spans="1:8" ht="12.75">
      <c r="A907" s="662"/>
      <c r="B907" s="434"/>
      <c r="C907" s="656"/>
      <c r="D907" s="419" t="s">
        <v>378</v>
      </c>
      <c r="E907" s="415">
        <v>763</v>
      </c>
      <c r="F907" s="416">
        <v>763</v>
      </c>
      <c r="G907" s="417">
        <v>763</v>
      </c>
      <c r="H907" s="415">
        <v>100</v>
      </c>
    </row>
    <row r="908" spans="1:8" ht="12.75">
      <c r="A908" s="662"/>
      <c r="B908" s="434"/>
      <c r="C908" s="656"/>
      <c r="D908" s="419" t="s">
        <v>734</v>
      </c>
      <c r="E908" s="415">
        <v>232</v>
      </c>
      <c r="F908" s="416">
        <v>232</v>
      </c>
      <c r="G908" s="417">
        <v>232</v>
      </c>
      <c r="H908" s="415">
        <v>100</v>
      </c>
    </row>
    <row r="909" spans="1:8" ht="12.75">
      <c r="A909" s="662"/>
      <c r="B909" s="434"/>
      <c r="C909" s="656"/>
      <c r="D909" s="419" t="s">
        <v>382</v>
      </c>
      <c r="E909" s="415">
        <v>0</v>
      </c>
      <c r="F909" s="416">
        <v>4001</v>
      </c>
      <c r="G909" s="417">
        <v>4001</v>
      </c>
      <c r="H909" s="415">
        <v>100</v>
      </c>
    </row>
    <row r="910" spans="1:8" ht="12.75">
      <c r="A910" s="662"/>
      <c r="B910" s="434"/>
      <c r="C910" s="656"/>
      <c r="D910" s="419" t="s">
        <v>835</v>
      </c>
      <c r="E910" s="415">
        <v>0</v>
      </c>
      <c r="F910" s="416">
        <v>589</v>
      </c>
      <c r="G910" s="417">
        <v>589</v>
      </c>
      <c r="H910" s="415">
        <v>100</v>
      </c>
    </row>
    <row r="911" spans="1:8" ht="12.75">
      <c r="A911" s="662"/>
      <c r="B911" s="434"/>
      <c r="C911" s="656"/>
      <c r="D911" s="419" t="s">
        <v>836</v>
      </c>
      <c r="E911" s="415">
        <v>0</v>
      </c>
      <c r="F911" s="416">
        <v>49</v>
      </c>
      <c r="G911" s="417">
        <v>49</v>
      </c>
      <c r="H911" s="415">
        <v>100</v>
      </c>
    </row>
    <row r="912" spans="1:8" ht="12.75">
      <c r="A912" s="662"/>
      <c r="B912" s="434"/>
      <c r="C912" s="656"/>
      <c r="D912" s="419" t="s">
        <v>385</v>
      </c>
      <c r="E912" s="415">
        <v>333</v>
      </c>
      <c r="F912" s="416">
        <v>3458</v>
      </c>
      <c r="G912" s="417">
        <v>3549</v>
      </c>
      <c r="H912" s="415">
        <v>102</v>
      </c>
    </row>
    <row r="913" spans="1:8" ht="12.75">
      <c r="A913" s="662"/>
      <c r="B913" s="434"/>
      <c r="C913" s="656"/>
      <c r="D913" s="419" t="s">
        <v>736</v>
      </c>
      <c r="E913" s="415">
        <v>1029</v>
      </c>
      <c r="F913" s="416">
        <v>1006</v>
      </c>
      <c r="G913" s="417">
        <v>1006</v>
      </c>
      <c r="H913" s="415">
        <v>100</v>
      </c>
    </row>
    <row r="914" spans="1:8" ht="12.75">
      <c r="A914" s="662"/>
      <c r="B914" s="434"/>
      <c r="C914" s="656"/>
      <c r="D914" s="419" t="s">
        <v>374</v>
      </c>
      <c r="E914" s="415">
        <v>498</v>
      </c>
      <c r="F914" s="416">
        <v>841</v>
      </c>
      <c r="G914" s="417">
        <v>841</v>
      </c>
      <c r="H914" s="415">
        <v>100</v>
      </c>
    </row>
    <row r="915" spans="1:8" ht="12.75">
      <c r="A915" s="662"/>
      <c r="B915" s="434"/>
      <c r="C915" s="656"/>
      <c r="D915" s="419" t="s">
        <v>411</v>
      </c>
      <c r="E915" s="415">
        <v>531</v>
      </c>
      <c r="F915" s="416">
        <v>412</v>
      </c>
      <c r="G915" s="417">
        <v>412</v>
      </c>
      <c r="H915" s="415">
        <v>100</v>
      </c>
    </row>
    <row r="916" spans="1:8" ht="12.75">
      <c r="A916" s="662"/>
      <c r="B916" s="434"/>
      <c r="C916" s="537" t="s">
        <v>532</v>
      </c>
      <c r="D916" s="538" t="s">
        <v>533</v>
      </c>
      <c r="E916" s="539">
        <f>SUM(E917:E918)</f>
        <v>3917</v>
      </c>
      <c r="F916" s="539">
        <f>SUM(F917:F918)</f>
        <v>3861</v>
      </c>
      <c r="G916" s="539">
        <f>SUM(G917:G918)</f>
        <v>3861</v>
      </c>
      <c r="H916" s="539">
        <v>100</v>
      </c>
    </row>
    <row r="917" spans="1:8" ht="12.75">
      <c r="A917" s="662"/>
      <c r="B917" s="434"/>
      <c r="C917" s="656"/>
      <c r="D917" s="419" t="s">
        <v>747</v>
      </c>
      <c r="E917" s="415">
        <v>3685</v>
      </c>
      <c r="F917" s="416">
        <v>3678</v>
      </c>
      <c r="G917" s="417">
        <v>3678</v>
      </c>
      <c r="H917" s="415">
        <v>100</v>
      </c>
    </row>
    <row r="918" spans="1:8" ht="12.75">
      <c r="A918" s="662"/>
      <c r="B918" s="434"/>
      <c r="C918" s="656"/>
      <c r="D918" s="419" t="s">
        <v>423</v>
      </c>
      <c r="E918" s="415">
        <v>232</v>
      </c>
      <c r="F918" s="416">
        <v>183</v>
      </c>
      <c r="G918" s="417">
        <v>183</v>
      </c>
      <c r="H918" s="415">
        <v>100</v>
      </c>
    </row>
    <row r="919" spans="1:8" ht="12.75">
      <c r="A919" s="662"/>
      <c r="B919" s="434"/>
      <c r="C919" s="621" t="s">
        <v>837</v>
      </c>
      <c r="D919" s="621"/>
      <c r="E919" s="640">
        <f>SUM(E920)</f>
        <v>52977</v>
      </c>
      <c r="F919" s="640">
        <f>SUM(F920)</f>
        <v>52854</v>
      </c>
      <c r="G919" s="640">
        <f>SUM(G920)</f>
        <v>52854</v>
      </c>
      <c r="H919" s="640">
        <v>100</v>
      </c>
    </row>
    <row r="920" spans="1:8" ht="12.75">
      <c r="A920" s="662"/>
      <c r="B920" s="434"/>
      <c r="C920" s="355" t="s">
        <v>292</v>
      </c>
      <c r="D920" s="412" t="s">
        <v>8</v>
      </c>
      <c r="E920" s="413">
        <f>SUM(E921+E924+E929+E936)</f>
        <v>52977</v>
      </c>
      <c r="F920" s="413">
        <f>SUM(F921+F924+F929+F936)</f>
        <v>52854</v>
      </c>
      <c r="G920" s="413">
        <f>SUM(G921+G924+G929+G936)</f>
        <v>52854</v>
      </c>
      <c r="H920" s="413">
        <v>100</v>
      </c>
    </row>
    <row r="921" spans="1:8" ht="12.75">
      <c r="A921" s="662"/>
      <c r="B921" s="434"/>
      <c r="C921" s="361" t="s">
        <v>360</v>
      </c>
      <c r="D921" s="414" t="s">
        <v>479</v>
      </c>
      <c r="E921" s="539">
        <f>SUM(E922:E923)</f>
        <v>38206</v>
      </c>
      <c r="F921" s="539">
        <f>SUM(F922:F923)</f>
        <v>37931</v>
      </c>
      <c r="G921" s="539">
        <f>SUM(G922:G923)</f>
        <v>37931</v>
      </c>
      <c r="H921" s="539">
        <v>100</v>
      </c>
    </row>
    <row r="922" spans="1:8" ht="12.75">
      <c r="A922" s="662"/>
      <c r="B922" s="434"/>
      <c r="C922" s="361"/>
      <c r="D922" s="418" t="s">
        <v>480</v>
      </c>
      <c r="E922" s="415">
        <v>37144</v>
      </c>
      <c r="F922" s="415">
        <v>36637</v>
      </c>
      <c r="G922" s="417">
        <v>36637</v>
      </c>
      <c r="H922" s="415">
        <v>100</v>
      </c>
    </row>
    <row r="923" spans="1:8" ht="12.75">
      <c r="A923" s="662"/>
      <c r="B923" s="434"/>
      <c r="C923" s="361"/>
      <c r="D923" s="547" t="s">
        <v>729</v>
      </c>
      <c r="E923" s="415">
        <v>1062</v>
      </c>
      <c r="F923" s="415">
        <v>1294</v>
      </c>
      <c r="G923" s="417">
        <v>1294</v>
      </c>
      <c r="H923" s="415">
        <v>100</v>
      </c>
    </row>
    <row r="924" spans="1:8" ht="12.75">
      <c r="A924" s="662"/>
      <c r="B924" s="434"/>
      <c r="C924" s="361" t="s">
        <v>317</v>
      </c>
      <c r="D924" s="414" t="s">
        <v>485</v>
      </c>
      <c r="E924" s="421">
        <f>SUM(E925:E928)</f>
        <v>13443</v>
      </c>
      <c r="F924" s="421">
        <f>SUM(F925:F928)</f>
        <v>13362</v>
      </c>
      <c r="G924" s="421">
        <f>SUM(G925:G928)</f>
        <v>13363</v>
      </c>
      <c r="H924" s="421">
        <v>100</v>
      </c>
    </row>
    <row r="925" spans="1:8" ht="12.75">
      <c r="A925" s="662"/>
      <c r="B925" s="434"/>
      <c r="C925" s="361"/>
      <c r="D925" s="547" t="s">
        <v>730</v>
      </c>
      <c r="E925" s="375">
        <v>2390</v>
      </c>
      <c r="F925" s="375">
        <v>2554</v>
      </c>
      <c r="G925" s="371">
        <v>2554</v>
      </c>
      <c r="H925" s="375">
        <v>100</v>
      </c>
    </row>
    <row r="926" spans="1:8" ht="12.75">
      <c r="A926" s="662"/>
      <c r="B926" s="434"/>
      <c r="C926" s="361"/>
      <c r="D926" s="547" t="s">
        <v>731</v>
      </c>
      <c r="E926" s="375">
        <v>33</v>
      </c>
      <c r="F926" s="375">
        <v>0</v>
      </c>
      <c r="G926" s="371">
        <v>0</v>
      </c>
      <c r="H926" s="375">
        <v>0</v>
      </c>
    </row>
    <row r="927" spans="1:8" ht="12.75">
      <c r="A927" s="662"/>
      <c r="B927" s="434"/>
      <c r="C927" s="361"/>
      <c r="D927" s="418" t="s">
        <v>732</v>
      </c>
      <c r="E927" s="375">
        <v>1394</v>
      </c>
      <c r="F927" s="375">
        <v>1253</v>
      </c>
      <c r="G927" s="371">
        <v>1253</v>
      </c>
      <c r="H927" s="375">
        <v>100</v>
      </c>
    </row>
    <row r="928" spans="1:8" ht="12.75">
      <c r="A928" s="662"/>
      <c r="B928" s="434"/>
      <c r="C928" s="361"/>
      <c r="D928" s="419" t="s">
        <v>733</v>
      </c>
      <c r="E928" s="370">
        <v>9626</v>
      </c>
      <c r="F928" s="370">
        <v>9555</v>
      </c>
      <c r="G928" s="420">
        <v>9556</v>
      </c>
      <c r="H928" s="370">
        <v>100</v>
      </c>
    </row>
    <row r="929" spans="1:8" ht="12.75">
      <c r="A929" s="662"/>
      <c r="B929" s="434"/>
      <c r="C929" s="361" t="s">
        <v>293</v>
      </c>
      <c r="D929" s="414" t="s">
        <v>294</v>
      </c>
      <c r="E929" s="421">
        <f>SUM(E930:E935)</f>
        <v>1295</v>
      </c>
      <c r="F929" s="421">
        <f>SUM(F930:F935)</f>
        <v>1561</v>
      </c>
      <c r="G929" s="421">
        <v>1560</v>
      </c>
      <c r="H929" s="421">
        <v>100</v>
      </c>
    </row>
    <row r="930" spans="1:8" ht="12.75">
      <c r="A930" s="662"/>
      <c r="B930" s="434"/>
      <c r="C930" s="656"/>
      <c r="D930" s="547" t="s">
        <v>385</v>
      </c>
      <c r="E930" s="421"/>
      <c r="F930" s="415">
        <v>10</v>
      </c>
      <c r="G930" s="421">
        <v>10</v>
      </c>
      <c r="H930" s="421">
        <v>100</v>
      </c>
    </row>
    <row r="931" spans="1:8" ht="12.75">
      <c r="A931" s="662"/>
      <c r="B931" s="434"/>
      <c r="C931" s="656"/>
      <c r="D931" s="419" t="s">
        <v>736</v>
      </c>
      <c r="E931" s="415">
        <v>166</v>
      </c>
      <c r="F931" s="415">
        <v>300</v>
      </c>
      <c r="G931" s="417">
        <v>300</v>
      </c>
      <c r="H931" s="415">
        <v>100</v>
      </c>
    </row>
    <row r="932" spans="1:8" ht="12.75">
      <c r="A932" s="662"/>
      <c r="B932" s="434"/>
      <c r="C932" s="656"/>
      <c r="D932" s="419" t="s">
        <v>737</v>
      </c>
      <c r="E932" s="415">
        <v>166</v>
      </c>
      <c r="F932" s="415">
        <v>0</v>
      </c>
      <c r="G932" s="417">
        <v>0</v>
      </c>
      <c r="H932" s="415">
        <v>0</v>
      </c>
    </row>
    <row r="933" spans="1:8" ht="12.75">
      <c r="A933" s="662"/>
      <c r="B933" s="434"/>
      <c r="C933" s="656"/>
      <c r="D933" s="419" t="s">
        <v>838</v>
      </c>
      <c r="E933" s="415"/>
      <c r="F933" s="415">
        <v>4</v>
      </c>
      <c r="G933" s="417">
        <v>3</v>
      </c>
      <c r="H933" s="415">
        <v>75</v>
      </c>
    </row>
    <row r="934" spans="1:8" ht="12.75">
      <c r="A934" s="662"/>
      <c r="B934" s="434"/>
      <c r="C934" s="656"/>
      <c r="D934" s="419" t="s">
        <v>374</v>
      </c>
      <c r="E934" s="415">
        <v>631</v>
      </c>
      <c r="F934" s="415">
        <v>862</v>
      </c>
      <c r="G934" s="417">
        <v>862</v>
      </c>
      <c r="H934" s="415">
        <v>100</v>
      </c>
    </row>
    <row r="935" spans="1:8" ht="12.75">
      <c r="A935" s="662"/>
      <c r="B935" s="434"/>
      <c r="C935" s="656"/>
      <c r="D935" s="419" t="s">
        <v>411</v>
      </c>
      <c r="E935" s="415">
        <v>332</v>
      </c>
      <c r="F935" s="415">
        <v>385</v>
      </c>
      <c r="G935" s="417">
        <v>385</v>
      </c>
      <c r="H935" s="415">
        <v>100</v>
      </c>
    </row>
    <row r="936" spans="1:8" ht="12.75">
      <c r="A936" s="662"/>
      <c r="B936" s="434"/>
      <c r="C936" s="537" t="s">
        <v>532</v>
      </c>
      <c r="D936" s="538" t="s">
        <v>533</v>
      </c>
      <c r="E936" s="539">
        <f>SUM(E937)</f>
        <v>33</v>
      </c>
      <c r="F936" s="539">
        <f>SUM(F937)</f>
        <v>0</v>
      </c>
      <c r="G936" s="539">
        <f>SUM(G937)</f>
        <v>0</v>
      </c>
      <c r="H936" s="539">
        <v>0</v>
      </c>
    </row>
    <row r="937" spans="1:8" ht="12.75">
      <c r="A937" s="662"/>
      <c r="B937" s="434"/>
      <c r="C937" s="656"/>
      <c r="D937" s="419" t="s">
        <v>423</v>
      </c>
      <c r="E937" s="415">
        <v>33</v>
      </c>
      <c r="F937" s="415">
        <v>0</v>
      </c>
      <c r="G937" s="417">
        <v>0</v>
      </c>
      <c r="H937" s="415">
        <v>0</v>
      </c>
    </row>
    <row r="938" spans="1:8" ht="12.75">
      <c r="A938" s="662"/>
      <c r="B938" s="434"/>
      <c r="C938" s="621" t="s">
        <v>839</v>
      </c>
      <c r="D938" s="621"/>
      <c r="E938" s="640">
        <f>SUM(E939)</f>
        <v>36513</v>
      </c>
      <c r="F938" s="640">
        <f>SUM(F939)</f>
        <v>40560</v>
      </c>
      <c r="G938" s="640">
        <f>SUM(G939)</f>
        <v>40560</v>
      </c>
      <c r="H938" s="640">
        <v>100</v>
      </c>
    </row>
    <row r="939" spans="1:8" ht="12.75">
      <c r="A939" s="662"/>
      <c r="B939" s="434"/>
      <c r="C939" s="355" t="s">
        <v>292</v>
      </c>
      <c r="D939" s="412" t="s">
        <v>8</v>
      </c>
      <c r="E939" s="413">
        <f>SUM(E940+E944+E948+E960)</f>
        <v>36513</v>
      </c>
      <c r="F939" s="413">
        <f>SUM(F940+F944+F948+F960)</f>
        <v>40560</v>
      </c>
      <c r="G939" s="413">
        <f>SUM(G940+G944+G948+G960)</f>
        <v>40560</v>
      </c>
      <c r="H939" s="413">
        <v>100</v>
      </c>
    </row>
    <row r="940" spans="1:8" ht="12.75">
      <c r="A940" s="662"/>
      <c r="B940" s="434"/>
      <c r="C940" s="361" t="s">
        <v>360</v>
      </c>
      <c r="D940" s="414" t="s">
        <v>479</v>
      </c>
      <c r="E940" s="539">
        <f>SUM(E941:E943)</f>
        <v>25161</v>
      </c>
      <c r="F940" s="539">
        <f>SUM(F941:F943)</f>
        <v>27010</v>
      </c>
      <c r="G940" s="539">
        <f>SUM(G941:G943)</f>
        <v>27010</v>
      </c>
      <c r="H940" s="539">
        <v>100</v>
      </c>
    </row>
    <row r="941" spans="1:8" ht="12.75">
      <c r="A941" s="662"/>
      <c r="B941" s="434"/>
      <c r="C941" s="361"/>
      <c r="D941" s="418" t="s">
        <v>480</v>
      </c>
      <c r="E941" s="415">
        <v>24829</v>
      </c>
      <c r="F941" s="415">
        <v>23737</v>
      </c>
      <c r="G941" s="417">
        <v>23737</v>
      </c>
      <c r="H941" s="415">
        <v>100</v>
      </c>
    </row>
    <row r="942" spans="1:8" ht="12.75">
      <c r="A942" s="662"/>
      <c r="B942" s="434"/>
      <c r="C942" s="361"/>
      <c r="D942" s="547" t="s">
        <v>729</v>
      </c>
      <c r="E942" s="415">
        <v>199</v>
      </c>
      <c r="F942" s="415">
        <v>3273</v>
      </c>
      <c r="G942" s="417">
        <v>3273</v>
      </c>
      <c r="H942" s="415">
        <v>100</v>
      </c>
    </row>
    <row r="943" spans="1:8" ht="12.75">
      <c r="A943" s="662"/>
      <c r="B943" s="434"/>
      <c r="C943" s="361"/>
      <c r="D943" s="547" t="s">
        <v>572</v>
      </c>
      <c r="E943" s="415">
        <v>133</v>
      </c>
      <c r="F943" s="415">
        <v>0</v>
      </c>
      <c r="G943" s="417">
        <v>0</v>
      </c>
      <c r="H943" s="415">
        <v>0</v>
      </c>
    </row>
    <row r="944" spans="1:8" ht="12.75">
      <c r="A944" s="662"/>
      <c r="B944" s="434"/>
      <c r="C944" s="361" t="s">
        <v>317</v>
      </c>
      <c r="D944" s="414" t="s">
        <v>485</v>
      </c>
      <c r="E944" s="421">
        <f>SUM(E945:E947)</f>
        <v>8862</v>
      </c>
      <c r="F944" s="421">
        <f>SUM(F945:F947)</f>
        <v>9537</v>
      </c>
      <c r="G944" s="421">
        <f>SUM(G945:G947)</f>
        <v>9528</v>
      </c>
      <c r="H944" s="421">
        <v>99</v>
      </c>
    </row>
    <row r="945" spans="1:8" ht="12.75">
      <c r="A945" s="662"/>
      <c r="B945" s="434"/>
      <c r="C945" s="361"/>
      <c r="D945" s="547" t="s">
        <v>730</v>
      </c>
      <c r="E945" s="375">
        <v>1261</v>
      </c>
      <c r="F945" s="370">
        <v>1353</v>
      </c>
      <c r="G945" s="371">
        <v>1353</v>
      </c>
      <c r="H945" s="375">
        <v>100</v>
      </c>
    </row>
    <row r="946" spans="1:8" ht="12.75">
      <c r="A946" s="662"/>
      <c r="B946" s="434"/>
      <c r="C946" s="361"/>
      <c r="D946" s="418" t="s">
        <v>732</v>
      </c>
      <c r="E946" s="375">
        <v>1261</v>
      </c>
      <c r="F946" s="370">
        <v>1354</v>
      </c>
      <c r="G946" s="371">
        <v>1354</v>
      </c>
      <c r="H946" s="375">
        <v>100</v>
      </c>
    </row>
    <row r="947" spans="1:8" ht="12.75">
      <c r="A947" s="662"/>
      <c r="B947" s="434"/>
      <c r="C947" s="361"/>
      <c r="D947" s="419" t="s">
        <v>733</v>
      </c>
      <c r="E947" s="370">
        <v>6340</v>
      </c>
      <c r="F947" s="370">
        <v>6830</v>
      </c>
      <c r="G947" s="420">
        <v>6821</v>
      </c>
      <c r="H947" s="370">
        <v>99</v>
      </c>
    </row>
    <row r="948" spans="1:8" ht="12.75">
      <c r="A948" s="662"/>
      <c r="B948" s="434"/>
      <c r="C948" s="361" t="s">
        <v>293</v>
      </c>
      <c r="D948" s="414" t="s">
        <v>294</v>
      </c>
      <c r="E948" s="421">
        <f>SUM(E949:E959)</f>
        <v>2424</v>
      </c>
      <c r="F948" s="421">
        <f>SUM(F949:F959)</f>
        <v>3947</v>
      </c>
      <c r="G948" s="421">
        <v>4022</v>
      </c>
      <c r="H948" s="421">
        <v>101.91</v>
      </c>
    </row>
    <row r="949" spans="1:8" ht="12.75">
      <c r="A949" s="662"/>
      <c r="B949" s="434"/>
      <c r="C949" s="656"/>
      <c r="D949" s="419" t="s">
        <v>378</v>
      </c>
      <c r="E949" s="415">
        <v>665</v>
      </c>
      <c r="F949" s="415">
        <v>1411</v>
      </c>
      <c r="G949" s="417">
        <v>1417</v>
      </c>
      <c r="H949" s="415">
        <v>100</v>
      </c>
    </row>
    <row r="950" spans="1:8" ht="12.75">
      <c r="A950" s="662"/>
      <c r="B950" s="434"/>
      <c r="C950" s="656"/>
      <c r="D950" s="419" t="s">
        <v>734</v>
      </c>
      <c r="E950" s="415">
        <v>166</v>
      </c>
      <c r="F950" s="415">
        <v>166</v>
      </c>
      <c r="G950" s="417">
        <v>166</v>
      </c>
      <c r="H950" s="415">
        <v>100</v>
      </c>
    </row>
    <row r="951" spans="1:8" ht="12.75">
      <c r="A951" s="662"/>
      <c r="B951" s="434"/>
      <c r="C951" s="656"/>
      <c r="D951" s="419" t="s">
        <v>380</v>
      </c>
      <c r="E951" s="415">
        <v>232</v>
      </c>
      <c r="F951" s="415">
        <v>35</v>
      </c>
      <c r="G951" s="417">
        <v>25</v>
      </c>
      <c r="H951" s="415">
        <v>70.69</v>
      </c>
    </row>
    <row r="952" spans="1:8" ht="12.75">
      <c r="A952" s="662"/>
      <c r="B952" s="434"/>
      <c r="C952" s="656"/>
      <c r="D952" s="419" t="s">
        <v>385</v>
      </c>
      <c r="E952" s="415">
        <v>166</v>
      </c>
      <c r="F952" s="416">
        <v>46</v>
      </c>
      <c r="G952" s="417">
        <v>39</v>
      </c>
      <c r="H952" s="415">
        <v>84.65</v>
      </c>
    </row>
    <row r="953" spans="1:8" ht="12.75">
      <c r="A953" s="662"/>
      <c r="B953" s="434"/>
      <c r="C953" s="656"/>
      <c r="D953" s="419" t="s">
        <v>736</v>
      </c>
      <c r="E953" s="415">
        <v>66</v>
      </c>
      <c r="F953" s="416">
        <v>16</v>
      </c>
      <c r="G953" s="417">
        <v>14</v>
      </c>
      <c r="H953" s="415">
        <v>89.81</v>
      </c>
    </row>
    <row r="954" spans="1:8" ht="12.75">
      <c r="A954" s="662"/>
      <c r="B954" s="434"/>
      <c r="C954" s="656"/>
      <c r="D954" s="419" t="s">
        <v>740</v>
      </c>
      <c r="E954" s="415">
        <v>100</v>
      </c>
      <c r="F954" s="416">
        <v>0</v>
      </c>
      <c r="G954" s="417">
        <v>0</v>
      </c>
      <c r="H954" s="415">
        <v>0</v>
      </c>
    </row>
    <row r="955" spans="1:8" ht="12.75">
      <c r="A955" s="662"/>
      <c r="B955" s="434"/>
      <c r="C955" s="656"/>
      <c r="D955" s="419" t="s">
        <v>406</v>
      </c>
      <c r="E955" s="415">
        <v>100</v>
      </c>
      <c r="F955" s="416">
        <v>0</v>
      </c>
      <c r="G955" s="417">
        <v>0</v>
      </c>
      <c r="H955" s="415">
        <v>0</v>
      </c>
    </row>
    <row r="956" spans="1:8" ht="12.75">
      <c r="A956" s="662"/>
      <c r="B956" s="434"/>
      <c r="C956" s="656"/>
      <c r="D956" s="419" t="s">
        <v>407</v>
      </c>
      <c r="E956" s="415">
        <v>166</v>
      </c>
      <c r="F956" s="416">
        <v>166</v>
      </c>
      <c r="G956" s="417">
        <v>155</v>
      </c>
      <c r="H956" s="415">
        <v>93.54</v>
      </c>
    </row>
    <row r="957" spans="1:8" ht="12.75">
      <c r="A957" s="662"/>
      <c r="B957" s="434"/>
      <c r="C957" s="656"/>
      <c r="D957" s="419" t="s">
        <v>374</v>
      </c>
      <c r="E957" s="415">
        <v>564</v>
      </c>
      <c r="F957" s="416">
        <v>564</v>
      </c>
      <c r="G957" s="417">
        <v>582</v>
      </c>
      <c r="H957" s="415">
        <v>103</v>
      </c>
    </row>
    <row r="958" spans="1:8" ht="12.75">
      <c r="A958" s="662"/>
      <c r="B958" s="434"/>
      <c r="C958" s="656"/>
      <c r="D958" s="419" t="s">
        <v>411</v>
      </c>
      <c r="E958" s="415">
        <v>199</v>
      </c>
      <c r="F958" s="416">
        <v>199</v>
      </c>
      <c r="G958" s="417">
        <v>280</v>
      </c>
      <c r="H958" s="415">
        <v>140</v>
      </c>
    </row>
    <row r="959" spans="1:8" ht="12.75">
      <c r="A959" s="662"/>
      <c r="B959" s="434"/>
      <c r="C959" s="656"/>
      <c r="D959" s="419" t="s">
        <v>760</v>
      </c>
      <c r="E959" s="415"/>
      <c r="F959" s="416">
        <v>1344</v>
      </c>
      <c r="G959" s="417">
        <v>1344</v>
      </c>
      <c r="H959" s="415">
        <v>100</v>
      </c>
    </row>
    <row r="960" spans="1:8" ht="12.75">
      <c r="A960" s="662"/>
      <c r="B960" s="434"/>
      <c r="C960" s="537" t="s">
        <v>532</v>
      </c>
      <c r="D960" s="538" t="s">
        <v>533</v>
      </c>
      <c r="E960" s="539">
        <f>SUM(E961:E961)</f>
        <v>66</v>
      </c>
      <c r="F960" s="539">
        <f>SUM(F961:F961)</f>
        <v>66</v>
      </c>
      <c r="G960" s="539">
        <f>SUM(G961:G961)</f>
        <v>0</v>
      </c>
      <c r="H960" s="539">
        <v>0</v>
      </c>
    </row>
    <row r="961" spans="1:8" ht="12.75">
      <c r="A961" s="662"/>
      <c r="B961" s="434"/>
      <c r="C961" s="656"/>
      <c r="D961" s="419" t="s">
        <v>423</v>
      </c>
      <c r="E961" s="415">
        <v>66</v>
      </c>
      <c r="F961" s="416">
        <v>66</v>
      </c>
      <c r="G961" s="417">
        <v>0</v>
      </c>
      <c r="H961" s="415">
        <v>0</v>
      </c>
    </row>
    <row r="962" spans="1:8" ht="12.75">
      <c r="A962" s="662"/>
      <c r="B962" s="434"/>
      <c r="C962" s="621" t="s">
        <v>840</v>
      </c>
      <c r="D962" s="621"/>
      <c r="E962" s="640">
        <f>SUM(E963)</f>
        <v>9460</v>
      </c>
      <c r="F962" s="640">
        <f>SUM(F963)</f>
        <v>11296</v>
      </c>
      <c r="G962" s="640">
        <f>SUM(G963)</f>
        <v>11296</v>
      </c>
      <c r="H962" s="640">
        <v>100</v>
      </c>
    </row>
    <row r="963" spans="1:8" ht="12.75">
      <c r="A963" s="662"/>
      <c r="B963" s="434"/>
      <c r="C963" s="355" t="s">
        <v>292</v>
      </c>
      <c r="D963" s="412" t="s">
        <v>8</v>
      </c>
      <c r="E963" s="413">
        <f>SUM(E964+E967+E970+E977)</f>
        <v>9460</v>
      </c>
      <c r="F963" s="413">
        <f>SUM(F964+F967+F970+F977)</f>
        <v>11296</v>
      </c>
      <c r="G963" s="413">
        <f>SUM(G964+G967+G970+G977)</f>
        <v>11296</v>
      </c>
      <c r="H963" s="413">
        <v>100</v>
      </c>
    </row>
    <row r="964" spans="1:8" ht="12.75">
      <c r="A964" s="662"/>
      <c r="B964" s="434"/>
      <c r="C964" s="361" t="s">
        <v>360</v>
      </c>
      <c r="D964" s="414" t="s">
        <v>479</v>
      </c>
      <c r="E964" s="539">
        <f>SUM(E965:E965)</f>
        <v>6705</v>
      </c>
      <c r="F964" s="539">
        <f>SUM(F965:F965)</f>
        <v>7552</v>
      </c>
      <c r="G964" s="539">
        <v>7552</v>
      </c>
      <c r="H964" s="539">
        <v>100</v>
      </c>
    </row>
    <row r="965" spans="1:8" ht="12.75">
      <c r="A965" s="662"/>
      <c r="B965" s="434"/>
      <c r="C965" s="361"/>
      <c r="D965" s="418" t="s">
        <v>480</v>
      </c>
      <c r="E965" s="415">
        <v>6705</v>
      </c>
      <c r="F965" s="416">
        <v>7552</v>
      </c>
      <c r="G965" s="417">
        <v>7421</v>
      </c>
      <c r="H965" s="415">
        <v>98</v>
      </c>
    </row>
    <row r="966" spans="1:8" ht="12.75">
      <c r="A966" s="662"/>
      <c r="B966" s="434"/>
      <c r="C966" s="361"/>
      <c r="D966" s="418" t="s">
        <v>841</v>
      </c>
      <c r="E966" s="415"/>
      <c r="F966" s="415">
        <v>131</v>
      </c>
      <c r="G966" s="664">
        <v>131</v>
      </c>
      <c r="H966" s="415">
        <v>100</v>
      </c>
    </row>
    <row r="967" spans="1:8" ht="12.75">
      <c r="A967" s="662"/>
      <c r="B967" s="434"/>
      <c r="C967" s="361" t="s">
        <v>317</v>
      </c>
      <c r="D967" s="414" t="s">
        <v>485</v>
      </c>
      <c r="E967" s="421">
        <f>SUM(E968:E969)</f>
        <v>2357</v>
      </c>
      <c r="F967" s="421">
        <f>SUM(F968:F969)</f>
        <v>2654</v>
      </c>
      <c r="G967" s="421">
        <f>SUM(G968:G969)</f>
        <v>2654</v>
      </c>
      <c r="H967" s="421">
        <v>100</v>
      </c>
    </row>
    <row r="968" spans="1:8" ht="12.75">
      <c r="A968" s="662"/>
      <c r="B968" s="434"/>
      <c r="C968" s="361"/>
      <c r="D968" s="547" t="s">
        <v>730</v>
      </c>
      <c r="E968" s="375">
        <v>664</v>
      </c>
      <c r="F968" s="370">
        <v>755</v>
      </c>
      <c r="G968" s="371">
        <v>755</v>
      </c>
      <c r="H968" s="375">
        <v>100</v>
      </c>
    </row>
    <row r="969" spans="1:8" ht="12.75">
      <c r="A969" s="662"/>
      <c r="B969" s="434"/>
      <c r="C969" s="361"/>
      <c r="D969" s="419" t="s">
        <v>733</v>
      </c>
      <c r="E969" s="370">
        <v>1693</v>
      </c>
      <c r="F969" s="370">
        <v>1899</v>
      </c>
      <c r="G969" s="420">
        <v>1899</v>
      </c>
      <c r="H969" s="370">
        <v>100</v>
      </c>
    </row>
    <row r="970" spans="1:8" ht="12.75">
      <c r="A970" s="662"/>
      <c r="B970" s="434"/>
      <c r="C970" s="361" t="s">
        <v>293</v>
      </c>
      <c r="D970" s="414" t="s">
        <v>294</v>
      </c>
      <c r="E970" s="421">
        <f>SUM(E971:E976)</f>
        <v>365</v>
      </c>
      <c r="F970" s="421">
        <f>SUM(F971:F976)</f>
        <v>1090</v>
      </c>
      <c r="G970" s="421">
        <f>SUM(G971:G976)</f>
        <v>1090</v>
      </c>
      <c r="H970" s="421">
        <v>100</v>
      </c>
    </row>
    <row r="971" spans="1:8" ht="12.75">
      <c r="A971" s="662"/>
      <c r="B971" s="434"/>
      <c r="C971" s="656"/>
      <c r="D971" s="419" t="s">
        <v>378</v>
      </c>
      <c r="E971" s="415">
        <v>133</v>
      </c>
      <c r="F971" s="415">
        <v>688</v>
      </c>
      <c r="G971" s="417">
        <v>641</v>
      </c>
      <c r="H971" s="415">
        <v>93</v>
      </c>
    </row>
    <row r="972" spans="1:8" ht="12.75">
      <c r="A972" s="662"/>
      <c r="B972" s="434"/>
      <c r="C972" s="656"/>
      <c r="D972" s="419" t="s">
        <v>734</v>
      </c>
      <c r="E972" s="415">
        <v>66</v>
      </c>
      <c r="F972" s="415">
        <v>66</v>
      </c>
      <c r="G972" s="417">
        <v>112</v>
      </c>
      <c r="H972" s="415">
        <v>170</v>
      </c>
    </row>
    <row r="973" spans="1:8" ht="12.75">
      <c r="A973" s="662"/>
      <c r="B973" s="434"/>
      <c r="C973" s="656"/>
      <c r="D973" s="419" t="s">
        <v>385</v>
      </c>
      <c r="E973" s="415">
        <v>67</v>
      </c>
      <c r="F973" s="415">
        <v>0</v>
      </c>
      <c r="G973" s="417">
        <v>0</v>
      </c>
      <c r="H973" s="415">
        <v>0</v>
      </c>
    </row>
    <row r="974" spans="1:8" ht="12.75">
      <c r="A974" s="662"/>
      <c r="B974" s="434"/>
      <c r="C974" s="656"/>
      <c r="D974" s="419" t="s">
        <v>407</v>
      </c>
      <c r="E974" s="415">
        <v>33</v>
      </c>
      <c r="F974" s="415">
        <v>0</v>
      </c>
      <c r="G974" s="417">
        <v>0</v>
      </c>
      <c r="H974" s="415">
        <v>0</v>
      </c>
    </row>
    <row r="975" spans="1:8" ht="12.75">
      <c r="A975" s="662"/>
      <c r="B975" s="434"/>
      <c r="C975" s="656"/>
      <c r="D975" s="419" t="s">
        <v>374</v>
      </c>
      <c r="E975" s="415">
        <v>33</v>
      </c>
      <c r="F975" s="415">
        <v>257</v>
      </c>
      <c r="G975" s="417">
        <v>257</v>
      </c>
      <c r="H975" s="415">
        <v>100</v>
      </c>
    </row>
    <row r="976" spans="1:8" ht="12.75">
      <c r="A976" s="662"/>
      <c r="B976" s="434"/>
      <c r="C976" s="656"/>
      <c r="D976" s="419" t="s">
        <v>411</v>
      </c>
      <c r="E976" s="415">
        <v>33</v>
      </c>
      <c r="F976" s="415">
        <v>79</v>
      </c>
      <c r="G976" s="417">
        <v>80</v>
      </c>
      <c r="H976" s="415">
        <v>100</v>
      </c>
    </row>
    <row r="977" spans="1:8" ht="12.75">
      <c r="A977" s="662"/>
      <c r="B977" s="434"/>
      <c r="C977" s="537" t="s">
        <v>532</v>
      </c>
      <c r="D977" s="538" t="s">
        <v>533</v>
      </c>
      <c r="E977" s="539">
        <f>SUM(E978:E978)</f>
        <v>33</v>
      </c>
      <c r="F977" s="539">
        <f>SUM(F978:F978)</f>
        <v>0</v>
      </c>
      <c r="G977" s="539">
        <f>SUM(G978:G978)</f>
        <v>0</v>
      </c>
      <c r="H977" s="539">
        <v>0</v>
      </c>
    </row>
    <row r="978" spans="1:8" ht="12.75">
      <c r="A978" s="662"/>
      <c r="B978" s="434"/>
      <c r="C978" s="656"/>
      <c r="D978" s="419" t="s">
        <v>423</v>
      </c>
      <c r="E978" s="415">
        <v>33</v>
      </c>
      <c r="F978" s="416">
        <v>0</v>
      </c>
      <c r="G978" s="417">
        <v>0</v>
      </c>
      <c r="H978" s="415">
        <v>0</v>
      </c>
    </row>
    <row r="979" spans="1:8" ht="12.75">
      <c r="A979" s="662"/>
      <c r="B979" s="434"/>
      <c r="C979" s="621" t="s">
        <v>842</v>
      </c>
      <c r="D979" s="621"/>
      <c r="E979" s="640">
        <f>SUM(E980)</f>
        <v>16730</v>
      </c>
      <c r="F979" s="640">
        <f>SUM(F980)</f>
        <v>17133</v>
      </c>
      <c r="G979" s="640">
        <f>SUM(G980)</f>
        <v>17306</v>
      </c>
      <c r="H979" s="640">
        <v>101</v>
      </c>
    </row>
    <row r="980" spans="1:8" ht="12.75">
      <c r="A980" s="662"/>
      <c r="B980" s="434"/>
      <c r="C980" s="355" t="s">
        <v>292</v>
      </c>
      <c r="D980" s="412" t="s">
        <v>8</v>
      </c>
      <c r="E980" s="413">
        <f>SUM(E981+E985+E988)</f>
        <v>16730</v>
      </c>
      <c r="F980" s="413">
        <f>SUM(F981+F985+F988)</f>
        <v>17133</v>
      </c>
      <c r="G980" s="413">
        <f>SUM(G981+G985+G988)</f>
        <v>17306</v>
      </c>
      <c r="H980" s="413">
        <v>101</v>
      </c>
    </row>
    <row r="981" spans="1:8" ht="12.75">
      <c r="A981" s="662"/>
      <c r="B981" s="434"/>
      <c r="C981" s="361" t="s">
        <v>360</v>
      </c>
      <c r="D981" s="414" t="s">
        <v>479</v>
      </c>
      <c r="E981" s="539">
        <f>SUM(E982:E984)</f>
        <v>12249</v>
      </c>
      <c r="F981" s="539">
        <f>SUM(F982:F984)</f>
        <v>12645</v>
      </c>
      <c r="G981" s="539">
        <v>12690</v>
      </c>
      <c r="H981" s="539">
        <v>100</v>
      </c>
    </row>
    <row r="982" spans="1:8" ht="12.75">
      <c r="A982" s="662"/>
      <c r="B982" s="434"/>
      <c r="C982" s="361"/>
      <c r="D982" s="418" t="s">
        <v>480</v>
      </c>
      <c r="E982" s="415">
        <v>12249</v>
      </c>
      <c r="F982" s="650">
        <v>11952</v>
      </c>
      <c r="G982" s="417">
        <v>11952</v>
      </c>
      <c r="H982" s="415">
        <v>100</v>
      </c>
    </row>
    <row r="983" spans="1:8" ht="12.75">
      <c r="A983" s="662"/>
      <c r="B983" s="434"/>
      <c r="C983" s="361"/>
      <c r="D983" s="418" t="s">
        <v>729</v>
      </c>
      <c r="E983" s="415"/>
      <c r="F983" s="650">
        <v>304</v>
      </c>
      <c r="G983" s="417">
        <v>349</v>
      </c>
      <c r="H983" s="415">
        <v>114</v>
      </c>
    </row>
    <row r="984" spans="1:8" ht="12.75">
      <c r="A984" s="662"/>
      <c r="B984" s="434"/>
      <c r="C984" s="361"/>
      <c r="D984" s="418" t="s">
        <v>572</v>
      </c>
      <c r="E984" s="415"/>
      <c r="F984" s="650">
        <v>389</v>
      </c>
      <c r="G984" s="417">
        <v>389</v>
      </c>
      <c r="H984" s="415">
        <v>100</v>
      </c>
    </row>
    <row r="985" spans="1:8" ht="12.75">
      <c r="A985" s="662"/>
      <c r="B985" s="434"/>
      <c r="C985" s="361" t="s">
        <v>317</v>
      </c>
      <c r="D985" s="414" t="s">
        <v>485</v>
      </c>
      <c r="E985" s="421">
        <f>SUM(E986:E987)</f>
        <v>4315</v>
      </c>
      <c r="F985" s="421">
        <f>SUM(F986:F987)</f>
        <v>4331</v>
      </c>
      <c r="G985" s="421">
        <f>SUM(G986:G987)</f>
        <v>4459</v>
      </c>
      <c r="H985" s="421">
        <v>103</v>
      </c>
    </row>
    <row r="986" spans="1:8" ht="12.75">
      <c r="A986" s="662"/>
      <c r="B986" s="434"/>
      <c r="C986" s="665"/>
      <c r="D986" s="418" t="s">
        <v>732</v>
      </c>
      <c r="E986" s="375">
        <v>1228</v>
      </c>
      <c r="F986" s="651">
        <v>1228</v>
      </c>
      <c r="G986" s="371">
        <v>1269</v>
      </c>
      <c r="H986" s="375">
        <v>103</v>
      </c>
    </row>
    <row r="987" spans="1:8" ht="12.75">
      <c r="A987" s="662"/>
      <c r="B987" s="434"/>
      <c r="C987" s="665"/>
      <c r="D987" s="419" t="s">
        <v>733</v>
      </c>
      <c r="E987" s="370">
        <v>3087</v>
      </c>
      <c r="F987" s="650">
        <v>3103</v>
      </c>
      <c r="G987" s="420">
        <v>3190</v>
      </c>
      <c r="H987" s="370">
        <v>102</v>
      </c>
    </row>
    <row r="988" spans="1:8" ht="12.75">
      <c r="A988" s="662"/>
      <c r="B988" s="434"/>
      <c r="C988" s="361" t="s">
        <v>293</v>
      </c>
      <c r="D988" s="414" t="s">
        <v>294</v>
      </c>
      <c r="E988" s="421">
        <f>SUM(E989:E990)</f>
        <v>166</v>
      </c>
      <c r="F988" s="421">
        <f>SUM(F989:F990)</f>
        <v>157</v>
      </c>
      <c r="G988" s="421">
        <v>157</v>
      </c>
      <c r="H988" s="421">
        <v>100</v>
      </c>
    </row>
    <row r="989" spans="1:8" ht="12.75">
      <c r="A989" s="662"/>
      <c r="B989" s="434"/>
      <c r="C989" s="361"/>
      <c r="D989" s="547" t="s">
        <v>380</v>
      </c>
      <c r="E989" s="421"/>
      <c r="F989" s="375">
        <v>12</v>
      </c>
      <c r="G989" s="421">
        <v>12</v>
      </c>
      <c r="H989" s="421">
        <v>100</v>
      </c>
    </row>
    <row r="990" spans="1:8" ht="12.75">
      <c r="A990" s="662"/>
      <c r="B990" s="434"/>
      <c r="C990" s="361"/>
      <c r="D990" s="419" t="s">
        <v>411</v>
      </c>
      <c r="E990" s="415">
        <v>166</v>
      </c>
      <c r="F990" s="416">
        <v>145</v>
      </c>
      <c r="G990" s="417">
        <v>145</v>
      </c>
      <c r="H990" s="415">
        <v>100</v>
      </c>
    </row>
    <row r="991" spans="1:8" ht="12.75">
      <c r="A991" s="662"/>
      <c r="B991" s="434"/>
      <c r="C991" s="621" t="s">
        <v>843</v>
      </c>
      <c r="D991" s="621"/>
      <c r="E991" s="640">
        <f>SUM(E992)</f>
        <v>44546</v>
      </c>
      <c r="F991" s="640">
        <f>SUM(F992)</f>
        <v>44265</v>
      </c>
      <c r="G991" s="640">
        <f>SUM(G992)</f>
        <v>44265</v>
      </c>
      <c r="H991" s="640">
        <v>100</v>
      </c>
    </row>
    <row r="992" spans="1:8" ht="12.75">
      <c r="A992" s="662"/>
      <c r="B992" s="434"/>
      <c r="C992" s="355" t="s">
        <v>292</v>
      </c>
      <c r="D992" s="412" t="s">
        <v>8</v>
      </c>
      <c r="E992" s="413">
        <f>SUM(E993+E997+E1002+E1010)</f>
        <v>44546</v>
      </c>
      <c r="F992" s="413">
        <f>SUM(F993+F997+F1002+F1010)</f>
        <v>44265</v>
      </c>
      <c r="G992" s="413">
        <f>SUM(G993+G997+G1002+G1010)</f>
        <v>44265</v>
      </c>
      <c r="H992" s="413">
        <v>100</v>
      </c>
    </row>
    <row r="993" spans="1:8" ht="12.75">
      <c r="A993" s="662"/>
      <c r="B993" s="434"/>
      <c r="C993" s="361" t="s">
        <v>360</v>
      </c>
      <c r="D993" s="414" t="s">
        <v>479</v>
      </c>
      <c r="E993" s="539">
        <f>SUM(E994:E996)</f>
        <v>30141</v>
      </c>
      <c r="F993" s="539">
        <f>SUM(F994:F996)</f>
        <v>29953</v>
      </c>
      <c r="G993" s="539">
        <f>SUM(G994:G996)</f>
        <v>29953</v>
      </c>
      <c r="H993" s="539">
        <v>100</v>
      </c>
    </row>
    <row r="994" spans="1:8" ht="12.75">
      <c r="A994" s="662"/>
      <c r="B994" s="434"/>
      <c r="C994" s="361"/>
      <c r="D994" s="418" t="s">
        <v>480</v>
      </c>
      <c r="E994" s="415">
        <v>29875</v>
      </c>
      <c r="F994" s="415">
        <v>29037</v>
      </c>
      <c r="G994" s="415">
        <v>29037</v>
      </c>
      <c r="H994" s="415">
        <v>100</v>
      </c>
    </row>
    <row r="995" spans="1:8" ht="12.75">
      <c r="A995" s="662"/>
      <c r="B995" s="434"/>
      <c r="C995" s="361"/>
      <c r="D995" s="547" t="s">
        <v>729</v>
      </c>
      <c r="E995" s="415">
        <v>266</v>
      </c>
      <c r="F995" s="415">
        <v>866</v>
      </c>
      <c r="G995" s="415">
        <v>866</v>
      </c>
      <c r="H995" s="415">
        <v>100</v>
      </c>
    </row>
    <row r="996" spans="1:8" ht="12.75">
      <c r="A996" s="662"/>
      <c r="B996" s="434"/>
      <c r="C996" s="361"/>
      <c r="D996" s="547" t="s">
        <v>572</v>
      </c>
      <c r="E996" s="415"/>
      <c r="F996" s="415">
        <v>50</v>
      </c>
      <c r="G996" s="415">
        <v>50</v>
      </c>
      <c r="H996" s="415">
        <v>100</v>
      </c>
    </row>
    <row r="997" spans="1:8" ht="12.75">
      <c r="A997" s="662"/>
      <c r="B997" s="434"/>
      <c r="C997" s="361" t="s">
        <v>317</v>
      </c>
      <c r="D997" s="414" t="s">
        <v>485</v>
      </c>
      <c r="E997" s="421">
        <f>SUM(E998:E1001)</f>
        <v>10621</v>
      </c>
      <c r="F997" s="421">
        <f>SUM(F998:F1001)</f>
        <v>10528</v>
      </c>
      <c r="G997" s="421">
        <f>SUM(G998:G1001)</f>
        <v>10528</v>
      </c>
      <c r="H997" s="421">
        <v>100</v>
      </c>
    </row>
    <row r="998" spans="1:8" ht="12.75">
      <c r="A998" s="662"/>
      <c r="B998" s="434"/>
      <c r="C998" s="361"/>
      <c r="D998" s="547" t="s">
        <v>730</v>
      </c>
      <c r="E998" s="375">
        <v>929</v>
      </c>
      <c r="F998" s="375">
        <v>790</v>
      </c>
      <c r="G998" s="375">
        <v>790</v>
      </c>
      <c r="H998" s="375">
        <v>100</v>
      </c>
    </row>
    <row r="999" spans="1:8" ht="12.75">
      <c r="A999" s="662"/>
      <c r="B999" s="434"/>
      <c r="C999" s="361"/>
      <c r="D999" s="547" t="s">
        <v>731</v>
      </c>
      <c r="E999" s="375">
        <v>863</v>
      </c>
      <c r="F999" s="375">
        <v>721</v>
      </c>
      <c r="G999" s="375">
        <v>721</v>
      </c>
      <c r="H999" s="375">
        <v>100</v>
      </c>
    </row>
    <row r="1000" spans="1:8" ht="12.75">
      <c r="A1000" s="662"/>
      <c r="B1000" s="434"/>
      <c r="C1000" s="361"/>
      <c r="D1000" s="418" t="s">
        <v>732</v>
      </c>
      <c r="E1000" s="375">
        <v>1228</v>
      </c>
      <c r="F1000" s="375">
        <v>1484</v>
      </c>
      <c r="G1000" s="375">
        <v>1484</v>
      </c>
      <c r="H1000" s="375">
        <v>100</v>
      </c>
    </row>
    <row r="1001" spans="1:8" ht="12.75">
      <c r="A1001" s="662"/>
      <c r="B1001" s="434"/>
      <c r="C1001" s="361"/>
      <c r="D1001" s="419" t="s">
        <v>733</v>
      </c>
      <c r="E1001" s="370">
        <v>7601</v>
      </c>
      <c r="F1001" s="370">
        <v>7533</v>
      </c>
      <c r="G1001" s="370">
        <v>7533</v>
      </c>
      <c r="H1001" s="375">
        <v>100</v>
      </c>
    </row>
    <row r="1002" spans="1:8" ht="12.75">
      <c r="A1002" s="662"/>
      <c r="B1002" s="434"/>
      <c r="C1002" s="361" t="s">
        <v>293</v>
      </c>
      <c r="D1002" s="414" t="s">
        <v>294</v>
      </c>
      <c r="E1002" s="421">
        <f>SUM(E1003:E1009)</f>
        <v>3784</v>
      </c>
      <c r="F1002" s="421">
        <f>SUM(F1003:F1009)</f>
        <v>3687</v>
      </c>
      <c r="G1002" s="421">
        <f>SUM(G1003:G1009)</f>
        <v>3687</v>
      </c>
      <c r="H1002" s="421">
        <v>100</v>
      </c>
    </row>
    <row r="1003" spans="1:8" ht="12.75">
      <c r="A1003" s="662"/>
      <c r="B1003" s="434"/>
      <c r="C1003" s="656"/>
      <c r="D1003" s="419" t="s">
        <v>378</v>
      </c>
      <c r="E1003" s="415">
        <v>664</v>
      </c>
      <c r="F1003" s="415">
        <v>796</v>
      </c>
      <c r="G1003" s="415">
        <v>796</v>
      </c>
      <c r="H1003" s="415">
        <v>100</v>
      </c>
    </row>
    <row r="1004" spans="1:8" ht="12.75">
      <c r="A1004" s="662"/>
      <c r="B1004" s="434"/>
      <c r="C1004" s="656"/>
      <c r="D1004" s="419" t="s">
        <v>734</v>
      </c>
      <c r="E1004" s="415">
        <v>332</v>
      </c>
      <c r="F1004" s="415">
        <v>272</v>
      </c>
      <c r="G1004" s="415">
        <v>272</v>
      </c>
      <c r="H1004" s="415">
        <v>100</v>
      </c>
    </row>
    <row r="1005" spans="1:8" ht="12.75">
      <c r="A1005" s="662"/>
      <c r="B1005" s="434"/>
      <c r="C1005" s="656"/>
      <c r="D1005" s="419" t="s">
        <v>382</v>
      </c>
      <c r="E1005" s="415">
        <v>996</v>
      </c>
      <c r="F1005" s="415">
        <v>0</v>
      </c>
      <c r="G1005" s="416">
        <v>0</v>
      </c>
      <c r="H1005" s="415">
        <v>0</v>
      </c>
    </row>
    <row r="1006" spans="1:8" ht="12.75">
      <c r="A1006" s="662"/>
      <c r="B1006" s="434"/>
      <c r="C1006" s="656"/>
      <c r="D1006" s="419" t="s">
        <v>385</v>
      </c>
      <c r="E1006" s="415">
        <v>664</v>
      </c>
      <c r="F1006" s="415">
        <v>0</v>
      </c>
      <c r="G1006" s="416">
        <v>0</v>
      </c>
      <c r="H1006" s="415">
        <v>0</v>
      </c>
    </row>
    <row r="1007" spans="1:8" ht="12.75">
      <c r="A1007" s="662"/>
      <c r="B1007" s="434"/>
      <c r="C1007" s="656"/>
      <c r="D1007" s="419" t="s">
        <v>736</v>
      </c>
      <c r="E1007" s="415">
        <v>498</v>
      </c>
      <c r="F1007" s="415">
        <v>1737</v>
      </c>
      <c r="G1007" s="415">
        <v>1737</v>
      </c>
      <c r="H1007" s="415">
        <v>100</v>
      </c>
    </row>
    <row r="1008" spans="1:8" ht="12.75">
      <c r="A1008" s="662"/>
      <c r="B1008" s="434"/>
      <c r="C1008" s="656"/>
      <c r="D1008" s="419" t="s">
        <v>374</v>
      </c>
      <c r="E1008" s="415">
        <v>398</v>
      </c>
      <c r="F1008" s="415">
        <v>584</v>
      </c>
      <c r="G1008" s="415">
        <v>584</v>
      </c>
      <c r="H1008" s="415">
        <v>100</v>
      </c>
    </row>
    <row r="1009" spans="1:8" ht="12.75">
      <c r="A1009" s="662"/>
      <c r="B1009" s="434"/>
      <c r="C1009" s="656"/>
      <c r="D1009" s="419" t="s">
        <v>411</v>
      </c>
      <c r="E1009" s="415">
        <v>232</v>
      </c>
      <c r="F1009" s="415">
        <v>298</v>
      </c>
      <c r="G1009" s="415">
        <v>298</v>
      </c>
      <c r="H1009" s="415">
        <v>100</v>
      </c>
    </row>
    <row r="1010" spans="1:8" ht="12.75">
      <c r="A1010" s="662"/>
      <c r="B1010" s="434"/>
      <c r="C1010" s="656" t="s">
        <v>532</v>
      </c>
      <c r="D1010" s="538" t="s">
        <v>533</v>
      </c>
      <c r="E1010" s="539">
        <f>SUM(E1011)</f>
        <v>0</v>
      </c>
      <c r="F1010" s="539">
        <f>SUM(F1011)</f>
        <v>97</v>
      </c>
      <c r="G1010" s="539">
        <f>SUM(G1011)</f>
        <v>97</v>
      </c>
      <c r="H1010" s="539">
        <v>100</v>
      </c>
    </row>
    <row r="1011" spans="1:8" ht="12.75">
      <c r="A1011" s="662"/>
      <c r="B1011" s="434"/>
      <c r="C1011" s="656"/>
      <c r="D1011" s="419" t="s">
        <v>423</v>
      </c>
      <c r="E1011" s="415"/>
      <c r="F1011" s="415">
        <v>97</v>
      </c>
      <c r="G1011" s="415">
        <v>97</v>
      </c>
      <c r="H1011" s="415">
        <v>100</v>
      </c>
    </row>
    <row r="1012" spans="1:8" ht="12.75">
      <c r="A1012" s="662"/>
      <c r="B1012" s="434"/>
      <c r="C1012" s="621" t="s">
        <v>844</v>
      </c>
      <c r="D1012" s="621"/>
      <c r="E1012" s="640">
        <f>SUM(E1013)</f>
        <v>69474</v>
      </c>
      <c r="F1012" s="640">
        <f>SUM(F1013)</f>
        <v>70061</v>
      </c>
      <c r="G1012" s="640">
        <f>SUM(G1013)</f>
        <v>70061</v>
      </c>
      <c r="H1012" s="640">
        <v>100</v>
      </c>
    </row>
    <row r="1013" spans="1:8" ht="12.75">
      <c r="A1013" s="662"/>
      <c r="B1013" s="434"/>
      <c r="C1013" s="355" t="s">
        <v>292</v>
      </c>
      <c r="D1013" s="412" t="s">
        <v>8</v>
      </c>
      <c r="E1013" s="413">
        <f>SUM(E1014+E1018+E1023+E1029)</f>
        <v>69474</v>
      </c>
      <c r="F1013" s="413">
        <f>SUM(F1014+F1018+F1023+F1029)</f>
        <v>70061</v>
      </c>
      <c r="G1013" s="413">
        <f>SUM(G1014+G1018+G1023+G1029)</f>
        <v>70061</v>
      </c>
      <c r="H1013" s="413">
        <v>100</v>
      </c>
    </row>
    <row r="1014" spans="1:8" ht="12.75">
      <c r="A1014" s="662"/>
      <c r="B1014" s="434"/>
      <c r="C1014" s="361" t="s">
        <v>360</v>
      </c>
      <c r="D1014" s="414" t="s">
        <v>479</v>
      </c>
      <c r="E1014" s="539">
        <f>SUM(E1015:E1017)</f>
        <v>47700</v>
      </c>
      <c r="F1014" s="539">
        <f>SUM(F1015:F1017)</f>
        <v>47896</v>
      </c>
      <c r="G1014" s="539">
        <f>SUM(G1015:G1017)</f>
        <v>47896</v>
      </c>
      <c r="H1014" s="539">
        <v>100</v>
      </c>
    </row>
    <row r="1015" spans="1:8" ht="12.75">
      <c r="A1015" s="662"/>
      <c r="B1015" s="434"/>
      <c r="C1015" s="361"/>
      <c r="D1015" s="418" t="s">
        <v>480</v>
      </c>
      <c r="E1015" s="415">
        <v>43086</v>
      </c>
      <c r="F1015" s="650">
        <v>41605</v>
      </c>
      <c r="G1015" s="417">
        <v>41605</v>
      </c>
      <c r="H1015" s="415">
        <v>100</v>
      </c>
    </row>
    <row r="1016" spans="1:8" ht="12.75">
      <c r="A1016" s="662"/>
      <c r="B1016" s="434"/>
      <c r="C1016" s="361"/>
      <c r="D1016" s="547" t="s">
        <v>729</v>
      </c>
      <c r="E1016" s="415">
        <v>3950</v>
      </c>
      <c r="F1016" s="650">
        <v>5456</v>
      </c>
      <c r="G1016" s="417">
        <v>5456</v>
      </c>
      <c r="H1016" s="415">
        <v>100</v>
      </c>
    </row>
    <row r="1017" spans="1:8" ht="12.75">
      <c r="A1017" s="662"/>
      <c r="B1017" s="434"/>
      <c r="C1017" s="361"/>
      <c r="D1017" s="547" t="s">
        <v>572</v>
      </c>
      <c r="E1017" s="415">
        <v>664</v>
      </c>
      <c r="F1017" s="650">
        <v>835</v>
      </c>
      <c r="G1017" s="417">
        <v>835</v>
      </c>
      <c r="H1017" s="415">
        <v>100</v>
      </c>
    </row>
    <row r="1018" spans="1:8" ht="12.75">
      <c r="A1018" s="662"/>
      <c r="B1018" s="434"/>
      <c r="C1018" s="361" t="s">
        <v>317</v>
      </c>
      <c r="D1018" s="414" t="s">
        <v>485</v>
      </c>
      <c r="E1018" s="421">
        <f>SUM(E1019:E1022)</f>
        <v>16795</v>
      </c>
      <c r="F1018" s="421">
        <f>SUM(F1019:F1022)</f>
        <v>16699</v>
      </c>
      <c r="G1018" s="421">
        <f>SUM(G1019:G1022)</f>
        <v>16699</v>
      </c>
      <c r="H1018" s="421">
        <v>100</v>
      </c>
    </row>
    <row r="1019" spans="1:8" ht="12.75">
      <c r="A1019" s="662"/>
      <c r="B1019" s="434"/>
      <c r="C1019" s="361"/>
      <c r="D1019" s="547" t="s">
        <v>730</v>
      </c>
      <c r="E1019" s="375">
        <v>1992</v>
      </c>
      <c r="F1019" s="547">
        <v>1622</v>
      </c>
      <c r="G1019" s="371">
        <v>1622</v>
      </c>
      <c r="H1019" s="375">
        <v>100</v>
      </c>
    </row>
    <row r="1020" spans="1:8" ht="12.75">
      <c r="A1020" s="662"/>
      <c r="B1020" s="434"/>
      <c r="C1020" s="361"/>
      <c r="D1020" s="547" t="s">
        <v>731</v>
      </c>
      <c r="E1020" s="375">
        <v>1327</v>
      </c>
      <c r="F1020" s="547">
        <v>815</v>
      </c>
      <c r="G1020" s="371">
        <v>815</v>
      </c>
      <c r="H1020" s="375">
        <v>100</v>
      </c>
    </row>
    <row r="1021" spans="1:8" ht="12.75">
      <c r="A1021" s="662"/>
      <c r="B1021" s="434"/>
      <c r="C1021" s="361"/>
      <c r="D1021" s="418" t="s">
        <v>732</v>
      </c>
      <c r="E1021" s="375">
        <v>1460</v>
      </c>
      <c r="F1021" s="651">
        <v>2353</v>
      </c>
      <c r="G1021" s="371">
        <v>2353</v>
      </c>
      <c r="H1021" s="375">
        <v>100</v>
      </c>
    </row>
    <row r="1022" spans="1:8" ht="12.75">
      <c r="A1022" s="662"/>
      <c r="B1022" s="434"/>
      <c r="C1022" s="361"/>
      <c r="D1022" s="419" t="s">
        <v>733</v>
      </c>
      <c r="E1022" s="370">
        <v>12016</v>
      </c>
      <c r="F1022" s="650">
        <v>11909</v>
      </c>
      <c r="G1022" s="420">
        <v>11909</v>
      </c>
      <c r="H1022" s="370">
        <v>100</v>
      </c>
    </row>
    <row r="1023" spans="1:8" ht="12.75">
      <c r="A1023" s="662"/>
      <c r="B1023" s="434"/>
      <c r="C1023" s="361" t="s">
        <v>293</v>
      </c>
      <c r="D1023" s="414" t="s">
        <v>294</v>
      </c>
      <c r="E1023" s="421">
        <f>SUM(E1024:E1028)</f>
        <v>4979</v>
      </c>
      <c r="F1023" s="421">
        <f>SUM(F1024:F1028)</f>
        <v>5377</v>
      </c>
      <c r="G1023" s="421">
        <v>5377</v>
      </c>
      <c r="H1023" s="421">
        <v>100</v>
      </c>
    </row>
    <row r="1024" spans="1:8" ht="12.75">
      <c r="A1024" s="662"/>
      <c r="B1024" s="434"/>
      <c r="C1024" s="361"/>
      <c r="D1024" s="547" t="s">
        <v>378</v>
      </c>
      <c r="E1024" s="421"/>
      <c r="F1024" s="421">
        <v>398</v>
      </c>
      <c r="G1024" s="421">
        <v>398</v>
      </c>
      <c r="H1024" s="421">
        <v>100</v>
      </c>
    </row>
    <row r="1025" spans="1:8" ht="12.75">
      <c r="A1025" s="662"/>
      <c r="B1025" s="434"/>
      <c r="C1025" s="361"/>
      <c r="D1025" s="419" t="s">
        <v>385</v>
      </c>
      <c r="E1025" s="415">
        <v>1660</v>
      </c>
      <c r="F1025" s="415">
        <v>633</v>
      </c>
      <c r="G1025" s="417">
        <v>633</v>
      </c>
      <c r="H1025" s="415">
        <v>100</v>
      </c>
    </row>
    <row r="1026" spans="1:8" ht="12.75">
      <c r="A1026" s="662"/>
      <c r="B1026" s="434"/>
      <c r="C1026" s="361"/>
      <c r="D1026" s="419" t="s">
        <v>742</v>
      </c>
      <c r="E1026" s="415">
        <v>3319</v>
      </c>
      <c r="F1026" s="415">
        <v>2807</v>
      </c>
      <c r="G1026" s="417">
        <v>2807</v>
      </c>
      <c r="H1026" s="415">
        <v>100</v>
      </c>
    </row>
    <row r="1027" spans="1:8" ht="12.75">
      <c r="A1027" s="662"/>
      <c r="B1027" s="434"/>
      <c r="C1027" s="361"/>
      <c r="D1027" s="419" t="s">
        <v>374</v>
      </c>
      <c r="E1027" s="415"/>
      <c r="F1027" s="415">
        <v>1049</v>
      </c>
      <c r="G1027" s="417">
        <v>1049</v>
      </c>
      <c r="H1027" s="415">
        <v>100</v>
      </c>
    </row>
    <row r="1028" spans="1:8" ht="12.75">
      <c r="A1028" s="662"/>
      <c r="B1028" s="434"/>
      <c r="C1028" s="361"/>
      <c r="D1028" s="419" t="s">
        <v>411</v>
      </c>
      <c r="E1028" s="415"/>
      <c r="F1028" s="415">
        <v>490</v>
      </c>
      <c r="G1028" s="417">
        <v>490</v>
      </c>
      <c r="H1028" s="415">
        <v>100</v>
      </c>
    </row>
    <row r="1029" spans="1:8" ht="12.75">
      <c r="A1029" s="662"/>
      <c r="B1029" s="434"/>
      <c r="C1029" s="361"/>
      <c r="D1029" s="538" t="s">
        <v>533</v>
      </c>
      <c r="E1029" s="539">
        <f>SUM(E1030)</f>
        <v>0</v>
      </c>
      <c r="F1029" s="539">
        <f>SUM(F1030)</f>
        <v>89</v>
      </c>
      <c r="G1029" s="539">
        <v>89</v>
      </c>
      <c r="H1029" s="539">
        <v>100</v>
      </c>
    </row>
    <row r="1030" spans="1:8" ht="12.75">
      <c r="A1030" s="662"/>
      <c r="B1030" s="434"/>
      <c r="C1030" s="361"/>
      <c r="D1030" s="419" t="s">
        <v>423</v>
      </c>
      <c r="E1030" s="415"/>
      <c r="F1030" s="415">
        <v>89</v>
      </c>
      <c r="G1030" s="417">
        <v>89</v>
      </c>
      <c r="H1030" s="415">
        <v>100</v>
      </c>
    </row>
    <row r="1031" spans="1:8" ht="12.75">
      <c r="A1031" s="662"/>
      <c r="B1031" s="434"/>
      <c r="C1031" s="621" t="s">
        <v>845</v>
      </c>
      <c r="D1031" s="621"/>
      <c r="E1031" s="641">
        <f>SUM(E1032)</f>
        <v>23700</v>
      </c>
      <c r="F1031" s="641">
        <f>SUM(F1032)</f>
        <v>23700</v>
      </c>
      <c r="G1031" s="641">
        <f>SUM(G1032)</f>
        <v>23700</v>
      </c>
      <c r="H1031" s="641">
        <f>SUM(H1032)</f>
        <v>100</v>
      </c>
    </row>
    <row r="1032" spans="1:8" ht="12.75">
      <c r="A1032" s="662"/>
      <c r="B1032" s="434"/>
      <c r="C1032" s="429" t="s">
        <v>532</v>
      </c>
      <c r="D1032" s="430" t="s">
        <v>533</v>
      </c>
      <c r="E1032" s="643">
        <f>SUM(E1033)</f>
        <v>23700</v>
      </c>
      <c r="F1032" s="643">
        <f>SUM(F1033)</f>
        <v>23700</v>
      </c>
      <c r="G1032" s="643">
        <f>SUM(G1033)</f>
        <v>23700</v>
      </c>
      <c r="H1032" s="643">
        <f>SUM(H1033)</f>
        <v>100</v>
      </c>
    </row>
    <row r="1033" spans="1:8" ht="12.75">
      <c r="A1033" s="662"/>
      <c r="B1033" s="434"/>
      <c r="C1033" s="656"/>
      <c r="D1033" s="419" t="s">
        <v>846</v>
      </c>
      <c r="E1033" s="415">
        <v>23700</v>
      </c>
      <c r="F1033" s="416">
        <v>23700</v>
      </c>
      <c r="G1033" s="417">
        <v>23700</v>
      </c>
      <c r="H1033" s="415">
        <f>SUM(G1033*100/F1033)</f>
        <v>100</v>
      </c>
    </row>
    <row r="1034" spans="1:8" ht="12.75">
      <c r="A1034" s="662"/>
      <c r="B1034" s="666" t="s">
        <v>688</v>
      </c>
      <c r="C1034" s="658" t="s">
        <v>847</v>
      </c>
      <c r="D1034" s="658"/>
      <c r="E1034" s="408">
        <f>SUM(E1035+E1076)</f>
        <v>602668</v>
      </c>
      <c r="F1034" s="408">
        <f>SUM(F1035+F1076)</f>
        <v>599519</v>
      </c>
      <c r="G1034" s="408">
        <f>SUM(G1035+G1076)</f>
        <v>603970</v>
      </c>
      <c r="H1034" s="408">
        <v>101</v>
      </c>
    </row>
    <row r="1035" spans="1:8" ht="12.75">
      <c r="A1035" s="662"/>
      <c r="B1035" s="434"/>
      <c r="C1035" s="621" t="s">
        <v>848</v>
      </c>
      <c r="D1035" s="621"/>
      <c r="E1035" s="640">
        <f>SUM(E1036+E1074)</f>
        <v>504613</v>
      </c>
      <c r="F1035" s="640">
        <f>SUM(F1036+F1074)</f>
        <v>501464</v>
      </c>
      <c r="G1035" s="640">
        <f>SUM(G1036+G1074)</f>
        <v>505915</v>
      </c>
      <c r="H1035" s="667">
        <v>101</v>
      </c>
    </row>
    <row r="1036" spans="1:8" ht="12.75">
      <c r="A1036" s="662"/>
      <c r="B1036" s="434"/>
      <c r="C1036" s="668" t="s">
        <v>292</v>
      </c>
      <c r="D1036" s="412" t="s">
        <v>8</v>
      </c>
      <c r="E1036" s="413">
        <f>SUM(E1037+E1041+E1046+E1071)</f>
        <v>504613</v>
      </c>
      <c r="F1036" s="413">
        <f>SUM(F1037+F1041+F1046+F1071)</f>
        <v>497464</v>
      </c>
      <c r="G1036" s="357">
        <f>SUM(G1037+G1041+G1046+G1071)</f>
        <v>501915</v>
      </c>
      <c r="H1036" s="357">
        <v>101</v>
      </c>
    </row>
    <row r="1037" spans="1:8" ht="12.75">
      <c r="A1037" s="662"/>
      <c r="B1037" s="434"/>
      <c r="C1037" s="669" t="s">
        <v>360</v>
      </c>
      <c r="D1037" s="414" t="s">
        <v>479</v>
      </c>
      <c r="E1037" s="539">
        <f>SUM(E1038:E1040)</f>
        <v>336387</v>
      </c>
      <c r="F1037" s="539">
        <f>SUM(F1038:F1040)</f>
        <v>332952</v>
      </c>
      <c r="G1037" s="539">
        <f>SUM(G1038:G1040)</f>
        <v>332951</v>
      </c>
      <c r="H1037" s="539">
        <v>100</v>
      </c>
    </row>
    <row r="1038" spans="1:8" ht="12.75">
      <c r="A1038" s="662"/>
      <c r="B1038" s="434"/>
      <c r="C1038" s="669"/>
      <c r="D1038" s="418" t="s">
        <v>480</v>
      </c>
      <c r="E1038" s="415">
        <v>307177</v>
      </c>
      <c r="F1038" s="415">
        <v>286821</v>
      </c>
      <c r="G1038" s="417">
        <v>286820</v>
      </c>
      <c r="H1038" s="415">
        <v>100</v>
      </c>
    </row>
    <row r="1039" spans="1:8" ht="12.75">
      <c r="A1039" s="662"/>
      <c r="B1039" s="434"/>
      <c r="C1039" s="669"/>
      <c r="D1039" s="547" t="s">
        <v>729</v>
      </c>
      <c r="E1039" s="415">
        <v>25891</v>
      </c>
      <c r="F1039" s="415">
        <v>45374</v>
      </c>
      <c r="G1039" s="417">
        <v>45375</v>
      </c>
      <c r="H1039" s="415">
        <v>100</v>
      </c>
    </row>
    <row r="1040" spans="1:8" ht="12.75">
      <c r="A1040" s="662"/>
      <c r="B1040" s="434"/>
      <c r="C1040" s="669"/>
      <c r="D1040" s="547" t="s">
        <v>572</v>
      </c>
      <c r="E1040" s="415">
        <v>3319</v>
      </c>
      <c r="F1040" s="415">
        <v>757</v>
      </c>
      <c r="G1040" s="417">
        <v>756</v>
      </c>
      <c r="H1040" s="415">
        <v>99.91</v>
      </c>
    </row>
    <row r="1041" spans="1:8" ht="12.75">
      <c r="A1041" s="662"/>
      <c r="B1041" s="434"/>
      <c r="C1041" s="669" t="s">
        <v>317</v>
      </c>
      <c r="D1041" s="414" t="s">
        <v>485</v>
      </c>
      <c r="E1041" s="421">
        <f>SUM(E1042:E1045)</f>
        <v>118403</v>
      </c>
      <c r="F1041" s="421">
        <f>SUM(F1042:F1045)</f>
        <v>115369</v>
      </c>
      <c r="G1041" s="421">
        <f>SUM(G1042:G1045)</f>
        <v>115336</v>
      </c>
      <c r="H1041" s="421">
        <v>100</v>
      </c>
    </row>
    <row r="1042" spans="1:8" ht="12.75">
      <c r="A1042" s="662"/>
      <c r="B1042" s="434"/>
      <c r="C1042" s="669"/>
      <c r="D1042" s="547" t="s">
        <v>730</v>
      </c>
      <c r="E1042" s="375">
        <v>19850</v>
      </c>
      <c r="F1042" s="375">
        <v>18696</v>
      </c>
      <c r="G1042" s="371">
        <v>18696</v>
      </c>
      <c r="H1042" s="375">
        <v>100</v>
      </c>
    </row>
    <row r="1043" spans="1:8" ht="12.75">
      <c r="A1043" s="662"/>
      <c r="B1043" s="434"/>
      <c r="C1043" s="669"/>
      <c r="D1043" s="547" t="s">
        <v>731</v>
      </c>
      <c r="E1043" s="375">
        <v>2158</v>
      </c>
      <c r="F1043" s="375">
        <v>2252</v>
      </c>
      <c r="G1043" s="371">
        <v>2253</v>
      </c>
      <c r="H1043" s="375">
        <v>100.07</v>
      </c>
    </row>
    <row r="1044" spans="1:8" ht="12.75">
      <c r="A1044" s="662"/>
      <c r="B1044" s="434"/>
      <c r="C1044" s="669"/>
      <c r="D1044" s="418" t="s">
        <v>732</v>
      </c>
      <c r="E1044" s="375">
        <v>11618</v>
      </c>
      <c r="F1044" s="375">
        <v>11860</v>
      </c>
      <c r="G1044" s="371">
        <v>11862</v>
      </c>
      <c r="H1044" s="375">
        <v>100</v>
      </c>
    </row>
    <row r="1045" spans="1:8" ht="12.75">
      <c r="A1045" s="662"/>
      <c r="B1045" s="434"/>
      <c r="C1045" s="669"/>
      <c r="D1045" s="419" t="s">
        <v>733</v>
      </c>
      <c r="E1045" s="370">
        <v>84777</v>
      </c>
      <c r="F1045" s="370">
        <v>82561</v>
      </c>
      <c r="G1045" s="420">
        <v>82525</v>
      </c>
      <c r="H1045" s="370">
        <v>100</v>
      </c>
    </row>
    <row r="1046" spans="1:8" ht="12.75">
      <c r="A1046" s="662"/>
      <c r="B1046" s="434"/>
      <c r="C1046" s="669" t="s">
        <v>293</v>
      </c>
      <c r="D1046" s="414" t="s">
        <v>294</v>
      </c>
      <c r="E1046" s="421">
        <f>SUM(E1047:E1070)</f>
        <v>44845</v>
      </c>
      <c r="F1046" s="421">
        <f>SUM(F1047:F1070)</f>
        <v>47720</v>
      </c>
      <c r="G1046" s="421">
        <f>SUM(G1047:G1070)</f>
        <v>52205</v>
      </c>
      <c r="H1046" s="421">
        <v>109</v>
      </c>
    </row>
    <row r="1047" spans="1:8" ht="12.75">
      <c r="A1047" s="662"/>
      <c r="B1047" s="434"/>
      <c r="C1047" s="670"/>
      <c r="D1047" s="645" t="s">
        <v>849</v>
      </c>
      <c r="E1047" s="415">
        <v>166</v>
      </c>
      <c r="F1047" s="415">
        <v>332</v>
      </c>
      <c r="G1047" s="415">
        <v>333</v>
      </c>
      <c r="H1047" s="415">
        <v>100</v>
      </c>
    </row>
    <row r="1048" spans="1:8" ht="12.75">
      <c r="A1048" s="662"/>
      <c r="B1048" s="434"/>
      <c r="C1048" s="670"/>
      <c r="D1048" s="645" t="s">
        <v>850</v>
      </c>
      <c r="E1048" s="415"/>
      <c r="F1048" s="415">
        <v>23</v>
      </c>
      <c r="G1048" s="415">
        <v>23</v>
      </c>
      <c r="H1048" s="415">
        <v>100</v>
      </c>
    </row>
    <row r="1049" spans="1:8" ht="12.75">
      <c r="A1049" s="662"/>
      <c r="B1049" s="434"/>
      <c r="C1049" s="670"/>
      <c r="D1049" s="419" t="s">
        <v>378</v>
      </c>
      <c r="E1049" s="415">
        <v>24895</v>
      </c>
      <c r="F1049" s="415">
        <v>19439</v>
      </c>
      <c r="G1049" s="417">
        <v>19439</v>
      </c>
      <c r="H1049" s="415">
        <v>100</v>
      </c>
    </row>
    <row r="1050" spans="1:8" ht="12.75">
      <c r="A1050" s="662"/>
      <c r="B1050" s="434"/>
      <c r="C1050" s="670"/>
      <c r="D1050" s="419" t="s">
        <v>734</v>
      </c>
      <c r="E1050" s="415">
        <v>996</v>
      </c>
      <c r="F1050" s="415">
        <v>610</v>
      </c>
      <c r="G1050" s="417">
        <v>609</v>
      </c>
      <c r="H1050" s="415">
        <v>100</v>
      </c>
    </row>
    <row r="1051" spans="1:8" ht="12.75">
      <c r="A1051" s="662"/>
      <c r="B1051" s="434"/>
      <c r="C1051" s="670"/>
      <c r="D1051" s="419" t="s">
        <v>380</v>
      </c>
      <c r="E1051" s="415">
        <v>1660</v>
      </c>
      <c r="F1051" s="415">
        <v>1339</v>
      </c>
      <c r="G1051" s="417">
        <v>1344</v>
      </c>
      <c r="H1051" s="415">
        <v>100</v>
      </c>
    </row>
    <row r="1052" spans="1:8" ht="12.75">
      <c r="A1052" s="662"/>
      <c r="B1052" s="434"/>
      <c r="C1052" s="670"/>
      <c r="D1052" s="419" t="s">
        <v>851</v>
      </c>
      <c r="E1052" s="415"/>
      <c r="F1052" s="415">
        <v>1681</v>
      </c>
      <c r="G1052" s="417">
        <v>1765</v>
      </c>
      <c r="H1052" s="415">
        <v>105</v>
      </c>
    </row>
    <row r="1053" spans="1:8" ht="12.75">
      <c r="A1053" s="662"/>
      <c r="B1053" s="434"/>
      <c r="C1053" s="670"/>
      <c r="D1053" s="419" t="s">
        <v>383</v>
      </c>
      <c r="E1053" s="415">
        <v>1328</v>
      </c>
      <c r="F1053" s="415">
        <v>816</v>
      </c>
      <c r="G1053" s="417">
        <v>816</v>
      </c>
      <c r="H1053" s="415">
        <v>100</v>
      </c>
    </row>
    <row r="1054" spans="1:8" ht="12.75">
      <c r="A1054" s="662"/>
      <c r="B1054" s="434"/>
      <c r="C1054" s="670"/>
      <c r="D1054" s="419" t="s">
        <v>735</v>
      </c>
      <c r="E1054" s="415"/>
      <c r="F1054" s="415">
        <v>2761</v>
      </c>
      <c r="G1054" s="417">
        <v>6839</v>
      </c>
      <c r="H1054" s="415">
        <v>248</v>
      </c>
    </row>
    <row r="1055" spans="1:8" ht="12.75">
      <c r="A1055" s="662"/>
      <c r="B1055" s="434"/>
      <c r="C1055" s="670"/>
      <c r="D1055" s="419" t="s">
        <v>385</v>
      </c>
      <c r="E1055" s="415">
        <v>1328</v>
      </c>
      <c r="F1055" s="415">
        <v>1517</v>
      </c>
      <c r="G1055" s="417">
        <v>1548</v>
      </c>
      <c r="H1055" s="415">
        <v>102</v>
      </c>
    </row>
    <row r="1056" spans="1:8" ht="12.75">
      <c r="A1056" s="662"/>
      <c r="B1056" s="434"/>
      <c r="C1056" s="670"/>
      <c r="D1056" s="419" t="s">
        <v>736</v>
      </c>
      <c r="E1056" s="415">
        <v>830</v>
      </c>
      <c r="F1056" s="415">
        <v>1012</v>
      </c>
      <c r="G1056" s="417">
        <v>1061</v>
      </c>
      <c r="H1056" s="415">
        <v>105</v>
      </c>
    </row>
    <row r="1057" spans="1:8" ht="12.75">
      <c r="A1057" s="662"/>
      <c r="B1057" s="434"/>
      <c r="C1057" s="670"/>
      <c r="D1057" s="419" t="s">
        <v>737</v>
      </c>
      <c r="E1057" s="415">
        <v>100</v>
      </c>
      <c r="F1057" s="415">
        <v>107</v>
      </c>
      <c r="G1057" s="417">
        <v>112</v>
      </c>
      <c r="H1057" s="415">
        <v>105</v>
      </c>
    </row>
    <row r="1058" spans="1:8" ht="12.75">
      <c r="A1058" s="662"/>
      <c r="B1058" s="434"/>
      <c r="C1058" s="670"/>
      <c r="D1058" s="419" t="s">
        <v>756</v>
      </c>
      <c r="E1058" s="415">
        <v>332</v>
      </c>
      <c r="F1058" s="415">
        <v>1239</v>
      </c>
      <c r="G1058" s="417">
        <v>1426</v>
      </c>
      <c r="H1058" s="415">
        <v>115</v>
      </c>
    </row>
    <row r="1059" spans="1:8" ht="12.75">
      <c r="A1059" s="662"/>
      <c r="B1059" s="434"/>
      <c r="C1059" s="670"/>
      <c r="D1059" s="419" t="s">
        <v>740</v>
      </c>
      <c r="E1059" s="415">
        <v>332</v>
      </c>
      <c r="F1059" s="415">
        <v>813</v>
      </c>
      <c r="G1059" s="417">
        <v>813</v>
      </c>
      <c r="H1059" s="415">
        <v>100</v>
      </c>
    </row>
    <row r="1060" spans="1:8" ht="12.75">
      <c r="A1060" s="662"/>
      <c r="B1060" s="434"/>
      <c r="C1060" s="670"/>
      <c r="D1060" s="419" t="s">
        <v>852</v>
      </c>
      <c r="E1060" s="415"/>
      <c r="F1060" s="415">
        <v>1096</v>
      </c>
      <c r="G1060" s="417">
        <v>1097</v>
      </c>
      <c r="H1060" s="415">
        <v>100</v>
      </c>
    </row>
    <row r="1061" spans="1:8" ht="12.75">
      <c r="A1061" s="662"/>
      <c r="B1061" s="434"/>
      <c r="C1061" s="670"/>
      <c r="D1061" s="419" t="s">
        <v>742</v>
      </c>
      <c r="E1061" s="415"/>
      <c r="F1061" s="415">
        <v>3924</v>
      </c>
      <c r="G1061" s="417">
        <v>3923</v>
      </c>
      <c r="H1061" s="415">
        <v>100</v>
      </c>
    </row>
    <row r="1062" spans="1:8" ht="12.75">
      <c r="A1062" s="662"/>
      <c r="B1062" s="434"/>
      <c r="C1062" s="670"/>
      <c r="D1062" s="419" t="s">
        <v>759</v>
      </c>
      <c r="E1062" s="415">
        <v>664</v>
      </c>
      <c r="F1062" s="415">
        <v>1</v>
      </c>
      <c r="G1062" s="417">
        <v>0</v>
      </c>
      <c r="H1062" s="415">
        <v>0</v>
      </c>
    </row>
    <row r="1063" spans="1:8" ht="12.75">
      <c r="A1063" s="662"/>
      <c r="B1063" s="434"/>
      <c r="C1063" s="670"/>
      <c r="D1063" s="419" t="s">
        <v>743</v>
      </c>
      <c r="E1063" s="415">
        <v>332</v>
      </c>
      <c r="F1063" s="415">
        <v>143</v>
      </c>
      <c r="G1063" s="417">
        <v>143</v>
      </c>
      <c r="H1063" s="415">
        <v>100</v>
      </c>
    </row>
    <row r="1064" spans="1:8" ht="12.75">
      <c r="A1064" s="662"/>
      <c r="B1064" s="434"/>
      <c r="C1064" s="670"/>
      <c r="D1064" s="419" t="s">
        <v>406</v>
      </c>
      <c r="E1064" s="415">
        <v>133</v>
      </c>
      <c r="F1064" s="415">
        <v>134</v>
      </c>
      <c r="G1064" s="417">
        <v>138</v>
      </c>
      <c r="H1064" s="415">
        <v>103</v>
      </c>
    </row>
    <row r="1065" spans="1:8" ht="12.75">
      <c r="A1065" s="662"/>
      <c r="B1065" s="434"/>
      <c r="C1065" s="670"/>
      <c r="D1065" s="419" t="s">
        <v>407</v>
      </c>
      <c r="E1065" s="415">
        <v>1328</v>
      </c>
      <c r="F1065" s="415">
        <v>745</v>
      </c>
      <c r="G1065" s="417">
        <v>744</v>
      </c>
      <c r="H1065" s="415">
        <v>100</v>
      </c>
    </row>
    <row r="1066" spans="1:8" ht="12.75">
      <c r="A1066" s="662"/>
      <c r="B1066" s="434"/>
      <c r="C1066" s="670"/>
      <c r="D1066" s="419" t="s">
        <v>745</v>
      </c>
      <c r="E1066" s="415">
        <v>33</v>
      </c>
      <c r="F1066" s="415">
        <v>2</v>
      </c>
      <c r="G1066" s="417">
        <v>2</v>
      </c>
      <c r="H1066" s="415">
        <v>100</v>
      </c>
    </row>
    <row r="1067" spans="1:8" ht="12.75">
      <c r="A1067" s="662"/>
      <c r="B1067" s="434"/>
      <c r="C1067" s="670"/>
      <c r="D1067" s="419" t="s">
        <v>374</v>
      </c>
      <c r="E1067" s="415">
        <v>4979</v>
      </c>
      <c r="F1067" s="415">
        <v>4493</v>
      </c>
      <c r="G1067" s="417">
        <v>4493</v>
      </c>
      <c r="H1067" s="415">
        <v>100</v>
      </c>
    </row>
    <row r="1068" spans="1:8" ht="12.75">
      <c r="A1068" s="662"/>
      <c r="B1068" s="434"/>
      <c r="C1068" s="670"/>
      <c r="D1068" s="419" t="s">
        <v>410</v>
      </c>
      <c r="E1068" s="415">
        <v>928</v>
      </c>
      <c r="F1068" s="415">
        <v>928</v>
      </c>
      <c r="G1068" s="417">
        <v>972</v>
      </c>
      <c r="H1068" s="415">
        <v>104</v>
      </c>
    </row>
    <row r="1069" spans="1:8" ht="12.75">
      <c r="A1069" s="662"/>
      <c r="B1069" s="434"/>
      <c r="C1069" s="670"/>
      <c r="D1069" s="419" t="s">
        <v>411</v>
      </c>
      <c r="E1069" s="415">
        <v>4315</v>
      </c>
      <c r="F1069" s="415">
        <v>3532</v>
      </c>
      <c r="G1069" s="417">
        <v>3531</v>
      </c>
      <c r="H1069" s="415">
        <v>100</v>
      </c>
    </row>
    <row r="1070" spans="1:8" ht="12.75">
      <c r="A1070" s="662"/>
      <c r="B1070" s="434"/>
      <c r="C1070" s="670"/>
      <c r="D1070" s="419" t="s">
        <v>760</v>
      </c>
      <c r="E1070" s="415">
        <v>166</v>
      </c>
      <c r="F1070" s="415">
        <v>1033</v>
      </c>
      <c r="G1070" s="417">
        <v>1034</v>
      </c>
      <c r="H1070" s="415">
        <v>100</v>
      </c>
    </row>
    <row r="1071" spans="1:8" ht="12.75">
      <c r="A1071" s="662"/>
      <c r="B1071" s="434"/>
      <c r="C1071" s="671" t="s">
        <v>532</v>
      </c>
      <c r="D1071" s="538" t="s">
        <v>533</v>
      </c>
      <c r="E1071" s="539">
        <f>SUM(E1072:E1073)</f>
        <v>4978</v>
      </c>
      <c r="F1071" s="539">
        <f>SUM(F1072:F1073)</f>
        <v>1423</v>
      </c>
      <c r="G1071" s="539">
        <f>SUM(G1072:G1073)</f>
        <v>1423</v>
      </c>
      <c r="H1071" s="539">
        <v>100</v>
      </c>
    </row>
    <row r="1072" spans="1:8" ht="12.75">
      <c r="A1072" s="662"/>
      <c r="B1072" s="434"/>
      <c r="C1072" s="670"/>
      <c r="D1072" s="419" t="s">
        <v>747</v>
      </c>
      <c r="E1072" s="415">
        <v>3319</v>
      </c>
      <c r="F1072" s="416">
        <v>0</v>
      </c>
      <c r="G1072" s="417">
        <v>0</v>
      </c>
      <c r="H1072" s="415">
        <v>0</v>
      </c>
    </row>
    <row r="1073" spans="1:8" ht="12.75">
      <c r="A1073" s="662"/>
      <c r="B1073" s="434"/>
      <c r="C1073" s="670"/>
      <c r="D1073" s="419" t="s">
        <v>423</v>
      </c>
      <c r="E1073" s="415">
        <v>1659</v>
      </c>
      <c r="F1073" s="416">
        <v>1423</v>
      </c>
      <c r="G1073" s="417">
        <v>1423</v>
      </c>
      <c r="H1073" s="415">
        <v>100</v>
      </c>
    </row>
    <row r="1074" spans="1:8" ht="12.75">
      <c r="A1074" s="662"/>
      <c r="B1074" s="434"/>
      <c r="C1074" s="671" t="s">
        <v>344</v>
      </c>
      <c r="D1074" s="430" t="s">
        <v>20</v>
      </c>
      <c r="E1074" s="431">
        <f>SUM(E1075)</f>
        <v>0</v>
      </c>
      <c r="F1074" s="431">
        <f>SUM(F1075)</f>
        <v>4000</v>
      </c>
      <c r="G1074" s="433">
        <v>4000</v>
      </c>
      <c r="H1074" s="431">
        <v>100</v>
      </c>
    </row>
    <row r="1075" spans="1:8" ht="12.75">
      <c r="A1075" s="662"/>
      <c r="B1075" s="434"/>
      <c r="C1075" s="670"/>
      <c r="D1075" s="419" t="s">
        <v>853</v>
      </c>
      <c r="E1075" s="415"/>
      <c r="F1075" s="416">
        <v>4000</v>
      </c>
      <c r="G1075" s="417">
        <v>4000</v>
      </c>
      <c r="H1075" s="415">
        <v>100</v>
      </c>
    </row>
    <row r="1076" spans="1:8" ht="12.75">
      <c r="A1076" s="662"/>
      <c r="B1076" s="434"/>
      <c r="C1076" s="621" t="s">
        <v>854</v>
      </c>
      <c r="D1076" s="621"/>
      <c r="E1076" s="640">
        <f>SUM(E1077)</f>
        <v>98055</v>
      </c>
      <c r="F1076" s="640">
        <f>SUM(F1077)</f>
        <v>98055</v>
      </c>
      <c r="G1076" s="640">
        <f>SUM(G1077)</f>
        <v>98055</v>
      </c>
      <c r="H1076" s="640">
        <v>100</v>
      </c>
    </row>
    <row r="1077" spans="1:8" ht="12.75">
      <c r="A1077" s="662"/>
      <c r="B1077" s="434"/>
      <c r="C1077" s="672" t="s">
        <v>532</v>
      </c>
      <c r="D1077" s="430" t="s">
        <v>533</v>
      </c>
      <c r="E1077" s="643">
        <f>SUM(E1078)</f>
        <v>98055</v>
      </c>
      <c r="F1077" s="643">
        <f>SUM(F1078)</f>
        <v>98055</v>
      </c>
      <c r="G1077" s="643">
        <f>SUM(G1078)</f>
        <v>98055</v>
      </c>
      <c r="H1077" s="643">
        <v>100</v>
      </c>
    </row>
    <row r="1078" spans="1:8" ht="12.75">
      <c r="A1078" s="662"/>
      <c r="B1078" s="434"/>
      <c r="C1078" s="670"/>
      <c r="D1078" s="419" t="s">
        <v>855</v>
      </c>
      <c r="E1078" s="415">
        <v>98055</v>
      </c>
      <c r="F1078" s="416">
        <v>98055</v>
      </c>
      <c r="G1078" s="417">
        <v>98055</v>
      </c>
      <c r="H1078" s="415">
        <v>100</v>
      </c>
    </row>
    <row r="1079" spans="1:8" ht="12.75">
      <c r="A1079" s="662"/>
      <c r="B1079" s="666" t="s">
        <v>692</v>
      </c>
      <c r="C1079" s="658" t="s">
        <v>856</v>
      </c>
      <c r="D1079" s="658"/>
      <c r="E1079" s="408">
        <f>SUM(E1080+E1124)</f>
        <v>296954</v>
      </c>
      <c r="F1079" s="408">
        <f>SUM(F1080+F1124)</f>
        <v>334395</v>
      </c>
      <c r="G1079" s="408">
        <f>SUM(G1080+G1124)</f>
        <v>333521</v>
      </c>
      <c r="H1079" s="408">
        <v>100</v>
      </c>
    </row>
    <row r="1080" spans="1:8" ht="12.75">
      <c r="A1080" s="662"/>
      <c r="B1080" s="434"/>
      <c r="C1080" s="621" t="s">
        <v>857</v>
      </c>
      <c r="D1080" s="621"/>
      <c r="E1080" s="640">
        <f>SUM(E1081)</f>
        <v>277867</v>
      </c>
      <c r="F1080" s="640">
        <f>SUM(F1081)</f>
        <v>315308</v>
      </c>
      <c r="G1080" s="640">
        <f>SUM(G1081)</f>
        <v>314434</v>
      </c>
      <c r="H1080" s="673">
        <f>G1080/F1080*100</f>
        <v>99.72281071206567</v>
      </c>
    </row>
    <row r="1081" spans="1:8" ht="12.75">
      <c r="A1081" s="662"/>
      <c r="B1081" s="434"/>
      <c r="C1081" s="668" t="s">
        <v>292</v>
      </c>
      <c r="D1081" s="412" t="s">
        <v>8</v>
      </c>
      <c r="E1081" s="413">
        <f>SUM(E1082+E1086+E1091+E1120)</f>
        <v>277867</v>
      </c>
      <c r="F1081" s="413">
        <f>SUM(F1082+F1086+F1091+F1120)</f>
        <v>315308</v>
      </c>
      <c r="G1081" s="413">
        <f>SUM(G1082+G1086+G1091+G1120)</f>
        <v>314434</v>
      </c>
      <c r="H1081" s="674">
        <f>G1081/F1081*100</f>
        <v>99.72281071206567</v>
      </c>
    </row>
    <row r="1082" spans="1:8" ht="12.75">
      <c r="A1082" s="662"/>
      <c r="B1082" s="434"/>
      <c r="C1082" s="669" t="s">
        <v>360</v>
      </c>
      <c r="D1082" s="414" t="s">
        <v>479</v>
      </c>
      <c r="E1082" s="539">
        <f>SUM(E1083:E1085)</f>
        <v>111100</v>
      </c>
      <c r="F1082" s="539">
        <f>SUM(F1083:F1085)</f>
        <v>108495</v>
      </c>
      <c r="G1082" s="539">
        <f>SUM(G1083:G1085)</f>
        <v>108495</v>
      </c>
      <c r="H1082" s="675">
        <v>100</v>
      </c>
    </row>
    <row r="1083" spans="1:8" ht="12.75">
      <c r="A1083" s="662"/>
      <c r="B1083" s="434"/>
      <c r="C1083" s="669"/>
      <c r="D1083" s="418" t="s">
        <v>480</v>
      </c>
      <c r="E1083" s="415">
        <v>105457</v>
      </c>
      <c r="F1083" s="676">
        <v>101490</v>
      </c>
      <c r="G1083" s="417">
        <v>101490</v>
      </c>
      <c r="H1083" s="415">
        <v>100</v>
      </c>
    </row>
    <row r="1084" spans="1:8" ht="12.75">
      <c r="A1084" s="662"/>
      <c r="B1084" s="434"/>
      <c r="C1084" s="669"/>
      <c r="D1084" s="547" t="s">
        <v>729</v>
      </c>
      <c r="E1084" s="415">
        <v>4149</v>
      </c>
      <c r="F1084" s="676">
        <v>4208</v>
      </c>
      <c r="G1084" s="417">
        <v>4208</v>
      </c>
      <c r="H1084" s="415">
        <v>100</v>
      </c>
    </row>
    <row r="1085" spans="1:8" ht="12.75">
      <c r="A1085" s="662"/>
      <c r="B1085" s="434"/>
      <c r="C1085" s="669"/>
      <c r="D1085" s="547" t="s">
        <v>572</v>
      </c>
      <c r="E1085" s="415">
        <v>1494</v>
      </c>
      <c r="F1085" s="676">
        <v>2797</v>
      </c>
      <c r="G1085" s="417">
        <v>2797</v>
      </c>
      <c r="H1085" s="415">
        <v>100</v>
      </c>
    </row>
    <row r="1086" spans="1:8" ht="12.75">
      <c r="A1086" s="662"/>
      <c r="B1086" s="434"/>
      <c r="C1086" s="669" t="s">
        <v>317</v>
      </c>
      <c r="D1086" s="414" t="s">
        <v>485</v>
      </c>
      <c r="E1086" s="421">
        <f>SUM(E1087:E1090)</f>
        <v>39103</v>
      </c>
      <c r="F1086" s="421">
        <f>SUM(F1087:F1090)</f>
        <v>37409</v>
      </c>
      <c r="G1086" s="421">
        <f>SUM(G1087:G1090)</f>
        <v>37409</v>
      </c>
      <c r="H1086" s="539">
        <f>G1086/F1086*100</f>
        <v>100</v>
      </c>
    </row>
    <row r="1087" spans="1:8" ht="12.75">
      <c r="A1087" s="662"/>
      <c r="B1087" s="434"/>
      <c r="C1087" s="669"/>
      <c r="D1087" s="547" t="s">
        <v>730</v>
      </c>
      <c r="E1087" s="375">
        <v>4648</v>
      </c>
      <c r="F1087" s="676">
        <v>4388</v>
      </c>
      <c r="G1087" s="371">
        <v>4388</v>
      </c>
      <c r="H1087" s="415">
        <v>100</v>
      </c>
    </row>
    <row r="1088" spans="1:8" ht="12.75">
      <c r="A1088" s="662"/>
      <c r="B1088" s="434"/>
      <c r="C1088" s="669"/>
      <c r="D1088" s="547" t="s">
        <v>731</v>
      </c>
      <c r="E1088" s="375">
        <v>3319</v>
      </c>
      <c r="F1088" s="676">
        <v>3151</v>
      </c>
      <c r="G1088" s="371">
        <v>3151</v>
      </c>
      <c r="H1088" s="415">
        <v>100</v>
      </c>
    </row>
    <row r="1089" spans="1:8" ht="12.75">
      <c r="A1089" s="662"/>
      <c r="B1089" s="434"/>
      <c r="C1089" s="669"/>
      <c r="D1089" s="418" t="s">
        <v>732</v>
      </c>
      <c r="E1089" s="375">
        <v>3153</v>
      </c>
      <c r="F1089" s="676">
        <v>2865</v>
      </c>
      <c r="G1089" s="371">
        <v>2865</v>
      </c>
      <c r="H1089" s="415">
        <v>100</v>
      </c>
    </row>
    <row r="1090" spans="1:8" ht="12.75">
      <c r="A1090" s="662"/>
      <c r="B1090" s="434"/>
      <c r="C1090" s="669"/>
      <c r="D1090" s="419" t="s">
        <v>733</v>
      </c>
      <c r="E1090" s="370">
        <v>27983</v>
      </c>
      <c r="F1090" s="676">
        <v>27005</v>
      </c>
      <c r="G1090" s="420">
        <v>27005</v>
      </c>
      <c r="H1090" s="415">
        <v>100</v>
      </c>
    </row>
    <row r="1091" spans="1:8" ht="12.75">
      <c r="A1091" s="662"/>
      <c r="B1091" s="434"/>
      <c r="C1091" s="669" t="s">
        <v>293</v>
      </c>
      <c r="D1091" s="414" t="s">
        <v>294</v>
      </c>
      <c r="E1091" s="421">
        <f>SUM(E1092:E1119)</f>
        <v>127299</v>
      </c>
      <c r="F1091" s="421">
        <f>SUM(F1092:F1119)</f>
        <v>166282</v>
      </c>
      <c r="G1091" s="421">
        <f>SUM(G1092:G1119)</f>
        <v>165408</v>
      </c>
      <c r="H1091" s="539">
        <f>G1091/F1091*100</f>
        <v>99.47438688493042</v>
      </c>
    </row>
    <row r="1092" spans="1:8" ht="12.75">
      <c r="A1092" s="662"/>
      <c r="B1092" s="434"/>
      <c r="C1092" s="670"/>
      <c r="D1092" s="645" t="s">
        <v>789</v>
      </c>
      <c r="E1092" s="415">
        <v>631</v>
      </c>
      <c r="F1092" s="676">
        <v>314</v>
      </c>
      <c r="G1092" s="415">
        <v>314</v>
      </c>
      <c r="H1092" s="415">
        <v>100</v>
      </c>
    </row>
    <row r="1093" spans="1:8" ht="12.75">
      <c r="A1093" s="662"/>
      <c r="B1093" s="434"/>
      <c r="C1093" s="670"/>
      <c r="D1093" s="419" t="s">
        <v>378</v>
      </c>
      <c r="E1093" s="415">
        <v>29543</v>
      </c>
      <c r="F1093" s="676">
        <v>33601</v>
      </c>
      <c r="G1093" s="417">
        <v>33601</v>
      </c>
      <c r="H1093" s="415">
        <v>100</v>
      </c>
    </row>
    <row r="1094" spans="1:8" ht="12.75">
      <c r="A1094" s="662"/>
      <c r="B1094" s="434"/>
      <c r="C1094" s="670"/>
      <c r="D1094" s="419" t="s">
        <v>734</v>
      </c>
      <c r="E1094" s="415">
        <v>2655</v>
      </c>
      <c r="F1094" s="676">
        <v>1661</v>
      </c>
      <c r="G1094" s="417">
        <v>1661</v>
      </c>
      <c r="H1094" s="415">
        <v>100</v>
      </c>
    </row>
    <row r="1095" spans="1:8" ht="12.75">
      <c r="A1095" s="662"/>
      <c r="B1095" s="434"/>
      <c r="C1095" s="670"/>
      <c r="D1095" s="419" t="s">
        <v>380</v>
      </c>
      <c r="E1095" s="415">
        <v>2124</v>
      </c>
      <c r="F1095" s="676">
        <v>2736</v>
      </c>
      <c r="G1095" s="417">
        <v>2736</v>
      </c>
      <c r="H1095" s="415">
        <v>100</v>
      </c>
    </row>
    <row r="1096" spans="1:8" ht="12.75">
      <c r="A1096" s="662"/>
      <c r="B1096" s="434"/>
      <c r="C1096" s="670"/>
      <c r="D1096" s="419" t="s">
        <v>382</v>
      </c>
      <c r="E1096" s="415">
        <v>664</v>
      </c>
      <c r="F1096" s="676">
        <v>0</v>
      </c>
      <c r="G1096" s="417">
        <v>0</v>
      </c>
      <c r="H1096" s="415">
        <v>0</v>
      </c>
    </row>
    <row r="1097" spans="1:8" ht="12.75">
      <c r="A1097" s="662"/>
      <c r="B1097" s="434"/>
      <c r="C1097" s="670"/>
      <c r="D1097" s="419" t="s">
        <v>383</v>
      </c>
      <c r="E1097" s="415">
        <v>597</v>
      </c>
      <c r="F1097" s="676">
        <v>915</v>
      </c>
      <c r="G1097" s="417">
        <v>915</v>
      </c>
      <c r="H1097" s="415">
        <v>100</v>
      </c>
    </row>
    <row r="1098" spans="1:8" ht="12.75">
      <c r="A1098" s="662"/>
      <c r="B1098" s="434"/>
      <c r="C1098" s="670"/>
      <c r="D1098" s="419" t="s">
        <v>755</v>
      </c>
      <c r="E1098" s="415">
        <v>332</v>
      </c>
      <c r="F1098" s="676">
        <v>0</v>
      </c>
      <c r="G1098" s="417">
        <v>0</v>
      </c>
      <c r="H1098" s="415">
        <v>0</v>
      </c>
    </row>
    <row r="1099" spans="1:8" ht="12.75">
      <c r="A1099" s="662"/>
      <c r="B1099" s="434"/>
      <c r="C1099" s="670"/>
      <c r="D1099" s="419" t="s">
        <v>735</v>
      </c>
      <c r="E1099" s="415">
        <v>332</v>
      </c>
      <c r="F1099" s="676">
        <v>0</v>
      </c>
      <c r="G1099" s="417">
        <v>0</v>
      </c>
      <c r="H1099" s="415">
        <v>0</v>
      </c>
    </row>
    <row r="1100" spans="1:8" ht="12.75">
      <c r="A1100" s="662"/>
      <c r="B1100" s="434"/>
      <c r="C1100" s="670"/>
      <c r="D1100" s="419" t="s">
        <v>385</v>
      </c>
      <c r="E1100" s="415">
        <v>8498</v>
      </c>
      <c r="F1100" s="676">
        <v>9924</v>
      </c>
      <c r="G1100" s="417">
        <v>9924</v>
      </c>
      <c r="H1100" s="415">
        <v>100</v>
      </c>
    </row>
    <row r="1101" spans="1:8" ht="12.75">
      <c r="A1101" s="662"/>
      <c r="B1101" s="434"/>
      <c r="C1101" s="670"/>
      <c r="D1101" s="419" t="s">
        <v>736</v>
      </c>
      <c r="E1101" s="415">
        <v>929</v>
      </c>
      <c r="F1101" s="676">
        <v>1278</v>
      </c>
      <c r="G1101" s="417">
        <v>1278</v>
      </c>
      <c r="H1101" s="415">
        <v>100</v>
      </c>
    </row>
    <row r="1102" spans="1:8" ht="12.75">
      <c r="A1102" s="662"/>
      <c r="B1102" s="434"/>
      <c r="C1102" s="670"/>
      <c r="D1102" s="419" t="s">
        <v>737</v>
      </c>
      <c r="E1102" s="415">
        <v>299</v>
      </c>
      <c r="F1102" s="676">
        <v>685</v>
      </c>
      <c r="G1102" s="417">
        <v>685</v>
      </c>
      <c r="H1102" s="415">
        <v>100</v>
      </c>
    </row>
    <row r="1103" spans="1:8" ht="12.75">
      <c r="A1103" s="662"/>
      <c r="B1103" s="434"/>
      <c r="C1103" s="670"/>
      <c r="D1103" s="419" t="s">
        <v>756</v>
      </c>
      <c r="E1103" s="415">
        <v>332</v>
      </c>
      <c r="F1103" s="676">
        <v>0</v>
      </c>
      <c r="G1103" s="417">
        <v>0</v>
      </c>
      <c r="H1103" s="415">
        <v>0</v>
      </c>
    </row>
    <row r="1104" spans="1:8" ht="12.75">
      <c r="A1104" s="662"/>
      <c r="B1104" s="434"/>
      <c r="C1104" s="670"/>
      <c r="D1104" s="419" t="s">
        <v>740</v>
      </c>
      <c r="E1104" s="415">
        <v>266</v>
      </c>
      <c r="F1104" s="370">
        <v>24</v>
      </c>
      <c r="G1104" s="417">
        <v>24</v>
      </c>
      <c r="H1104" s="415">
        <v>100</v>
      </c>
    </row>
    <row r="1105" spans="1:8" ht="12.75">
      <c r="A1105" s="662"/>
      <c r="B1105" s="434"/>
      <c r="C1105" s="670"/>
      <c r="D1105" s="419" t="s">
        <v>741</v>
      </c>
      <c r="E1105" s="415">
        <v>166</v>
      </c>
      <c r="F1105" s="676">
        <v>0</v>
      </c>
      <c r="G1105" s="417">
        <v>0</v>
      </c>
      <c r="H1105" s="415">
        <v>0</v>
      </c>
    </row>
    <row r="1106" spans="1:8" ht="12.75">
      <c r="A1106" s="662"/>
      <c r="B1106" s="434"/>
      <c r="C1106" s="670"/>
      <c r="D1106" s="419" t="s">
        <v>742</v>
      </c>
      <c r="E1106" s="415">
        <v>24763</v>
      </c>
      <c r="F1106" s="676">
        <v>1199</v>
      </c>
      <c r="G1106" s="417">
        <v>1199</v>
      </c>
      <c r="H1106" s="415">
        <v>100</v>
      </c>
    </row>
    <row r="1107" spans="1:8" ht="12.75">
      <c r="A1107" s="662"/>
      <c r="B1107" s="434"/>
      <c r="C1107" s="670"/>
      <c r="D1107" s="419" t="s">
        <v>759</v>
      </c>
      <c r="E1107" s="415">
        <v>332</v>
      </c>
      <c r="F1107" s="676">
        <v>0</v>
      </c>
      <c r="G1107" s="417">
        <v>0</v>
      </c>
      <c r="H1107" s="415">
        <v>0</v>
      </c>
    </row>
    <row r="1108" spans="1:8" ht="12.75">
      <c r="A1108" s="662"/>
      <c r="B1108" s="434"/>
      <c r="C1108" s="670"/>
      <c r="D1108" s="419" t="s">
        <v>858</v>
      </c>
      <c r="E1108" s="415">
        <v>664</v>
      </c>
      <c r="F1108" s="676">
        <v>3221</v>
      </c>
      <c r="G1108" s="417">
        <v>3221</v>
      </c>
      <c r="H1108" s="415">
        <v>100</v>
      </c>
    </row>
    <row r="1109" spans="1:8" ht="12.75">
      <c r="A1109" s="662"/>
      <c r="B1109" s="434"/>
      <c r="C1109" s="670"/>
      <c r="D1109" s="419" t="s">
        <v>859</v>
      </c>
      <c r="E1109" s="415">
        <v>498</v>
      </c>
      <c r="F1109" s="676">
        <v>398</v>
      </c>
      <c r="G1109" s="417">
        <v>398</v>
      </c>
      <c r="H1109" s="415">
        <v>100</v>
      </c>
    </row>
    <row r="1110" spans="1:8" ht="12.75">
      <c r="A1110" s="662"/>
      <c r="B1110" s="434"/>
      <c r="C1110" s="670"/>
      <c r="D1110" s="419" t="s">
        <v>743</v>
      </c>
      <c r="E1110" s="415">
        <v>1826</v>
      </c>
      <c r="F1110" s="676">
        <v>4031</v>
      </c>
      <c r="G1110" s="417">
        <v>4031</v>
      </c>
      <c r="H1110" s="415">
        <v>100</v>
      </c>
    </row>
    <row r="1111" spans="1:8" ht="12.75">
      <c r="A1111" s="662"/>
      <c r="B1111" s="434"/>
      <c r="C1111" s="670"/>
      <c r="D1111" s="419" t="s">
        <v>406</v>
      </c>
      <c r="E1111" s="415">
        <v>697</v>
      </c>
      <c r="F1111" s="676">
        <v>700</v>
      </c>
      <c r="G1111" s="417">
        <v>700</v>
      </c>
      <c r="H1111" s="415">
        <v>100</v>
      </c>
    </row>
    <row r="1112" spans="1:8" ht="12.75">
      <c r="A1112" s="662"/>
      <c r="B1112" s="434"/>
      <c r="C1112" s="670"/>
      <c r="D1112" s="419" t="s">
        <v>407</v>
      </c>
      <c r="E1112" s="415">
        <v>1129</v>
      </c>
      <c r="F1112" s="676">
        <v>2770</v>
      </c>
      <c r="G1112" s="417">
        <v>2770</v>
      </c>
      <c r="H1112" s="415">
        <v>100</v>
      </c>
    </row>
    <row r="1113" spans="1:8" ht="12.75">
      <c r="A1113" s="662"/>
      <c r="B1113" s="434"/>
      <c r="C1113" s="670"/>
      <c r="D1113" s="419" t="s">
        <v>860</v>
      </c>
      <c r="E1113" s="415">
        <v>16763</v>
      </c>
      <c r="F1113" s="676">
        <v>50667</v>
      </c>
      <c r="G1113" s="417">
        <v>50670</v>
      </c>
      <c r="H1113" s="415">
        <v>100</v>
      </c>
    </row>
    <row r="1114" spans="1:8" ht="12.75">
      <c r="A1114" s="662"/>
      <c r="B1114" s="434"/>
      <c r="C1114" s="670"/>
      <c r="D1114" s="419" t="s">
        <v>745</v>
      </c>
      <c r="E1114" s="415">
        <v>232</v>
      </c>
      <c r="F1114" s="676">
        <v>366</v>
      </c>
      <c r="G1114" s="417">
        <v>366</v>
      </c>
      <c r="H1114" s="415">
        <v>100</v>
      </c>
    </row>
    <row r="1115" spans="1:8" ht="12.75">
      <c r="A1115" s="662"/>
      <c r="B1115" s="434"/>
      <c r="C1115" s="670"/>
      <c r="D1115" s="419" t="s">
        <v>374</v>
      </c>
      <c r="E1115" s="415">
        <v>4315</v>
      </c>
      <c r="F1115" s="676">
        <v>9287</v>
      </c>
      <c r="G1115" s="417">
        <v>9286</v>
      </c>
      <c r="H1115" s="415">
        <v>100</v>
      </c>
    </row>
    <row r="1116" spans="1:8" ht="12.75">
      <c r="A1116" s="662"/>
      <c r="B1116" s="434"/>
      <c r="C1116" s="670"/>
      <c r="D1116" s="419" t="s">
        <v>410</v>
      </c>
      <c r="E1116" s="415">
        <v>1062</v>
      </c>
      <c r="F1116" s="676">
        <v>911</v>
      </c>
      <c r="G1116" s="417">
        <v>911</v>
      </c>
      <c r="H1116" s="415">
        <v>100</v>
      </c>
    </row>
    <row r="1117" spans="1:8" ht="12.75">
      <c r="A1117" s="662"/>
      <c r="B1117" s="434"/>
      <c r="C1117" s="670"/>
      <c r="D1117" s="419" t="s">
        <v>411</v>
      </c>
      <c r="E1117" s="415">
        <v>1095</v>
      </c>
      <c r="F1117" s="676">
        <v>1133</v>
      </c>
      <c r="G1117" s="417">
        <v>1133</v>
      </c>
      <c r="H1117" s="415">
        <v>100</v>
      </c>
    </row>
    <row r="1118" spans="1:8" ht="12.75">
      <c r="A1118" s="662"/>
      <c r="B1118" s="434"/>
      <c r="C1118" s="670"/>
      <c r="D1118" s="419" t="s">
        <v>861</v>
      </c>
      <c r="E1118" s="415">
        <v>0</v>
      </c>
      <c r="F1118" s="416">
        <v>759</v>
      </c>
      <c r="G1118" s="417">
        <v>759</v>
      </c>
      <c r="H1118" s="415">
        <v>100</v>
      </c>
    </row>
    <row r="1119" spans="1:8" ht="12.75">
      <c r="A1119" s="662"/>
      <c r="B1119" s="434"/>
      <c r="C1119" s="670"/>
      <c r="D1119" s="419" t="s">
        <v>760</v>
      </c>
      <c r="E1119" s="415">
        <v>26555</v>
      </c>
      <c r="F1119" s="676">
        <v>39702</v>
      </c>
      <c r="G1119" s="417">
        <v>38826</v>
      </c>
      <c r="H1119" s="415">
        <v>98</v>
      </c>
    </row>
    <row r="1120" spans="1:8" ht="12.75">
      <c r="A1120" s="662"/>
      <c r="B1120" s="434"/>
      <c r="C1120" s="671" t="s">
        <v>532</v>
      </c>
      <c r="D1120" s="538" t="s">
        <v>533</v>
      </c>
      <c r="E1120" s="539">
        <f>SUM(E1121:E1123)</f>
        <v>365</v>
      </c>
      <c r="F1120" s="539">
        <f>SUM(F1121:F1123)</f>
        <v>3122</v>
      </c>
      <c r="G1120" s="539">
        <f>SUM(G1121:G1123)</f>
        <v>3122</v>
      </c>
      <c r="H1120" s="539">
        <f>G1120/F1120*100</f>
        <v>100</v>
      </c>
    </row>
    <row r="1121" spans="1:8" ht="12.75">
      <c r="A1121" s="662"/>
      <c r="B1121" s="434"/>
      <c r="C1121" s="670"/>
      <c r="D1121" s="419" t="s">
        <v>862</v>
      </c>
      <c r="E1121" s="415"/>
      <c r="F1121" s="415">
        <v>1226</v>
      </c>
      <c r="G1121" s="415">
        <v>1226</v>
      </c>
      <c r="H1121" s="539">
        <v>100</v>
      </c>
    </row>
    <row r="1122" spans="1:8" ht="12.75">
      <c r="A1122" s="662"/>
      <c r="B1122" s="434"/>
      <c r="C1122" s="670"/>
      <c r="D1122" s="419" t="s">
        <v>863</v>
      </c>
      <c r="E1122" s="415"/>
      <c r="F1122" s="415">
        <v>1454</v>
      </c>
      <c r="G1122" s="415">
        <v>1454</v>
      </c>
      <c r="H1122" s="539">
        <v>100</v>
      </c>
    </row>
    <row r="1123" spans="1:8" ht="12.75">
      <c r="A1123" s="662"/>
      <c r="B1123" s="434"/>
      <c r="C1123" s="670"/>
      <c r="D1123" s="419" t="s">
        <v>423</v>
      </c>
      <c r="E1123" s="415">
        <v>365</v>
      </c>
      <c r="F1123" s="416">
        <v>442</v>
      </c>
      <c r="G1123" s="417">
        <v>442</v>
      </c>
      <c r="H1123" s="415">
        <v>100</v>
      </c>
    </row>
    <row r="1124" spans="1:8" ht="12.75">
      <c r="A1124" s="662"/>
      <c r="B1124" s="434"/>
      <c r="C1124" s="621" t="s">
        <v>864</v>
      </c>
      <c r="D1124" s="621"/>
      <c r="E1124" s="640">
        <f>SUM(E1125)</f>
        <v>19087</v>
      </c>
      <c r="F1124" s="640">
        <f>SUM(F1125)</f>
        <v>19087</v>
      </c>
      <c r="G1124" s="640">
        <f>SUM(G1125)</f>
        <v>19087</v>
      </c>
      <c r="H1124" s="640">
        <v>100</v>
      </c>
    </row>
    <row r="1125" spans="1:8" ht="12.75">
      <c r="A1125" s="662"/>
      <c r="B1125" s="434"/>
      <c r="C1125" s="672" t="s">
        <v>532</v>
      </c>
      <c r="D1125" s="430" t="s">
        <v>533</v>
      </c>
      <c r="E1125" s="643">
        <f>SUM(E1126)</f>
        <v>19087</v>
      </c>
      <c r="F1125" s="643">
        <f>SUM(F1126)</f>
        <v>19087</v>
      </c>
      <c r="G1125" s="643">
        <f>SUM(G1126)</f>
        <v>19087</v>
      </c>
      <c r="H1125" s="643">
        <v>100</v>
      </c>
    </row>
    <row r="1126" spans="1:8" ht="12.75">
      <c r="A1126" s="662"/>
      <c r="B1126" s="434"/>
      <c r="C1126" s="670"/>
      <c r="D1126" s="419" t="s">
        <v>865</v>
      </c>
      <c r="E1126" s="415">
        <v>19087</v>
      </c>
      <c r="F1126" s="416">
        <v>19087</v>
      </c>
      <c r="G1126" s="417">
        <v>19087</v>
      </c>
      <c r="H1126" s="415">
        <v>100</v>
      </c>
    </row>
    <row r="1127" spans="1:8" ht="12.75">
      <c r="A1127" s="662"/>
      <c r="B1127" s="677" t="s">
        <v>866</v>
      </c>
      <c r="C1127" s="677" t="s">
        <v>867</v>
      </c>
      <c r="D1127" s="677"/>
      <c r="E1127" s="407">
        <f>SUM(E1128+E1149)</f>
        <v>411603</v>
      </c>
      <c r="F1127" s="407">
        <f>SUM(F1128+F1149)</f>
        <v>415198</v>
      </c>
      <c r="G1127" s="407">
        <f>SUM(G1128+G1149)</f>
        <v>18493</v>
      </c>
      <c r="H1127" s="407">
        <v>5</v>
      </c>
    </row>
    <row r="1128" spans="1:8" ht="12.75">
      <c r="A1128" s="662"/>
      <c r="B1128" s="434"/>
      <c r="C1128" s="355" t="s">
        <v>292</v>
      </c>
      <c r="D1128" s="412" t="s">
        <v>8</v>
      </c>
      <c r="E1128" s="413">
        <f>SUM(E1129+E1132+E1135+E1147)</f>
        <v>13276</v>
      </c>
      <c r="F1128" s="413">
        <f>SUM(F1129+F1132+F1135+F1147)</f>
        <v>12871</v>
      </c>
      <c r="G1128" s="413">
        <f>SUM(G1129+G1132+G1135+G1147)</f>
        <v>12871</v>
      </c>
      <c r="H1128" s="413">
        <v>100</v>
      </c>
    </row>
    <row r="1129" spans="1:8" ht="12.75">
      <c r="A1129" s="662"/>
      <c r="B1129" s="434"/>
      <c r="C1129" s="361" t="s">
        <v>360</v>
      </c>
      <c r="D1129" s="414" t="s">
        <v>479</v>
      </c>
      <c r="E1129" s="539">
        <f>SUM(E1130:E1131)</f>
        <v>4614</v>
      </c>
      <c r="F1129" s="539">
        <f>SUM(F1130:F1131)</f>
        <v>4585</v>
      </c>
      <c r="G1129" s="539">
        <f>SUM(G1130:G1131)</f>
        <v>4585</v>
      </c>
      <c r="H1129" s="375">
        <v>100</v>
      </c>
    </row>
    <row r="1130" spans="1:8" ht="12.75">
      <c r="A1130" s="662"/>
      <c r="B1130" s="434"/>
      <c r="C1130" s="361"/>
      <c r="D1130" s="418" t="s">
        <v>480</v>
      </c>
      <c r="E1130" s="415">
        <v>4348</v>
      </c>
      <c r="F1130" s="415">
        <v>4420</v>
      </c>
      <c r="G1130" s="417">
        <v>4420</v>
      </c>
      <c r="H1130" s="375">
        <v>100</v>
      </c>
    </row>
    <row r="1131" spans="1:8" ht="12.75">
      <c r="A1131" s="662"/>
      <c r="B1131" s="434"/>
      <c r="C1131" s="361"/>
      <c r="D1131" s="547" t="s">
        <v>729</v>
      </c>
      <c r="E1131" s="415">
        <v>266</v>
      </c>
      <c r="F1131" s="415">
        <v>165</v>
      </c>
      <c r="G1131" s="417">
        <v>165</v>
      </c>
      <c r="H1131" s="375">
        <v>100</v>
      </c>
    </row>
    <row r="1132" spans="1:8" ht="12.75">
      <c r="A1132" s="662"/>
      <c r="B1132" s="434"/>
      <c r="C1132" s="361" t="s">
        <v>317</v>
      </c>
      <c r="D1132" s="414" t="s">
        <v>485</v>
      </c>
      <c r="E1132" s="421">
        <f>SUM(E1133:E1134)</f>
        <v>1394</v>
      </c>
      <c r="F1132" s="421">
        <f>SUM(F1133:F1134)</f>
        <v>1382</v>
      </c>
      <c r="G1132" s="421">
        <f>SUM(G1133:G1134)</f>
        <v>1382</v>
      </c>
      <c r="H1132" s="375">
        <v>100</v>
      </c>
    </row>
    <row r="1133" spans="1:8" ht="12.75">
      <c r="A1133" s="662"/>
      <c r="B1133" s="434"/>
      <c r="C1133" s="361"/>
      <c r="D1133" s="547" t="s">
        <v>730</v>
      </c>
      <c r="E1133" s="375">
        <v>232</v>
      </c>
      <c r="F1133" s="375">
        <v>229</v>
      </c>
      <c r="G1133" s="371">
        <v>229</v>
      </c>
      <c r="H1133" s="375">
        <v>100</v>
      </c>
    </row>
    <row r="1134" spans="1:8" ht="12.75">
      <c r="A1134" s="662"/>
      <c r="B1134" s="434"/>
      <c r="C1134" s="361"/>
      <c r="D1134" s="419" t="s">
        <v>733</v>
      </c>
      <c r="E1134" s="370">
        <v>1162</v>
      </c>
      <c r="F1134" s="370">
        <v>1153</v>
      </c>
      <c r="G1134" s="420">
        <v>1153</v>
      </c>
      <c r="H1134" s="375">
        <v>100</v>
      </c>
    </row>
    <row r="1135" spans="1:8" ht="12.75">
      <c r="A1135" s="662"/>
      <c r="B1135" s="434"/>
      <c r="C1135" s="361" t="s">
        <v>293</v>
      </c>
      <c r="D1135" s="414" t="s">
        <v>294</v>
      </c>
      <c r="E1135" s="421">
        <f>SUM(E1136:E1146)</f>
        <v>7235</v>
      </c>
      <c r="F1135" s="421">
        <f>SUM(F1136:F1146)</f>
        <v>6904</v>
      </c>
      <c r="G1135" s="421">
        <f>SUM(G1136:G1146)</f>
        <v>6904</v>
      </c>
      <c r="H1135" s="375">
        <v>100</v>
      </c>
    </row>
    <row r="1136" spans="1:8" ht="12.75">
      <c r="A1136" s="662"/>
      <c r="B1136" s="434"/>
      <c r="C1136" s="656"/>
      <c r="D1136" s="419" t="s">
        <v>378</v>
      </c>
      <c r="E1136" s="415">
        <v>2588</v>
      </c>
      <c r="F1136" s="415">
        <v>3627</v>
      </c>
      <c r="G1136" s="417">
        <v>3627</v>
      </c>
      <c r="H1136" s="375">
        <v>100</v>
      </c>
    </row>
    <row r="1137" spans="1:8" ht="12.75">
      <c r="A1137" s="662"/>
      <c r="B1137" s="434"/>
      <c r="C1137" s="656"/>
      <c r="D1137" s="419" t="s">
        <v>734</v>
      </c>
      <c r="E1137" s="415">
        <v>996</v>
      </c>
      <c r="F1137" s="415">
        <v>836</v>
      </c>
      <c r="G1137" s="417">
        <v>836</v>
      </c>
      <c r="H1137" s="375">
        <v>100</v>
      </c>
    </row>
    <row r="1138" spans="1:8" ht="12.75">
      <c r="A1138" s="662"/>
      <c r="B1138" s="434"/>
      <c r="C1138" s="656"/>
      <c r="D1138" s="419" t="s">
        <v>735</v>
      </c>
      <c r="E1138" s="415">
        <v>332</v>
      </c>
      <c r="F1138" s="415">
        <v>819</v>
      </c>
      <c r="G1138" s="417">
        <v>819</v>
      </c>
      <c r="H1138" s="375">
        <v>100</v>
      </c>
    </row>
    <row r="1139" spans="1:8" ht="12.75">
      <c r="A1139" s="662"/>
      <c r="B1139" s="434"/>
      <c r="C1139" s="656"/>
      <c r="D1139" s="419" t="s">
        <v>385</v>
      </c>
      <c r="E1139" s="415">
        <v>332</v>
      </c>
      <c r="F1139" s="415">
        <v>192</v>
      </c>
      <c r="G1139" s="417">
        <v>192</v>
      </c>
      <c r="H1139" s="375">
        <v>100</v>
      </c>
    </row>
    <row r="1140" spans="1:8" ht="12.75">
      <c r="A1140" s="662"/>
      <c r="B1140" s="434"/>
      <c r="C1140" s="656"/>
      <c r="D1140" s="419" t="s">
        <v>737</v>
      </c>
      <c r="E1140" s="415">
        <v>66</v>
      </c>
      <c r="F1140" s="415">
        <v>53</v>
      </c>
      <c r="G1140" s="417">
        <v>53</v>
      </c>
      <c r="H1140" s="375">
        <v>100</v>
      </c>
    </row>
    <row r="1141" spans="1:8" ht="12.75">
      <c r="A1141" s="662"/>
      <c r="B1141" s="434"/>
      <c r="C1141" s="656"/>
      <c r="D1141" s="419" t="s">
        <v>757</v>
      </c>
      <c r="E1141" s="415">
        <v>332</v>
      </c>
      <c r="F1141" s="415">
        <v>199</v>
      </c>
      <c r="G1141" s="417">
        <v>199</v>
      </c>
      <c r="H1141" s="375">
        <v>100</v>
      </c>
    </row>
    <row r="1142" spans="1:8" ht="12.75">
      <c r="A1142" s="662"/>
      <c r="B1142" s="434"/>
      <c r="C1142" s="656"/>
      <c r="D1142" s="419" t="s">
        <v>741</v>
      </c>
      <c r="E1142" s="415">
        <v>664</v>
      </c>
      <c r="F1142" s="415">
        <v>649</v>
      </c>
      <c r="G1142" s="417">
        <v>649</v>
      </c>
      <c r="H1142" s="375">
        <v>100</v>
      </c>
    </row>
    <row r="1143" spans="1:8" ht="12.75">
      <c r="A1143" s="662"/>
      <c r="B1143" s="434"/>
      <c r="C1143" s="656"/>
      <c r="D1143" s="419" t="s">
        <v>742</v>
      </c>
      <c r="E1143" s="415">
        <v>1660</v>
      </c>
      <c r="F1143" s="415">
        <v>223</v>
      </c>
      <c r="G1143" s="417">
        <v>223</v>
      </c>
      <c r="H1143" s="375">
        <v>100</v>
      </c>
    </row>
    <row r="1144" spans="1:8" ht="12.75">
      <c r="A1144" s="662"/>
      <c r="B1144" s="434"/>
      <c r="C1144" s="656"/>
      <c r="D1144" s="419" t="s">
        <v>407</v>
      </c>
      <c r="E1144" s="415"/>
      <c r="F1144" s="415">
        <v>24</v>
      </c>
      <c r="G1144" s="417">
        <v>24</v>
      </c>
      <c r="H1144" s="375">
        <v>100</v>
      </c>
    </row>
    <row r="1145" spans="1:8" ht="12.75">
      <c r="A1145" s="662"/>
      <c r="B1145" s="434"/>
      <c r="C1145" s="656"/>
      <c r="D1145" s="419" t="s">
        <v>374</v>
      </c>
      <c r="E1145" s="415">
        <v>232</v>
      </c>
      <c r="F1145" s="415">
        <v>234</v>
      </c>
      <c r="G1145" s="417">
        <v>234</v>
      </c>
      <c r="H1145" s="375">
        <v>100</v>
      </c>
    </row>
    <row r="1146" spans="1:8" ht="12.75">
      <c r="A1146" s="662"/>
      <c r="B1146" s="434"/>
      <c r="C1146" s="656"/>
      <c r="D1146" s="419" t="s">
        <v>411</v>
      </c>
      <c r="E1146" s="415">
        <v>33</v>
      </c>
      <c r="F1146" s="415">
        <v>48</v>
      </c>
      <c r="G1146" s="417">
        <v>48</v>
      </c>
      <c r="H1146" s="375">
        <v>100</v>
      </c>
    </row>
    <row r="1147" spans="1:8" ht="12.75">
      <c r="A1147" s="662"/>
      <c r="B1147" s="434"/>
      <c r="C1147" s="537" t="s">
        <v>868</v>
      </c>
      <c r="D1147" s="538" t="s">
        <v>603</v>
      </c>
      <c r="E1147" s="539">
        <f>SUM(E1148:E1148)</f>
        <v>33</v>
      </c>
      <c r="F1147" s="539">
        <f>SUM(F1148:F1148)</f>
        <v>0</v>
      </c>
      <c r="G1147" s="539">
        <f>SUM(G1148:G1148)</f>
        <v>0</v>
      </c>
      <c r="H1147" s="375">
        <v>100</v>
      </c>
    </row>
    <row r="1148" spans="1:8" ht="12.75">
      <c r="A1148" s="662"/>
      <c r="B1148" s="434"/>
      <c r="C1148" s="656"/>
      <c r="D1148" s="419" t="s">
        <v>423</v>
      </c>
      <c r="E1148" s="415">
        <v>33</v>
      </c>
      <c r="F1148" s="416">
        <v>0</v>
      </c>
      <c r="G1148" s="417">
        <v>0</v>
      </c>
      <c r="H1148" s="375">
        <v>100</v>
      </c>
    </row>
    <row r="1149" spans="1:8" ht="12.75">
      <c r="A1149" s="662"/>
      <c r="B1149" s="434"/>
      <c r="C1149" s="429" t="s">
        <v>344</v>
      </c>
      <c r="D1149" s="430" t="s">
        <v>20</v>
      </c>
      <c r="E1149" s="431">
        <f>SUM(E1150:E1150)</f>
        <v>398327</v>
      </c>
      <c r="F1149" s="431">
        <f>SUM(F1150:F1150)</f>
        <v>402327</v>
      </c>
      <c r="G1149" s="431">
        <f>SUM(G1150:G1150)</f>
        <v>5622</v>
      </c>
      <c r="H1149" s="431">
        <f>SUM(H1150:H1150)</f>
        <v>1</v>
      </c>
    </row>
    <row r="1150" spans="1:8" ht="12.75">
      <c r="A1150" s="662"/>
      <c r="B1150" s="434"/>
      <c r="C1150" s="656"/>
      <c r="D1150" s="419" t="s">
        <v>869</v>
      </c>
      <c r="E1150" s="415">
        <v>398327</v>
      </c>
      <c r="F1150" s="416">
        <v>402327</v>
      </c>
      <c r="G1150" s="417">
        <v>5622</v>
      </c>
      <c r="H1150" s="415">
        <v>1</v>
      </c>
    </row>
    <row r="1151" spans="1:8" ht="12.75">
      <c r="A1151" s="404" t="s">
        <v>269</v>
      </c>
      <c r="B1151" s="658" t="s">
        <v>870</v>
      </c>
      <c r="C1151" s="658"/>
      <c r="D1151" s="658"/>
      <c r="E1151" s="678">
        <f>SUM(E1152)</f>
        <v>73027</v>
      </c>
      <c r="F1151" s="407">
        <f>SUM(F1152)</f>
        <v>52310</v>
      </c>
      <c r="G1151" s="407">
        <f>SUM(G1152)</f>
        <v>52310</v>
      </c>
      <c r="H1151" s="407">
        <v>100</v>
      </c>
    </row>
    <row r="1152" spans="1:8" ht="12.75">
      <c r="A1152" s="439"/>
      <c r="B1152" s="637" t="s">
        <v>585</v>
      </c>
      <c r="C1152" s="658" t="s">
        <v>871</v>
      </c>
      <c r="D1152" s="658"/>
      <c r="E1152" s="678">
        <f>SUM(E1153)</f>
        <v>73027</v>
      </c>
      <c r="F1152" s="407">
        <f>SUM(F1153)</f>
        <v>52310</v>
      </c>
      <c r="G1152" s="407">
        <f>SUM(G1153)</f>
        <v>52310</v>
      </c>
      <c r="H1152" s="407">
        <v>100</v>
      </c>
    </row>
    <row r="1153" spans="1:8" ht="12.75">
      <c r="A1153" s="439"/>
      <c r="B1153" s="639"/>
      <c r="C1153" s="355" t="s">
        <v>292</v>
      </c>
      <c r="D1153" s="412" t="s">
        <v>8</v>
      </c>
      <c r="E1153" s="413">
        <f>SUM(E1154:E1155)</f>
        <v>73027</v>
      </c>
      <c r="F1153" s="413">
        <f>SUM(F1154:F1155)</f>
        <v>52310</v>
      </c>
      <c r="G1153" s="413">
        <f>SUM(G1154:G1155)</f>
        <v>52310</v>
      </c>
      <c r="H1153" s="413">
        <v>100</v>
      </c>
    </row>
    <row r="1154" spans="1:8" ht="12.75">
      <c r="A1154" s="439"/>
      <c r="B1154" s="639"/>
      <c r="C1154" s="523"/>
      <c r="D1154" s="679" t="s">
        <v>872</v>
      </c>
      <c r="E1154" s="528">
        <v>12944</v>
      </c>
      <c r="F1154" s="528">
        <v>11919</v>
      </c>
      <c r="G1154" s="528">
        <v>11919</v>
      </c>
      <c r="H1154" s="528">
        <v>100</v>
      </c>
    </row>
    <row r="1155" spans="1:8" ht="12.75">
      <c r="A1155" s="439"/>
      <c r="B1155" s="639"/>
      <c r="C1155" s="523"/>
      <c r="D1155" s="547" t="s">
        <v>873</v>
      </c>
      <c r="E1155" s="415">
        <v>60083</v>
      </c>
      <c r="F1155" s="416">
        <v>40391</v>
      </c>
      <c r="G1155" s="417">
        <v>40391</v>
      </c>
      <c r="H1155" s="415">
        <v>100</v>
      </c>
    </row>
    <row r="1156" spans="1:8" ht="12.75">
      <c r="A1156" s="680" t="s">
        <v>874</v>
      </c>
      <c r="B1156" s="681"/>
      <c r="C1156" s="682"/>
      <c r="D1156" s="445" t="s">
        <v>8</v>
      </c>
      <c r="E1156" s="446">
        <v>8031434</v>
      </c>
      <c r="F1156" s="446">
        <v>8801162</v>
      </c>
      <c r="G1156" s="446">
        <v>8808132</v>
      </c>
      <c r="H1156" s="446">
        <v>100</v>
      </c>
    </row>
    <row r="1157" spans="1:8" ht="12.75">
      <c r="A1157" s="683"/>
      <c r="B1157" s="684"/>
      <c r="C1157" s="685"/>
      <c r="D1157" s="445" t="s">
        <v>20</v>
      </c>
      <c r="E1157" s="446">
        <v>406626</v>
      </c>
      <c r="F1157" s="446">
        <v>453489</v>
      </c>
      <c r="G1157" s="446">
        <v>56784</v>
      </c>
      <c r="H1157" s="446">
        <v>13</v>
      </c>
    </row>
  </sheetData>
  <mergeCells count="200">
    <mergeCell ref="A1:H1"/>
    <mergeCell ref="E3:F3"/>
    <mergeCell ref="E4:E5"/>
    <mergeCell ref="F4:F5"/>
    <mergeCell ref="G4:G5"/>
    <mergeCell ref="H4:H5"/>
    <mergeCell ref="C7:D7"/>
    <mergeCell ref="A8:A146"/>
    <mergeCell ref="B8:B146"/>
    <mergeCell ref="C8:D8"/>
    <mergeCell ref="C11:C13"/>
    <mergeCell ref="C15:C18"/>
    <mergeCell ref="C20:C41"/>
    <mergeCell ref="C43:C46"/>
    <mergeCell ref="C47:D47"/>
    <mergeCell ref="C49:C51"/>
    <mergeCell ref="C52:D52"/>
    <mergeCell ref="C55:C57"/>
    <mergeCell ref="C59:C62"/>
    <mergeCell ref="C64:C90"/>
    <mergeCell ref="C92:C93"/>
    <mergeCell ref="C94:D94"/>
    <mergeCell ref="C97:C99"/>
    <mergeCell ref="C101:C104"/>
    <mergeCell ref="C106:C117"/>
    <mergeCell ref="C120:D120"/>
    <mergeCell ref="C123:C125"/>
    <mergeCell ref="C127:C128"/>
    <mergeCell ref="C130:C144"/>
    <mergeCell ref="C147:D147"/>
    <mergeCell ref="A148:A531"/>
    <mergeCell ref="B148:B531"/>
    <mergeCell ref="C148:D148"/>
    <mergeCell ref="C151:C153"/>
    <mergeCell ref="C155:C158"/>
    <mergeCell ref="C160:C189"/>
    <mergeCell ref="C191:C194"/>
    <mergeCell ref="C195:D195"/>
    <mergeCell ref="C198:C200"/>
    <mergeCell ref="C202:C205"/>
    <mergeCell ref="C207:C235"/>
    <mergeCell ref="C237:C238"/>
    <mergeCell ref="C239:D239"/>
    <mergeCell ref="C242:C244"/>
    <mergeCell ref="C246:C249"/>
    <mergeCell ref="C251:C277"/>
    <mergeCell ref="C279:C280"/>
    <mergeCell ref="C281:D281"/>
    <mergeCell ref="C284:C286"/>
    <mergeCell ref="C288:C291"/>
    <mergeCell ref="C293:C318"/>
    <mergeCell ref="C320:C321"/>
    <mergeCell ref="C322:D322"/>
    <mergeCell ref="C325:C327"/>
    <mergeCell ref="C329:C332"/>
    <mergeCell ref="C334:C354"/>
    <mergeCell ref="C356:C357"/>
    <mergeCell ref="C358:D358"/>
    <mergeCell ref="C361:C363"/>
    <mergeCell ref="C365:C368"/>
    <mergeCell ref="C370:C398"/>
    <mergeCell ref="C400:C402"/>
    <mergeCell ref="C403:D403"/>
    <mergeCell ref="C406:C408"/>
    <mergeCell ref="C410:C411"/>
    <mergeCell ref="C413:C437"/>
    <mergeCell ref="C440:D440"/>
    <mergeCell ref="C443:C445"/>
    <mergeCell ref="C447:C450"/>
    <mergeCell ref="C452:C478"/>
    <mergeCell ref="C480:C484"/>
    <mergeCell ref="C485:D485"/>
    <mergeCell ref="C488:C490"/>
    <mergeCell ref="C492:C495"/>
    <mergeCell ref="C497:C522"/>
    <mergeCell ref="C524:C528"/>
    <mergeCell ref="C529:D529"/>
    <mergeCell ref="C532:D532"/>
    <mergeCell ref="A533:A831"/>
    <mergeCell ref="B533:B831"/>
    <mergeCell ref="C533:D533"/>
    <mergeCell ref="C536:C538"/>
    <mergeCell ref="C540:C543"/>
    <mergeCell ref="C545:C568"/>
    <mergeCell ref="C570:C572"/>
    <mergeCell ref="C575:D575"/>
    <mergeCell ref="C578:D578"/>
    <mergeCell ref="C581:C583"/>
    <mergeCell ref="C585:C587"/>
    <mergeCell ref="C589:C605"/>
    <mergeCell ref="C607:C609"/>
    <mergeCell ref="C612:D612"/>
    <mergeCell ref="C615:C617"/>
    <mergeCell ref="C619:C622"/>
    <mergeCell ref="C624:C642"/>
    <mergeCell ref="C644:C645"/>
    <mergeCell ref="C646:D646"/>
    <mergeCell ref="C649:C651"/>
    <mergeCell ref="C653:C656"/>
    <mergeCell ref="C658:C670"/>
    <mergeCell ref="C672:C673"/>
    <mergeCell ref="C674:D674"/>
    <mergeCell ref="C677:C679"/>
    <mergeCell ref="C681:C683"/>
    <mergeCell ref="C685:C697"/>
    <mergeCell ref="C700:D700"/>
    <mergeCell ref="C703:C704"/>
    <mergeCell ref="C706:C708"/>
    <mergeCell ref="C710:C725"/>
    <mergeCell ref="C728:D728"/>
    <mergeCell ref="C731:C733"/>
    <mergeCell ref="C735:C737"/>
    <mergeCell ref="C739:C748"/>
    <mergeCell ref="C751:D751"/>
    <mergeCell ref="C754:C756"/>
    <mergeCell ref="C758:C761"/>
    <mergeCell ref="C763:C774"/>
    <mergeCell ref="C777:D777"/>
    <mergeCell ref="C780:C781"/>
    <mergeCell ref="C783:C785"/>
    <mergeCell ref="C787:C803"/>
    <mergeCell ref="C806:D806"/>
    <mergeCell ref="C809:C811"/>
    <mergeCell ref="C813:C816"/>
    <mergeCell ref="C818:C829"/>
    <mergeCell ref="A833:A853"/>
    <mergeCell ref="B833:B853"/>
    <mergeCell ref="C833:D833"/>
    <mergeCell ref="C836:C838"/>
    <mergeCell ref="C840:C843"/>
    <mergeCell ref="C845:C850"/>
    <mergeCell ref="C852:C853"/>
    <mergeCell ref="B854:D854"/>
    <mergeCell ref="A855:A1150"/>
    <mergeCell ref="C855:D855"/>
    <mergeCell ref="B856:B1033"/>
    <mergeCell ref="C856:D856"/>
    <mergeCell ref="C859:C861"/>
    <mergeCell ref="C863:C866"/>
    <mergeCell ref="C868:C875"/>
    <mergeCell ref="C878:D878"/>
    <mergeCell ref="C881:C882"/>
    <mergeCell ref="C884:C887"/>
    <mergeCell ref="C889:C893"/>
    <mergeCell ref="C896:D896"/>
    <mergeCell ref="C899:C901"/>
    <mergeCell ref="C903:C905"/>
    <mergeCell ref="C907:C915"/>
    <mergeCell ref="C917:C918"/>
    <mergeCell ref="C919:D919"/>
    <mergeCell ref="C922:C923"/>
    <mergeCell ref="C925:C928"/>
    <mergeCell ref="C930:C935"/>
    <mergeCell ref="C938:D938"/>
    <mergeCell ref="C941:C943"/>
    <mergeCell ref="C945:C947"/>
    <mergeCell ref="C949:C959"/>
    <mergeCell ref="C962:D962"/>
    <mergeCell ref="C965:C966"/>
    <mergeCell ref="C968:C969"/>
    <mergeCell ref="C971:C976"/>
    <mergeCell ref="C979:D979"/>
    <mergeCell ref="C982:C984"/>
    <mergeCell ref="C986:C987"/>
    <mergeCell ref="C989:C990"/>
    <mergeCell ref="C991:D991"/>
    <mergeCell ref="C994:C996"/>
    <mergeCell ref="C998:C1001"/>
    <mergeCell ref="C1003:C1009"/>
    <mergeCell ref="C1012:D1012"/>
    <mergeCell ref="C1015:C1017"/>
    <mergeCell ref="C1019:C1022"/>
    <mergeCell ref="C1024:C1030"/>
    <mergeCell ref="C1031:D1031"/>
    <mergeCell ref="C1034:D1034"/>
    <mergeCell ref="B1035:B1078"/>
    <mergeCell ref="C1035:D1035"/>
    <mergeCell ref="C1038:C1040"/>
    <mergeCell ref="C1042:C1045"/>
    <mergeCell ref="C1047:C1070"/>
    <mergeCell ref="C1072:C1073"/>
    <mergeCell ref="C1076:D1076"/>
    <mergeCell ref="C1079:D1079"/>
    <mergeCell ref="B1080:B1126"/>
    <mergeCell ref="C1080:D1080"/>
    <mergeCell ref="C1083:C1085"/>
    <mergeCell ref="C1087:C1090"/>
    <mergeCell ref="C1092:C1119"/>
    <mergeCell ref="C1121:C1123"/>
    <mergeCell ref="C1124:D1124"/>
    <mergeCell ref="C1127:D1127"/>
    <mergeCell ref="B1128:B1150"/>
    <mergeCell ref="C1130:C1131"/>
    <mergeCell ref="C1133:C1134"/>
    <mergeCell ref="C1136:C1146"/>
    <mergeCell ref="B1151:D1151"/>
    <mergeCell ref="A1152:A1155"/>
    <mergeCell ref="C1152:D1152"/>
    <mergeCell ref="B1153:B1155"/>
    <mergeCell ref="C1154:C1155"/>
  </mergeCells>
  <printOptions/>
  <pageMargins left="0.7875" right="0.7875" top="0.7875" bottom="1.0527777777777778" header="0.5118055555555556" footer="0.7875"/>
  <pageSetup horizontalDpi="300" verticalDpi="300" orientation="landscape" paperSize="9"/>
  <headerFooter alignWithMargins="0">
    <oddFooter>&amp;C&amp;"Times New Roman,Normálne"&amp;12&amp;P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1"/>
  <sheetViews>
    <sheetView tabSelected="1" workbookViewId="0" topLeftCell="A214">
      <selection activeCell="K46" sqref="K46"/>
    </sheetView>
  </sheetViews>
  <sheetFormatPr defaultColWidth="12.57421875" defaultRowHeight="12.75"/>
  <cols>
    <col min="1" max="1" width="6.7109375" style="0" customWidth="1"/>
    <col min="2" max="2" width="10.140625" style="0" customWidth="1"/>
    <col min="3" max="4" width="11.57421875" style="0" customWidth="1"/>
    <col min="5" max="5" width="12.7109375" style="0" customWidth="1"/>
    <col min="6" max="6" width="10.421875" style="0" customWidth="1"/>
    <col min="7" max="7" width="10.28125" style="0" customWidth="1"/>
    <col min="8" max="8" width="11.28125" style="0" customWidth="1"/>
    <col min="9" max="9" width="7.140625" style="0" customWidth="1"/>
    <col min="10" max="10" width="12.421875" style="0" customWidth="1"/>
    <col min="11" max="11" width="13.00390625" style="0" customWidth="1"/>
    <col min="12" max="16384" width="11.57421875" style="0" customWidth="1"/>
  </cols>
  <sheetData>
    <row r="1" spans="1:11" ht="12.75">
      <c r="A1" s="686"/>
      <c r="B1" s="687"/>
      <c r="C1" s="497"/>
      <c r="D1" s="497"/>
      <c r="E1" s="497"/>
      <c r="F1" s="688" t="s">
        <v>352</v>
      </c>
      <c r="G1" s="688"/>
      <c r="H1" s="689" t="s">
        <v>875</v>
      </c>
      <c r="I1" s="690" t="s">
        <v>89</v>
      </c>
      <c r="J1" s="691" t="s">
        <v>876</v>
      </c>
      <c r="K1" s="692" t="s">
        <v>877</v>
      </c>
    </row>
    <row r="2" spans="1:11" ht="12.75">
      <c r="A2" s="693" t="s">
        <v>279</v>
      </c>
      <c r="B2" s="694" t="s">
        <v>878</v>
      </c>
      <c r="C2" s="695"/>
      <c r="D2" s="696"/>
      <c r="E2" s="106"/>
      <c r="F2" s="697"/>
      <c r="G2" s="697"/>
      <c r="H2" s="698"/>
      <c r="I2" s="699" t="s">
        <v>287</v>
      </c>
      <c r="J2" s="700" t="s">
        <v>879</v>
      </c>
      <c r="K2" s="701" t="s">
        <v>880</v>
      </c>
    </row>
    <row r="3" spans="1:11" ht="12.75">
      <c r="A3" s="693"/>
      <c r="B3" s="694"/>
      <c r="C3" s="702"/>
      <c r="D3" s="703"/>
      <c r="E3" s="111"/>
      <c r="F3" s="704" t="s">
        <v>4</v>
      </c>
      <c r="G3" s="704" t="s">
        <v>5</v>
      </c>
      <c r="H3" s="705" t="s">
        <v>724</v>
      </c>
      <c r="I3" s="699"/>
      <c r="J3" s="706">
        <v>2009</v>
      </c>
      <c r="K3" s="707"/>
    </row>
    <row r="4" spans="1:11" ht="13.5">
      <c r="A4" s="708" t="s">
        <v>595</v>
      </c>
      <c r="B4" s="709"/>
      <c r="C4" s="710"/>
      <c r="D4" s="711"/>
      <c r="E4" s="712"/>
      <c r="F4" s="713"/>
      <c r="G4" s="713"/>
      <c r="H4" s="713"/>
      <c r="I4" s="713"/>
      <c r="J4" s="714"/>
      <c r="K4" s="715"/>
    </row>
    <row r="5" spans="1:11" ht="12.75">
      <c r="A5" s="716"/>
      <c r="B5" s="717"/>
      <c r="C5" s="718" t="s">
        <v>881</v>
      </c>
      <c r="D5" s="719"/>
      <c r="E5" s="720"/>
      <c r="F5" s="721"/>
      <c r="G5" s="721"/>
      <c r="H5" s="721"/>
      <c r="I5" s="722"/>
      <c r="J5" s="723"/>
      <c r="K5" s="723"/>
    </row>
    <row r="6" spans="1:11" ht="12.75">
      <c r="A6" s="119"/>
      <c r="B6" s="724">
        <v>501</v>
      </c>
      <c r="C6" s="725" t="s">
        <v>882</v>
      </c>
      <c r="D6" s="725"/>
      <c r="E6" s="725"/>
      <c r="F6" s="726">
        <v>308870</v>
      </c>
      <c r="G6" s="727">
        <v>333053</v>
      </c>
      <c r="H6" s="727">
        <v>270883</v>
      </c>
      <c r="I6" s="728">
        <v>81.33</v>
      </c>
      <c r="J6" s="729">
        <v>6621</v>
      </c>
      <c r="K6" s="729">
        <v>277504</v>
      </c>
    </row>
    <row r="7" spans="1:11" ht="12.75">
      <c r="A7" s="119"/>
      <c r="B7" s="724">
        <v>502</v>
      </c>
      <c r="C7" s="730" t="s">
        <v>883</v>
      </c>
      <c r="D7" s="730"/>
      <c r="E7" s="730"/>
      <c r="F7" s="731">
        <v>268870</v>
      </c>
      <c r="G7" s="729">
        <v>278585</v>
      </c>
      <c r="H7" s="729">
        <v>329115</v>
      </c>
      <c r="I7" s="728">
        <v>118.14</v>
      </c>
      <c r="J7" s="729">
        <v>4535</v>
      </c>
      <c r="K7" s="729">
        <v>333650</v>
      </c>
    </row>
    <row r="8" spans="1:11" ht="12.75">
      <c r="A8" s="119"/>
      <c r="B8" s="724">
        <v>504</v>
      </c>
      <c r="C8" s="732" t="s">
        <v>884</v>
      </c>
      <c r="D8" s="733"/>
      <c r="E8" s="734"/>
      <c r="F8" s="731"/>
      <c r="G8" s="729"/>
      <c r="H8" s="729"/>
      <c r="I8" s="728"/>
      <c r="J8" s="729">
        <v>11917</v>
      </c>
      <c r="K8" s="729">
        <v>11917</v>
      </c>
    </row>
    <row r="9" spans="1:11" ht="12.75">
      <c r="A9" s="119"/>
      <c r="B9" s="724">
        <v>511</v>
      </c>
      <c r="C9" s="730" t="s">
        <v>885</v>
      </c>
      <c r="D9" s="730"/>
      <c r="E9" s="730"/>
      <c r="F9" s="731">
        <v>117506</v>
      </c>
      <c r="G9" s="729">
        <v>128616</v>
      </c>
      <c r="H9" s="729">
        <v>110190</v>
      </c>
      <c r="I9" s="728">
        <v>85.67</v>
      </c>
      <c r="J9" s="735">
        <v>375</v>
      </c>
      <c r="K9" s="729">
        <v>110565</v>
      </c>
    </row>
    <row r="10" spans="1:11" ht="12.75">
      <c r="A10" s="119"/>
      <c r="B10" s="724">
        <v>512</v>
      </c>
      <c r="C10" s="730" t="s">
        <v>886</v>
      </c>
      <c r="D10" s="730"/>
      <c r="E10" s="730"/>
      <c r="F10" s="731">
        <v>398</v>
      </c>
      <c r="G10" s="729">
        <v>398</v>
      </c>
      <c r="H10" s="729">
        <v>229</v>
      </c>
      <c r="I10" s="728">
        <v>57.54</v>
      </c>
      <c r="J10" s="735"/>
      <c r="K10" s="735">
        <v>229</v>
      </c>
    </row>
    <row r="11" spans="1:11" ht="12.75">
      <c r="A11" s="736"/>
      <c r="B11" s="724">
        <v>513</v>
      </c>
      <c r="C11" s="730" t="s">
        <v>887</v>
      </c>
      <c r="D11" s="730"/>
      <c r="E11" s="730"/>
      <c r="F11" s="731">
        <v>332</v>
      </c>
      <c r="G11" s="729">
        <v>332</v>
      </c>
      <c r="H11" s="729">
        <v>326</v>
      </c>
      <c r="I11" s="728">
        <v>98.2</v>
      </c>
      <c r="J11" s="735"/>
      <c r="K11" s="735">
        <v>326</v>
      </c>
    </row>
    <row r="12" spans="1:11" ht="12.75">
      <c r="A12" s="119"/>
      <c r="B12" s="724">
        <v>518</v>
      </c>
      <c r="C12" s="730" t="s">
        <v>888</v>
      </c>
      <c r="D12" s="730"/>
      <c r="E12" s="730"/>
      <c r="F12" s="731">
        <v>637655</v>
      </c>
      <c r="G12" s="729">
        <v>640649</v>
      </c>
      <c r="H12" s="729">
        <v>611410</v>
      </c>
      <c r="I12" s="737">
        <v>95.44</v>
      </c>
      <c r="J12" s="729">
        <v>3502</v>
      </c>
      <c r="K12" s="729">
        <v>614912</v>
      </c>
    </row>
    <row r="13" spans="1:11" ht="12.75">
      <c r="A13" s="735"/>
      <c r="B13" s="724">
        <v>521</v>
      </c>
      <c r="C13" s="730" t="s">
        <v>889</v>
      </c>
      <c r="D13" s="730"/>
      <c r="E13" s="730"/>
      <c r="F13" s="731">
        <v>595997</v>
      </c>
      <c r="G13" s="729">
        <v>595997</v>
      </c>
      <c r="H13" s="729">
        <v>595908</v>
      </c>
      <c r="I13" s="728">
        <v>99.98</v>
      </c>
      <c r="J13" s="729">
        <v>27844</v>
      </c>
      <c r="K13" s="729">
        <v>623752</v>
      </c>
    </row>
    <row r="14" spans="1:11" ht="12.75">
      <c r="A14" s="119"/>
      <c r="B14" s="724">
        <v>524</v>
      </c>
      <c r="C14" s="730" t="s">
        <v>890</v>
      </c>
      <c r="D14" s="730"/>
      <c r="E14" s="730"/>
      <c r="F14" s="731">
        <v>209950</v>
      </c>
      <c r="G14" s="729">
        <v>209950</v>
      </c>
      <c r="H14" s="729">
        <v>207455</v>
      </c>
      <c r="I14" s="728">
        <v>98.81</v>
      </c>
      <c r="J14" s="729">
        <v>9467</v>
      </c>
      <c r="K14" s="729">
        <v>216922</v>
      </c>
    </row>
    <row r="15" spans="1:11" ht="12.75">
      <c r="A15" s="119"/>
      <c r="B15" s="724">
        <v>525</v>
      </c>
      <c r="C15" s="730" t="s">
        <v>891</v>
      </c>
      <c r="D15" s="730"/>
      <c r="E15" s="730"/>
      <c r="F15" s="731">
        <v>7140</v>
      </c>
      <c r="G15" s="729">
        <v>7140</v>
      </c>
      <c r="H15" s="729">
        <v>6964</v>
      </c>
      <c r="I15" s="737">
        <v>97.54</v>
      </c>
      <c r="J15" s="735">
        <v>150</v>
      </c>
      <c r="K15" s="729">
        <v>7114</v>
      </c>
    </row>
    <row r="16" spans="1:11" ht="12.75">
      <c r="A16" s="119"/>
      <c r="B16" s="724">
        <v>527</v>
      </c>
      <c r="C16" s="730" t="s">
        <v>892</v>
      </c>
      <c r="D16" s="730"/>
      <c r="E16" s="730"/>
      <c r="F16" s="731">
        <v>51715</v>
      </c>
      <c r="G16" s="729">
        <v>51715</v>
      </c>
      <c r="H16" s="729">
        <v>53161</v>
      </c>
      <c r="I16" s="728">
        <v>102.8</v>
      </c>
      <c r="J16" s="729">
        <v>2436</v>
      </c>
      <c r="K16" s="729">
        <v>55597</v>
      </c>
    </row>
    <row r="17" spans="1:11" ht="12.75">
      <c r="A17" s="119"/>
      <c r="B17" s="724">
        <v>531</v>
      </c>
      <c r="C17" s="732" t="s">
        <v>893</v>
      </c>
      <c r="D17" s="733"/>
      <c r="E17" s="734"/>
      <c r="F17" s="731"/>
      <c r="G17" s="729"/>
      <c r="H17" s="729"/>
      <c r="I17" s="728"/>
      <c r="J17" s="729">
        <v>186</v>
      </c>
      <c r="K17" s="729">
        <v>186</v>
      </c>
    </row>
    <row r="18" spans="1:11" ht="12.75">
      <c r="A18" s="119"/>
      <c r="B18" s="724">
        <v>538</v>
      </c>
      <c r="C18" s="732" t="s">
        <v>894</v>
      </c>
      <c r="D18" s="733"/>
      <c r="E18" s="734"/>
      <c r="F18" s="731"/>
      <c r="G18" s="729"/>
      <c r="H18" s="729">
        <v>104</v>
      </c>
      <c r="I18" s="728"/>
      <c r="J18" s="735"/>
      <c r="K18" s="735">
        <v>104</v>
      </c>
    </row>
    <row r="19" spans="1:11" ht="12.75">
      <c r="A19" s="119"/>
      <c r="B19" s="724">
        <v>544</v>
      </c>
      <c r="C19" s="732" t="s">
        <v>895</v>
      </c>
      <c r="D19" s="733"/>
      <c r="E19" s="734"/>
      <c r="F19" s="731"/>
      <c r="G19" s="729"/>
      <c r="H19" s="729">
        <v>258</v>
      </c>
      <c r="I19" s="728"/>
      <c r="J19" s="735"/>
      <c r="K19" s="735">
        <v>258</v>
      </c>
    </row>
    <row r="20" spans="1:11" ht="12.75">
      <c r="A20" s="119"/>
      <c r="B20" s="724">
        <v>546</v>
      </c>
      <c r="C20" s="732" t="s">
        <v>896</v>
      </c>
      <c r="D20" s="733"/>
      <c r="E20" s="734"/>
      <c r="F20" s="731"/>
      <c r="G20" s="729"/>
      <c r="H20" s="729">
        <v>2740</v>
      </c>
      <c r="I20" s="728"/>
      <c r="J20" s="735"/>
      <c r="K20" s="729">
        <v>2740</v>
      </c>
    </row>
    <row r="21" spans="1:11" ht="12.75">
      <c r="A21" s="119"/>
      <c r="B21" s="724">
        <v>551</v>
      </c>
      <c r="C21" s="730" t="s">
        <v>897</v>
      </c>
      <c r="D21" s="730"/>
      <c r="E21" s="730"/>
      <c r="F21" s="731">
        <v>346047</v>
      </c>
      <c r="G21" s="729">
        <v>346047</v>
      </c>
      <c r="H21" s="729">
        <v>530161</v>
      </c>
      <c r="I21" s="728">
        <v>153.21</v>
      </c>
      <c r="J21" s="729">
        <v>2599</v>
      </c>
      <c r="K21" s="729">
        <v>532760</v>
      </c>
    </row>
    <row r="22" spans="1:11" ht="12.75">
      <c r="A22" s="119"/>
      <c r="B22" s="724">
        <v>552</v>
      </c>
      <c r="C22" s="732" t="s">
        <v>898</v>
      </c>
      <c r="D22" s="733"/>
      <c r="E22" s="734"/>
      <c r="F22" s="731"/>
      <c r="G22" s="729"/>
      <c r="H22" s="729"/>
      <c r="I22" s="738"/>
      <c r="J22" s="729">
        <v>637</v>
      </c>
      <c r="K22" s="729">
        <v>637</v>
      </c>
    </row>
    <row r="23" spans="1:11" ht="12.75">
      <c r="A23" s="735"/>
      <c r="B23" s="739">
        <v>553</v>
      </c>
      <c r="C23" s="730" t="s">
        <v>899</v>
      </c>
      <c r="D23" s="730"/>
      <c r="E23" s="730"/>
      <c r="F23" s="731">
        <v>22173</v>
      </c>
      <c r="G23" s="729">
        <v>22173</v>
      </c>
      <c r="H23" s="729">
        <v>22972</v>
      </c>
      <c r="I23" s="738">
        <v>103.6</v>
      </c>
      <c r="J23" s="735"/>
      <c r="K23" s="729">
        <v>22972</v>
      </c>
    </row>
    <row r="24" spans="1:11" ht="12.75">
      <c r="A24" s="735"/>
      <c r="B24" s="724">
        <v>558</v>
      </c>
      <c r="C24" s="730" t="s">
        <v>900</v>
      </c>
      <c r="D24" s="730"/>
      <c r="E24" s="730"/>
      <c r="F24" s="731">
        <v>2656</v>
      </c>
      <c r="G24" s="729">
        <v>2656</v>
      </c>
      <c r="H24" s="740">
        <v>3925</v>
      </c>
      <c r="I24" s="728">
        <v>147.78</v>
      </c>
      <c r="J24" s="735"/>
      <c r="K24" s="729">
        <v>3925</v>
      </c>
    </row>
    <row r="25" spans="1:11" ht="12.75">
      <c r="A25" s="735"/>
      <c r="B25" s="724">
        <v>568</v>
      </c>
      <c r="C25" s="732" t="s">
        <v>901</v>
      </c>
      <c r="D25" s="733"/>
      <c r="E25" s="734"/>
      <c r="F25" s="729">
        <v>17161</v>
      </c>
      <c r="G25" s="729">
        <v>17161</v>
      </c>
      <c r="H25" s="740">
        <v>10878</v>
      </c>
      <c r="I25" s="728">
        <v>63.37</v>
      </c>
      <c r="J25" s="735">
        <v>358</v>
      </c>
      <c r="K25" s="729">
        <v>11236</v>
      </c>
    </row>
    <row r="26" spans="1:11" ht="12.75">
      <c r="A26" s="741"/>
      <c r="B26" s="741"/>
      <c r="C26" s="742" t="s">
        <v>902</v>
      </c>
      <c r="D26" s="742"/>
      <c r="E26" s="742"/>
      <c r="F26" s="743">
        <f>SUM(F6:F25)</f>
        <v>2586470</v>
      </c>
      <c r="G26" s="743">
        <f>SUM(G6:G25)</f>
        <v>2634472</v>
      </c>
      <c r="H26" s="743">
        <f>SUM(H6:H25)</f>
        <v>2756679</v>
      </c>
      <c r="I26" s="744">
        <v>104.64</v>
      </c>
      <c r="J26" s="358">
        <f>SUM(J6:J25)</f>
        <v>70627</v>
      </c>
      <c r="K26" s="358">
        <f>SUM(K6:K25)</f>
        <v>2827306</v>
      </c>
    </row>
    <row r="27" spans="1:11" ht="12.75">
      <c r="A27" s="716"/>
      <c r="B27" s="717"/>
      <c r="C27" s="718" t="s">
        <v>903</v>
      </c>
      <c r="D27" s="719"/>
      <c r="E27" s="720"/>
      <c r="F27" s="745">
        <v>2586470</v>
      </c>
      <c r="G27" s="745">
        <v>2634472</v>
      </c>
      <c r="H27" s="745">
        <v>2758034</v>
      </c>
      <c r="I27" s="746">
        <v>105</v>
      </c>
      <c r="J27" s="747">
        <v>75997</v>
      </c>
      <c r="K27" s="747">
        <v>2834031</v>
      </c>
    </row>
    <row r="28" spans="1:11" ht="12.75">
      <c r="A28" s="119"/>
      <c r="B28" s="724">
        <v>602</v>
      </c>
      <c r="C28" s="730" t="s">
        <v>904</v>
      </c>
      <c r="D28" s="730"/>
      <c r="E28" s="730"/>
      <c r="F28" s="748">
        <v>101242</v>
      </c>
      <c r="G28" s="729">
        <v>101242</v>
      </c>
      <c r="H28" s="729">
        <v>89943</v>
      </c>
      <c r="I28" s="728">
        <v>88.84</v>
      </c>
      <c r="J28" s="729">
        <v>52200</v>
      </c>
      <c r="K28" s="729">
        <v>142143</v>
      </c>
    </row>
    <row r="29" spans="1:11" ht="12.75">
      <c r="A29" s="119"/>
      <c r="B29" s="724">
        <v>604</v>
      </c>
      <c r="C29" s="732" t="s">
        <v>905</v>
      </c>
      <c r="D29" s="733"/>
      <c r="E29" s="734"/>
      <c r="F29" s="748"/>
      <c r="G29" s="729"/>
      <c r="H29" s="729"/>
      <c r="I29" s="728"/>
      <c r="J29" s="729">
        <v>17819</v>
      </c>
      <c r="K29" s="729">
        <v>17819</v>
      </c>
    </row>
    <row r="30" spans="1:11" ht="12.75">
      <c r="A30" s="119"/>
      <c r="B30" s="724">
        <v>621</v>
      </c>
      <c r="C30" s="732" t="s">
        <v>906</v>
      </c>
      <c r="D30" s="733"/>
      <c r="E30" s="734"/>
      <c r="F30" s="748"/>
      <c r="G30" s="729"/>
      <c r="H30" s="729"/>
      <c r="I30" s="728"/>
      <c r="J30" s="729">
        <v>3135</v>
      </c>
      <c r="K30" s="729">
        <v>3135</v>
      </c>
    </row>
    <row r="31" spans="1:11" ht="12.75">
      <c r="A31" s="119"/>
      <c r="B31" s="724">
        <v>648</v>
      </c>
      <c r="C31" s="732" t="s">
        <v>907</v>
      </c>
      <c r="D31" s="733"/>
      <c r="E31" s="734"/>
      <c r="F31" s="748">
        <v>32530</v>
      </c>
      <c r="G31" s="729">
        <v>32530</v>
      </c>
      <c r="H31" s="729">
        <v>2385</v>
      </c>
      <c r="I31" s="728">
        <v>7.33</v>
      </c>
      <c r="J31" s="729">
        <v>2468</v>
      </c>
      <c r="K31" s="729">
        <v>4853</v>
      </c>
    </row>
    <row r="32" spans="1:11" ht="12.75">
      <c r="A32" s="119"/>
      <c r="B32" s="724">
        <v>652</v>
      </c>
      <c r="C32" s="732" t="s">
        <v>908</v>
      </c>
      <c r="D32" s="733"/>
      <c r="E32" s="734"/>
      <c r="F32" s="748"/>
      <c r="G32" s="729"/>
      <c r="H32" s="729"/>
      <c r="I32" s="728"/>
      <c r="J32" s="729">
        <v>365</v>
      </c>
      <c r="K32" s="729">
        <v>365</v>
      </c>
    </row>
    <row r="33" spans="1:11" ht="12.75">
      <c r="A33" s="119"/>
      <c r="B33" s="724">
        <v>653</v>
      </c>
      <c r="C33" s="732" t="s">
        <v>909</v>
      </c>
      <c r="D33" s="733"/>
      <c r="E33" s="734"/>
      <c r="F33" s="748">
        <v>22173</v>
      </c>
      <c r="G33" s="729">
        <v>22173</v>
      </c>
      <c r="H33" s="729">
        <v>26680</v>
      </c>
      <c r="I33" s="728">
        <v>120.33</v>
      </c>
      <c r="J33" s="735"/>
      <c r="K33" s="735"/>
    </row>
    <row r="34" spans="1:11" ht="12.75">
      <c r="A34" s="119"/>
      <c r="B34" s="724">
        <v>658</v>
      </c>
      <c r="C34" s="730" t="s">
        <v>910</v>
      </c>
      <c r="D34" s="730"/>
      <c r="E34" s="730"/>
      <c r="F34" s="729">
        <v>2656</v>
      </c>
      <c r="G34" s="729">
        <v>2656</v>
      </c>
      <c r="H34" s="729">
        <v>1564</v>
      </c>
      <c r="I34" s="728">
        <v>58.85</v>
      </c>
      <c r="J34" s="735"/>
      <c r="K34" s="735"/>
    </row>
    <row r="35" spans="1:11" ht="12.75">
      <c r="A35" s="119"/>
      <c r="B35" s="739">
        <v>662</v>
      </c>
      <c r="C35" s="730" t="s">
        <v>911</v>
      </c>
      <c r="D35" s="730"/>
      <c r="E35" s="730"/>
      <c r="F35" s="729">
        <v>331</v>
      </c>
      <c r="G35" s="729">
        <v>331</v>
      </c>
      <c r="H35" s="729">
        <v>133</v>
      </c>
      <c r="I35" s="728">
        <v>40.18</v>
      </c>
      <c r="J35" s="735">
        <v>10</v>
      </c>
      <c r="K35" s="735">
        <v>143</v>
      </c>
    </row>
    <row r="36" spans="1:11" ht="12.75">
      <c r="A36" s="119"/>
      <c r="B36" s="739">
        <v>692</v>
      </c>
      <c r="C36" s="732" t="s">
        <v>912</v>
      </c>
      <c r="D36" s="749"/>
      <c r="E36" s="750"/>
      <c r="F36" s="729">
        <v>346047</v>
      </c>
      <c r="G36" s="729">
        <v>346047</v>
      </c>
      <c r="H36" s="729">
        <v>521761</v>
      </c>
      <c r="I36" s="728">
        <v>150.78</v>
      </c>
      <c r="J36" s="735"/>
      <c r="K36" s="735"/>
    </row>
    <row r="37" spans="1:11" ht="12.75">
      <c r="A37" s="741"/>
      <c r="B37" s="741"/>
      <c r="C37" s="751" t="s">
        <v>913</v>
      </c>
      <c r="D37" s="752"/>
      <c r="E37" s="753"/>
      <c r="F37" s="358">
        <f>SUM(F28:F36)</f>
        <v>504979</v>
      </c>
      <c r="G37" s="358">
        <f>SUM(G28:G36)</f>
        <v>504979</v>
      </c>
      <c r="H37" s="358">
        <f>SUM(H28:H36)</f>
        <v>642466</v>
      </c>
      <c r="I37" s="744">
        <v>127.23</v>
      </c>
      <c r="J37" s="754">
        <v>75997</v>
      </c>
      <c r="K37" s="754">
        <v>1360929</v>
      </c>
    </row>
    <row r="38" spans="1:11" ht="12.75">
      <c r="A38" s="755" t="s">
        <v>914</v>
      </c>
      <c r="B38" s="755"/>
      <c r="C38" s="755"/>
      <c r="D38" s="755"/>
      <c r="E38" s="755"/>
      <c r="F38" s="756">
        <v>2081491</v>
      </c>
      <c r="G38" s="756">
        <v>2129493</v>
      </c>
      <c r="H38" s="756">
        <v>2115568</v>
      </c>
      <c r="I38" s="757">
        <v>99.35</v>
      </c>
      <c r="J38" s="758">
        <v>0</v>
      </c>
      <c r="K38" s="758">
        <v>2115568</v>
      </c>
    </row>
    <row r="39" spans="1:11" ht="12.75">
      <c r="A39" s="759" t="s">
        <v>915</v>
      </c>
      <c r="B39" s="759"/>
      <c r="C39" s="759"/>
      <c r="D39" s="759"/>
      <c r="E39" s="759"/>
      <c r="F39" s="760">
        <v>0</v>
      </c>
      <c r="G39" s="760">
        <v>0</v>
      </c>
      <c r="H39" s="760">
        <v>0</v>
      </c>
      <c r="I39" s="761"/>
      <c r="J39" s="762">
        <v>0</v>
      </c>
      <c r="K39" s="763"/>
    </row>
    <row r="40" spans="1:11" ht="12.75">
      <c r="A40" s="764" t="s">
        <v>916</v>
      </c>
      <c r="B40" s="764"/>
      <c r="C40" s="764"/>
      <c r="D40" s="764"/>
      <c r="E40" s="764"/>
      <c r="F40" s="765"/>
      <c r="G40" s="765"/>
      <c r="H40" s="766">
        <v>1355</v>
      </c>
      <c r="I40" s="765"/>
      <c r="J40" s="766">
        <v>5370</v>
      </c>
      <c r="K40" s="766">
        <v>6725</v>
      </c>
    </row>
    <row r="41" spans="1:11" ht="12.75">
      <c r="A41" s="119"/>
      <c r="B41" s="767">
        <v>591</v>
      </c>
      <c r="C41" s="768" t="s">
        <v>917</v>
      </c>
      <c r="D41" s="769"/>
      <c r="E41" s="120"/>
      <c r="F41" s="119"/>
      <c r="G41" s="119"/>
      <c r="H41" s="119"/>
      <c r="I41" s="119"/>
      <c r="J41" s="770">
        <v>1020</v>
      </c>
      <c r="K41" s="729">
        <v>1020</v>
      </c>
    </row>
    <row r="42" spans="1:11" ht="12.75">
      <c r="A42" s="771" t="s">
        <v>918</v>
      </c>
      <c r="B42" s="771"/>
      <c r="C42" s="771"/>
      <c r="D42" s="771"/>
      <c r="E42" s="771"/>
      <c r="F42" s="445">
        <v>0</v>
      </c>
      <c r="G42" s="445">
        <v>0</v>
      </c>
      <c r="H42" s="447">
        <v>1355</v>
      </c>
      <c r="I42" s="772"/>
      <c r="J42" s="447">
        <v>4350</v>
      </c>
      <c r="K42" s="447">
        <v>5705</v>
      </c>
    </row>
    <row r="43" spans="4:10" ht="12.75">
      <c r="D43" t="s">
        <v>633</v>
      </c>
      <c r="J43" s="773"/>
    </row>
    <row r="44" spans="1:9" ht="12.75">
      <c r="A44" s="686" t="s">
        <v>919</v>
      </c>
      <c r="B44" s="774"/>
      <c r="C44" s="775"/>
      <c r="D44" s="774"/>
      <c r="E44" s="774"/>
      <c r="F44" s="498"/>
      <c r="G44" s="167"/>
      <c r="H44" s="497"/>
      <c r="I44" s="776"/>
    </row>
    <row r="45" spans="1:9" ht="12.75" customHeight="1">
      <c r="A45" s="777" t="s">
        <v>279</v>
      </c>
      <c r="B45" s="778" t="s">
        <v>878</v>
      </c>
      <c r="C45" s="104"/>
      <c r="D45" s="696"/>
      <c r="E45" s="779"/>
      <c r="F45" s="697" t="s">
        <v>4</v>
      </c>
      <c r="G45" s="391" t="s">
        <v>5</v>
      </c>
      <c r="H45" s="780" t="s">
        <v>920</v>
      </c>
      <c r="I45" s="397" t="s">
        <v>89</v>
      </c>
    </row>
    <row r="46" spans="1:11" ht="12.75">
      <c r="A46" s="777"/>
      <c r="B46" s="778"/>
      <c r="C46" s="781"/>
      <c r="D46" s="703"/>
      <c r="E46" s="782"/>
      <c r="F46" s="704"/>
      <c r="G46" s="396"/>
      <c r="H46" s="780"/>
      <c r="I46" s="396" t="s">
        <v>287</v>
      </c>
      <c r="K46" s="773"/>
    </row>
    <row r="47" spans="1:11" ht="13.5">
      <c r="A47" s="783" t="s">
        <v>595</v>
      </c>
      <c r="B47" s="784"/>
      <c r="C47" s="784"/>
      <c r="D47" s="784"/>
      <c r="E47" s="784"/>
      <c r="F47" s="785"/>
      <c r="G47" s="785"/>
      <c r="H47" s="785"/>
      <c r="I47" s="785"/>
      <c r="J47" s="773"/>
      <c r="K47" s="773"/>
    </row>
    <row r="48" spans="1:9" ht="13.5">
      <c r="A48" s="786">
        <v>11</v>
      </c>
      <c r="B48" s="787" t="s">
        <v>708</v>
      </c>
      <c r="C48" s="787"/>
      <c r="D48" s="787"/>
      <c r="E48" s="787"/>
      <c r="F48" s="788"/>
      <c r="G48" s="788"/>
      <c r="H48" s="788"/>
      <c r="I48" s="788"/>
    </row>
    <row r="49" spans="1:9" ht="12.75">
      <c r="A49" s="789"/>
      <c r="B49" s="741"/>
      <c r="C49" s="742" t="s">
        <v>902</v>
      </c>
      <c r="D49" s="742"/>
      <c r="E49" s="742"/>
      <c r="F49" s="790">
        <v>247560</v>
      </c>
      <c r="G49" s="790">
        <v>247560</v>
      </c>
      <c r="H49" s="790">
        <v>222289</v>
      </c>
      <c r="I49" s="790">
        <v>89.79</v>
      </c>
    </row>
    <row r="50" spans="1:9" ht="12.75">
      <c r="A50" s="736"/>
      <c r="B50" s="724">
        <v>501</v>
      </c>
      <c r="C50" s="730" t="s">
        <v>882</v>
      </c>
      <c r="D50" s="730"/>
      <c r="E50" s="730"/>
      <c r="F50" s="726">
        <v>7304</v>
      </c>
      <c r="G50" s="727">
        <v>7304</v>
      </c>
      <c r="H50" s="727">
        <v>8102</v>
      </c>
      <c r="I50" s="729">
        <v>110.93</v>
      </c>
    </row>
    <row r="51" spans="1:9" ht="12.75">
      <c r="A51" s="736"/>
      <c r="B51" s="724">
        <v>502</v>
      </c>
      <c r="C51" s="732" t="s">
        <v>921</v>
      </c>
      <c r="D51" s="733"/>
      <c r="E51" s="734"/>
      <c r="F51" s="726">
        <v>29870</v>
      </c>
      <c r="G51" s="727">
        <v>29870</v>
      </c>
      <c r="H51" s="727">
        <v>30548</v>
      </c>
      <c r="I51" s="729">
        <v>102.27</v>
      </c>
    </row>
    <row r="52" spans="1:9" ht="12.75">
      <c r="A52" s="736"/>
      <c r="B52" s="724">
        <v>511</v>
      </c>
      <c r="C52" s="732" t="s">
        <v>922</v>
      </c>
      <c r="D52" s="733"/>
      <c r="E52" s="734"/>
      <c r="F52" s="726">
        <v>4980</v>
      </c>
      <c r="G52" s="727">
        <v>4980</v>
      </c>
      <c r="H52" s="727">
        <v>4488</v>
      </c>
      <c r="I52" s="729">
        <v>90.12</v>
      </c>
    </row>
    <row r="53" spans="1:9" ht="12.75">
      <c r="A53" s="736"/>
      <c r="B53" s="724">
        <v>512</v>
      </c>
      <c r="C53" s="732" t="s">
        <v>886</v>
      </c>
      <c r="D53" s="733"/>
      <c r="E53" s="734"/>
      <c r="F53" s="726">
        <v>398</v>
      </c>
      <c r="G53" s="727">
        <v>398</v>
      </c>
      <c r="H53" s="727">
        <v>229</v>
      </c>
      <c r="I53" s="729">
        <v>58.54</v>
      </c>
    </row>
    <row r="54" spans="1:9" ht="12.75">
      <c r="A54" s="736"/>
      <c r="B54" s="724">
        <v>513</v>
      </c>
      <c r="C54" s="732" t="s">
        <v>887</v>
      </c>
      <c r="D54" s="733"/>
      <c r="E54" s="734"/>
      <c r="F54" s="726">
        <v>332</v>
      </c>
      <c r="G54" s="727">
        <v>332</v>
      </c>
      <c r="H54" s="727">
        <v>326</v>
      </c>
      <c r="I54" s="729">
        <v>98.19</v>
      </c>
    </row>
    <row r="55" spans="1:9" ht="12.75">
      <c r="A55" s="736"/>
      <c r="B55" s="724">
        <v>518</v>
      </c>
      <c r="C55" s="732" t="s">
        <v>888</v>
      </c>
      <c r="D55" s="733"/>
      <c r="E55" s="734"/>
      <c r="F55" s="726">
        <v>13940</v>
      </c>
      <c r="G55" s="727">
        <v>13940</v>
      </c>
      <c r="H55" s="727">
        <v>10756</v>
      </c>
      <c r="I55" s="729">
        <v>77.16</v>
      </c>
    </row>
    <row r="56" spans="1:9" ht="12.75">
      <c r="A56" s="736"/>
      <c r="B56" s="724">
        <v>521</v>
      </c>
      <c r="C56" s="730" t="s">
        <v>923</v>
      </c>
      <c r="D56" s="730"/>
      <c r="E56" s="730"/>
      <c r="F56" s="731">
        <v>116178</v>
      </c>
      <c r="G56" s="729">
        <v>116178</v>
      </c>
      <c r="H56" s="729">
        <v>102734</v>
      </c>
      <c r="I56" s="729">
        <v>88.68</v>
      </c>
    </row>
    <row r="57" spans="1:9" ht="12.75">
      <c r="A57" s="736"/>
      <c r="B57" s="724">
        <v>524</v>
      </c>
      <c r="C57" s="732" t="s">
        <v>892</v>
      </c>
      <c r="D57" s="733"/>
      <c r="E57" s="734"/>
      <c r="F57" s="731">
        <v>40828</v>
      </c>
      <c r="G57" s="729">
        <v>40828</v>
      </c>
      <c r="H57" s="729">
        <v>35661</v>
      </c>
      <c r="I57" s="729">
        <v>87.34</v>
      </c>
    </row>
    <row r="58" spans="1:9" ht="12.75">
      <c r="A58" s="736"/>
      <c r="B58" s="724">
        <v>525</v>
      </c>
      <c r="C58" s="732" t="s">
        <v>924</v>
      </c>
      <c r="D58" s="733"/>
      <c r="E58" s="734"/>
      <c r="F58" s="731">
        <v>1200</v>
      </c>
      <c r="G58" s="729">
        <v>1200</v>
      </c>
      <c r="H58" s="729">
        <v>1128</v>
      </c>
      <c r="I58" s="729">
        <v>94</v>
      </c>
    </row>
    <row r="59" spans="1:9" ht="12.75">
      <c r="A59" s="736"/>
      <c r="B59" s="724">
        <v>527</v>
      </c>
      <c r="C59" s="732" t="s">
        <v>892</v>
      </c>
      <c r="D59" s="733"/>
      <c r="E59" s="734"/>
      <c r="F59" s="731">
        <v>6308</v>
      </c>
      <c r="G59" s="729">
        <v>6308</v>
      </c>
      <c r="H59" s="729">
        <v>8890</v>
      </c>
      <c r="I59" s="729">
        <v>140.93</v>
      </c>
    </row>
    <row r="60" spans="1:9" ht="12.75">
      <c r="A60" s="736"/>
      <c r="B60" s="724">
        <v>538</v>
      </c>
      <c r="C60" s="732" t="s">
        <v>894</v>
      </c>
      <c r="D60" s="733"/>
      <c r="E60" s="734"/>
      <c r="F60" s="731"/>
      <c r="G60" s="729"/>
      <c r="H60" s="729">
        <v>104</v>
      </c>
      <c r="I60" s="729"/>
    </row>
    <row r="61" spans="1:9" ht="12.75">
      <c r="A61" s="736"/>
      <c r="B61" s="724">
        <v>544</v>
      </c>
      <c r="C61" s="732" t="s">
        <v>895</v>
      </c>
      <c r="D61" s="733"/>
      <c r="E61" s="734"/>
      <c r="F61" s="731"/>
      <c r="G61" s="729"/>
      <c r="H61" s="729">
        <v>258</v>
      </c>
      <c r="I61" s="729"/>
    </row>
    <row r="62" spans="1:9" ht="12.75">
      <c r="A62" s="736"/>
      <c r="B62" s="724">
        <v>551</v>
      </c>
      <c r="C62" s="732" t="s">
        <v>897</v>
      </c>
      <c r="D62" s="733"/>
      <c r="E62" s="734"/>
      <c r="F62" s="731">
        <v>19253</v>
      </c>
      <c r="G62" s="729">
        <v>19253</v>
      </c>
      <c r="H62" s="729">
        <v>13505</v>
      </c>
      <c r="I62" s="729">
        <v>70.15</v>
      </c>
    </row>
    <row r="63" spans="1:10" ht="12.75">
      <c r="A63" s="736"/>
      <c r="B63" s="724">
        <v>552</v>
      </c>
      <c r="C63" s="732" t="s">
        <v>925</v>
      </c>
      <c r="D63" s="733"/>
      <c r="E63" s="734"/>
      <c r="F63" s="731">
        <v>4977</v>
      </c>
      <c r="G63" s="729">
        <v>4977</v>
      </c>
      <c r="H63" s="729">
        <v>3830</v>
      </c>
      <c r="I63" s="729">
        <v>76.95</v>
      </c>
      <c r="J63" s="659"/>
    </row>
    <row r="64" spans="1:9" ht="12.75">
      <c r="A64" s="736"/>
      <c r="B64" s="724">
        <v>568</v>
      </c>
      <c r="C64" s="730" t="s">
        <v>901</v>
      </c>
      <c r="D64" s="730"/>
      <c r="E64" s="730"/>
      <c r="F64" s="731">
        <v>1992</v>
      </c>
      <c r="G64" s="729">
        <v>1992</v>
      </c>
      <c r="H64" s="729">
        <v>1730</v>
      </c>
      <c r="I64" s="729">
        <v>86.85</v>
      </c>
    </row>
    <row r="65" spans="1:9" ht="12.75">
      <c r="A65" s="791"/>
      <c r="B65" s="356"/>
      <c r="C65" s="792" t="s">
        <v>926</v>
      </c>
      <c r="D65" s="792"/>
      <c r="E65" s="792"/>
      <c r="F65" s="358">
        <v>247560</v>
      </c>
      <c r="G65" s="358">
        <v>247560</v>
      </c>
      <c r="H65" s="358">
        <v>222289</v>
      </c>
      <c r="I65" s="358">
        <v>91.22</v>
      </c>
    </row>
    <row r="66" spans="1:9" ht="12.75">
      <c r="A66" s="793"/>
      <c r="B66" s="794">
        <v>602</v>
      </c>
      <c r="C66" s="795" t="s">
        <v>927</v>
      </c>
      <c r="D66" s="796"/>
      <c r="E66" s="797"/>
      <c r="F66" s="798"/>
      <c r="G66" s="798"/>
      <c r="H66" s="799">
        <v>24</v>
      </c>
      <c r="I66" s="798"/>
    </row>
    <row r="67" spans="1:9" ht="12.75">
      <c r="A67" s="793"/>
      <c r="B67" s="794">
        <v>648</v>
      </c>
      <c r="C67" s="795" t="s">
        <v>907</v>
      </c>
      <c r="D67" s="796"/>
      <c r="E67" s="797"/>
      <c r="F67" s="770"/>
      <c r="G67" s="770"/>
      <c r="H67" s="770">
        <v>1333</v>
      </c>
      <c r="I67" s="770"/>
    </row>
    <row r="68" spans="1:9" ht="12.75">
      <c r="A68" s="736"/>
      <c r="B68" s="724">
        <v>653</v>
      </c>
      <c r="C68" s="732" t="s">
        <v>928</v>
      </c>
      <c r="D68" s="733"/>
      <c r="E68" s="734"/>
      <c r="F68" s="731">
        <v>4977</v>
      </c>
      <c r="G68" s="770">
        <v>4977</v>
      </c>
      <c r="H68" s="770">
        <v>9016</v>
      </c>
      <c r="I68" s="729">
        <v>181.15</v>
      </c>
    </row>
    <row r="69" spans="1:9" ht="12.75">
      <c r="A69" s="736"/>
      <c r="B69" s="724">
        <v>662</v>
      </c>
      <c r="C69" s="732" t="s">
        <v>911</v>
      </c>
      <c r="D69" s="733"/>
      <c r="E69" s="734"/>
      <c r="F69" s="731">
        <v>331</v>
      </c>
      <c r="G69" s="770">
        <v>331</v>
      </c>
      <c r="H69" s="770">
        <v>133</v>
      </c>
      <c r="I69" s="729">
        <v>40.18</v>
      </c>
    </row>
    <row r="70" spans="1:9" ht="12.75">
      <c r="A70" s="736"/>
      <c r="B70" s="724">
        <v>691</v>
      </c>
      <c r="C70" s="800" t="s">
        <v>929</v>
      </c>
      <c r="D70" s="801" t="s">
        <v>930</v>
      </c>
      <c r="E70" s="801"/>
      <c r="F70" s="729">
        <v>209721</v>
      </c>
      <c r="G70" s="729">
        <v>209721</v>
      </c>
      <c r="H70" s="729">
        <v>198278</v>
      </c>
      <c r="I70" s="729">
        <v>90.45</v>
      </c>
    </row>
    <row r="71" spans="1:9" ht="12.75">
      <c r="A71" s="736"/>
      <c r="B71" s="802">
        <v>692</v>
      </c>
      <c r="C71" s="736"/>
      <c r="D71" s="801" t="s">
        <v>931</v>
      </c>
      <c r="E71" s="801"/>
      <c r="F71" s="726">
        <v>19253</v>
      </c>
      <c r="G71" s="729">
        <v>19253</v>
      </c>
      <c r="H71" s="729">
        <v>13505</v>
      </c>
      <c r="I71" s="729">
        <v>70.15</v>
      </c>
    </row>
    <row r="72" spans="1:9" ht="12.75">
      <c r="A72" s="803"/>
      <c r="B72" s="804"/>
      <c r="C72" s="805" t="s">
        <v>932</v>
      </c>
      <c r="D72" s="806"/>
      <c r="E72" s="807"/>
      <c r="F72" s="808">
        <v>209721</v>
      </c>
      <c r="G72" s="808">
        <v>209721</v>
      </c>
      <c r="H72" s="808">
        <v>198278</v>
      </c>
      <c r="I72" s="808">
        <v>90.45</v>
      </c>
    </row>
    <row r="73" spans="1:9" ht="13.5">
      <c r="A73" s="786">
        <v>12</v>
      </c>
      <c r="B73" s="787" t="s">
        <v>933</v>
      </c>
      <c r="C73" s="787"/>
      <c r="D73" s="787"/>
      <c r="E73" s="787"/>
      <c r="F73" s="788"/>
      <c r="G73" s="788"/>
      <c r="H73" s="788"/>
      <c r="I73" s="809"/>
    </row>
    <row r="74" spans="1:9" ht="12.75">
      <c r="A74" s="789"/>
      <c r="B74" s="741"/>
      <c r="C74" s="742" t="s">
        <v>902</v>
      </c>
      <c r="D74" s="742"/>
      <c r="E74" s="742"/>
      <c r="F74" s="790">
        <v>61242</v>
      </c>
      <c r="G74" s="790">
        <v>61242</v>
      </c>
      <c r="H74" s="790">
        <v>67590</v>
      </c>
      <c r="I74" s="810">
        <v>110.37</v>
      </c>
    </row>
    <row r="75" spans="1:9" ht="12.75">
      <c r="A75" s="736"/>
      <c r="B75" s="724">
        <v>501</v>
      </c>
      <c r="C75" s="730" t="s">
        <v>882</v>
      </c>
      <c r="D75" s="730"/>
      <c r="E75" s="730"/>
      <c r="F75" s="726">
        <v>4647</v>
      </c>
      <c r="G75" s="727">
        <v>4647</v>
      </c>
      <c r="H75" s="727">
        <v>5125</v>
      </c>
      <c r="I75" s="811">
        <v>110.31</v>
      </c>
    </row>
    <row r="76" spans="1:9" ht="12.75">
      <c r="A76" s="736"/>
      <c r="B76" s="724">
        <v>502</v>
      </c>
      <c r="C76" s="732" t="s">
        <v>921</v>
      </c>
      <c r="D76" s="733"/>
      <c r="E76" s="734"/>
      <c r="F76" s="726">
        <v>332</v>
      </c>
      <c r="G76" s="727">
        <v>332</v>
      </c>
      <c r="H76" s="727">
        <v>256</v>
      </c>
      <c r="I76" s="811">
        <v>77.11</v>
      </c>
    </row>
    <row r="77" spans="1:9" ht="12.75">
      <c r="A77" s="736"/>
      <c r="B77" s="724">
        <v>511</v>
      </c>
      <c r="C77" s="732" t="s">
        <v>922</v>
      </c>
      <c r="D77" s="733"/>
      <c r="E77" s="734"/>
      <c r="F77" s="726">
        <v>332</v>
      </c>
      <c r="G77" s="727">
        <v>332</v>
      </c>
      <c r="H77" s="727"/>
      <c r="I77" s="811"/>
    </row>
    <row r="78" spans="1:9" ht="12.75">
      <c r="A78" s="736"/>
      <c r="B78" s="724">
        <v>518</v>
      </c>
      <c r="C78" s="732" t="s">
        <v>888</v>
      </c>
      <c r="D78" s="733"/>
      <c r="E78" s="734"/>
      <c r="F78" s="726">
        <v>1162</v>
      </c>
      <c r="G78" s="727">
        <v>1162</v>
      </c>
      <c r="H78" s="727">
        <v>209</v>
      </c>
      <c r="I78" s="811">
        <v>17.990000000000002</v>
      </c>
    </row>
    <row r="79" spans="1:9" ht="12.75">
      <c r="A79" s="736"/>
      <c r="B79" s="724">
        <v>521</v>
      </c>
      <c r="C79" s="730" t="s">
        <v>923</v>
      </c>
      <c r="D79" s="730"/>
      <c r="E79" s="730"/>
      <c r="F79" s="731">
        <v>36513</v>
      </c>
      <c r="G79" s="729">
        <v>36513</v>
      </c>
      <c r="H79" s="729">
        <v>37996</v>
      </c>
      <c r="I79" s="811">
        <v>104.06</v>
      </c>
    </row>
    <row r="80" spans="1:9" ht="12.75">
      <c r="A80" s="736"/>
      <c r="B80" s="724">
        <v>524</v>
      </c>
      <c r="C80" s="732" t="s">
        <v>892</v>
      </c>
      <c r="D80" s="733"/>
      <c r="E80" s="734"/>
      <c r="F80" s="731">
        <v>12945</v>
      </c>
      <c r="G80" s="729">
        <v>12945</v>
      </c>
      <c r="H80" s="729">
        <v>13244</v>
      </c>
      <c r="I80" s="811">
        <v>102.31</v>
      </c>
    </row>
    <row r="81" spans="1:9" ht="12.75">
      <c r="A81" s="736"/>
      <c r="B81" s="724">
        <v>525</v>
      </c>
      <c r="C81" s="732" t="s">
        <v>924</v>
      </c>
      <c r="D81" s="733"/>
      <c r="E81" s="734"/>
      <c r="F81" s="731">
        <v>498</v>
      </c>
      <c r="G81" s="729">
        <v>498</v>
      </c>
      <c r="H81" s="729">
        <v>552</v>
      </c>
      <c r="I81" s="811">
        <v>110.84</v>
      </c>
    </row>
    <row r="82" spans="1:9" ht="12.75">
      <c r="A82" s="736"/>
      <c r="B82" s="724">
        <v>527</v>
      </c>
      <c r="C82" s="732" t="s">
        <v>892</v>
      </c>
      <c r="D82" s="733"/>
      <c r="E82" s="734"/>
      <c r="F82" s="731">
        <v>3651</v>
      </c>
      <c r="G82" s="729">
        <v>3651</v>
      </c>
      <c r="H82" s="729">
        <v>2985</v>
      </c>
      <c r="I82" s="811">
        <v>81.76</v>
      </c>
    </row>
    <row r="83" spans="1:9" ht="12.75">
      <c r="A83" s="736"/>
      <c r="B83" s="724">
        <v>551</v>
      </c>
      <c r="C83" s="732" t="s">
        <v>897</v>
      </c>
      <c r="D83" s="733"/>
      <c r="E83" s="734"/>
      <c r="F83" s="729">
        <v>166</v>
      </c>
      <c r="G83" s="729">
        <v>166</v>
      </c>
      <c r="H83" s="729">
        <v>6116</v>
      </c>
      <c r="I83" s="811">
        <v>368.43</v>
      </c>
    </row>
    <row r="84" spans="1:9" ht="12.75">
      <c r="A84" s="736"/>
      <c r="B84" s="724">
        <v>553</v>
      </c>
      <c r="C84" s="732" t="s">
        <v>925</v>
      </c>
      <c r="D84" s="733"/>
      <c r="E84" s="734"/>
      <c r="F84" s="729">
        <v>996</v>
      </c>
      <c r="G84" s="729">
        <v>996</v>
      </c>
      <c r="H84" s="729">
        <v>1106</v>
      </c>
      <c r="I84" s="811">
        <v>111.04</v>
      </c>
    </row>
    <row r="85" spans="1:9" ht="12.75">
      <c r="A85" s="791"/>
      <c r="B85" s="356"/>
      <c r="C85" s="792" t="s">
        <v>926</v>
      </c>
      <c r="D85" s="792"/>
      <c r="E85" s="792"/>
      <c r="F85" s="358">
        <v>61242</v>
      </c>
      <c r="G85" s="358">
        <v>61242</v>
      </c>
      <c r="H85" s="358">
        <v>67590</v>
      </c>
      <c r="I85" s="812">
        <v>110.37</v>
      </c>
    </row>
    <row r="86" spans="1:9" ht="12.75">
      <c r="A86" s="791"/>
      <c r="B86" s="794">
        <v>602</v>
      </c>
      <c r="C86" s="795" t="s">
        <v>904</v>
      </c>
      <c r="D86" s="813"/>
      <c r="E86" s="814"/>
      <c r="F86" s="815"/>
      <c r="G86" s="815"/>
      <c r="H86" s="770">
        <v>417</v>
      </c>
      <c r="I86" s="816"/>
    </row>
    <row r="87" spans="1:9" ht="12.75">
      <c r="A87" s="793"/>
      <c r="B87" s="794">
        <v>653</v>
      </c>
      <c r="C87" s="795" t="s">
        <v>934</v>
      </c>
      <c r="D87" s="813"/>
      <c r="E87" s="814"/>
      <c r="F87" s="770">
        <v>996</v>
      </c>
      <c r="G87" s="770">
        <v>996</v>
      </c>
      <c r="H87" s="770">
        <v>1632</v>
      </c>
      <c r="I87" s="817">
        <v>163.85</v>
      </c>
    </row>
    <row r="88" spans="1:9" ht="12.75">
      <c r="A88" s="736"/>
      <c r="B88" s="724">
        <v>691</v>
      </c>
      <c r="C88" s="800" t="s">
        <v>935</v>
      </c>
      <c r="D88" s="801" t="s">
        <v>930</v>
      </c>
      <c r="E88" s="801"/>
      <c r="F88" s="729">
        <v>60080</v>
      </c>
      <c r="G88" s="729">
        <v>60080</v>
      </c>
      <c r="H88" s="729">
        <v>59425</v>
      </c>
      <c r="I88" s="811">
        <v>98.91</v>
      </c>
    </row>
    <row r="89" spans="1:9" ht="12.75">
      <c r="A89" s="736"/>
      <c r="B89" s="802">
        <v>692</v>
      </c>
      <c r="C89" s="736"/>
      <c r="D89" s="801" t="s">
        <v>931</v>
      </c>
      <c r="E89" s="801"/>
      <c r="F89" s="726">
        <v>166</v>
      </c>
      <c r="G89" s="729">
        <v>166</v>
      </c>
      <c r="H89" s="729">
        <v>6116</v>
      </c>
      <c r="I89" s="811">
        <v>368.43</v>
      </c>
    </row>
    <row r="90" spans="1:9" ht="12.75">
      <c r="A90" s="791"/>
      <c r="B90" s="356"/>
      <c r="C90" s="751" t="s">
        <v>932</v>
      </c>
      <c r="D90" s="818"/>
      <c r="E90" s="819"/>
      <c r="F90" s="358">
        <v>60080</v>
      </c>
      <c r="G90" s="358">
        <v>60080</v>
      </c>
      <c r="H90" s="358">
        <v>59425</v>
      </c>
      <c r="I90" s="812">
        <v>98.91</v>
      </c>
    </row>
    <row r="91" spans="1:9" ht="13.5">
      <c r="A91" s="786">
        <v>13</v>
      </c>
      <c r="B91" s="787" t="s">
        <v>936</v>
      </c>
      <c r="C91" s="787"/>
      <c r="D91" s="787"/>
      <c r="E91" s="787"/>
      <c r="F91" s="788"/>
      <c r="G91" s="788"/>
      <c r="H91" s="788"/>
      <c r="I91" s="809"/>
    </row>
    <row r="92" spans="1:9" ht="12.75">
      <c r="A92" s="789"/>
      <c r="B92" s="741"/>
      <c r="C92" s="742" t="s">
        <v>902</v>
      </c>
      <c r="D92" s="742"/>
      <c r="E92" s="742"/>
      <c r="F92" s="790">
        <v>43152</v>
      </c>
      <c r="G92" s="790">
        <v>43152</v>
      </c>
      <c r="H92" s="790">
        <v>41510</v>
      </c>
      <c r="I92" s="810">
        <v>96.19</v>
      </c>
    </row>
    <row r="93" spans="1:9" ht="12.75">
      <c r="A93" s="736"/>
      <c r="B93" s="724">
        <v>518</v>
      </c>
      <c r="C93" s="732" t="s">
        <v>888</v>
      </c>
      <c r="D93" s="733"/>
      <c r="E93" s="734"/>
      <c r="F93" s="726">
        <v>43152</v>
      </c>
      <c r="G93" s="727">
        <v>43152</v>
      </c>
      <c r="H93" s="727">
        <v>41510</v>
      </c>
      <c r="I93" s="811">
        <v>96.19</v>
      </c>
    </row>
    <row r="94" spans="1:9" ht="12.75">
      <c r="A94" s="791"/>
      <c r="B94" s="356"/>
      <c r="C94" s="792" t="s">
        <v>926</v>
      </c>
      <c r="D94" s="792"/>
      <c r="E94" s="792"/>
      <c r="F94" s="743">
        <v>43152</v>
      </c>
      <c r="G94" s="743">
        <v>43152</v>
      </c>
      <c r="H94" s="743">
        <v>41510</v>
      </c>
      <c r="I94" s="820">
        <v>96.19</v>
      </c>
    </row>
    <row r="95" spans="1:9" ht="12.75">
      <c r="A95" s="736"/>
      <c r="B95" s="724">
        <v>691</v>
      </c>
      <c r="C95" s="800" t="s">
        <v>935</v>
      </c>
      <c r="D95" s="801" t="s">
        <v>930</v>
      </c>
      <c r="E95" s="801"/>
      <c r="F95" s="729">
        <v>43152</v>
      </c>
      <c r="G95" s="729">
        <v>43152</v>
      </c>
      <c r="H95" s="729">
        <v>41510</v>
      </c>
      <c r="I95" s="811">
        <v>96.19</v>
      </c>
    </row>
    <row r="96" spans="1:9" ht="12.75">
      <c r="A96" s="736"/>
      <c r="B96" s="802">
        <v>692</v>
      </c>
      <c r="C96" s="736"/>
      <c r="D96" s="801" t="s">
        <v>931</v>
      </c>
      <c r="E96" s="801"/>
      <c r="F96" s="726"/>
      <c r="G96" s="729"/>
      <c r="H96" s="729"/>
      <c r="I96" s="811"/>
    </row>
    <row r="97" spans="1:9" ht="12.75">
      <c r="A97" s="791"/>
      <c r="B97" s="356"/>
      <c r="C97" s="751" t="s">
        <v>937</v>
      </c>
      <c r="D97" s="818"/>
      <c r="E97" s="819"/>
      <c r="F97" s="358">
        <v>43152</v>
      </c>
      <c r="G97" s="358">
        <v>43152</v>
      </c>
      <c r="H97" s="358">
        <v>41510</v>
      </c>
      <c r="I97" s="812">
        <v>96.19</v>
      </c>
    </row>
    <row r="98" spans="1:9" ht="13.5">
      <c r="A98" s="786">
        <v>14</v>
      </c>
      <c r="B98" s="787" t="s">
        <v>938</v>
      </c>
      <c r="C98" s="787"/>
      <c r="D98" s="787"/>
      <c r="E98" s="787"/>
      <c r="F98" s="788"/>
      <c r="G98" s="788"/>
      <c r="H98" s="788"/>
      <c r="I98" s="788"/>
    </row>
    <row r="99" spans="1:9" ht="12.75">
      <c r="A99" s="789"/>
      <c r="B99" s="741"/>
      <c r="C99" s="742" t="s">
        <v>902</v>
      </c>
      <c r="D99" s="742"/>
      <c r="E99" s="742"/>
      <c r="F99" s="790">
        <v>30206</v>
      </c>
      <c r="G99" s="790">
        <v>30206</v>
      </c>
      <c r="H99" s="790">
        <v>31410</v>
      </c>
      <c r="I99" s="790">
        <v>103.99</v>
      </c>
    </row>
    <row r="100" spans="1:9" ht="12.75">
      <c r="A100" s="736"/>
      <c r="B100" s="724">
        <v>501</v>
      </c>
      <c r="C100" s="730" t="s">
        <v>882</v>
      </c>
      <c r="D100" s="730"/>
      <c r="E100" s="730"/>
      <c r="F100" s="726">
        <v>1660</v>
      </c>
      <c r="G100" s="727">
        <v>1660</v>
      </c>
      <c r="H100" s="727">
        <v>795</v>
      </c>
      <c r="I100" s="729">
        <v>47.89</v>
      </c>
    </row>
    <row r="101" spans="1:9" ht="12.75">
      <c r="A101" s="736"/>
      <c r="B101" s="724">
        <v>502</v>
      </c>
      <c r="C101" s="732" t="s">
        <v>921</v>
      </c>
      <c r="D101" s="733"/>
      <c r="E101" s="734"/>
      <c r="F101" s="726">
        <v>3319</v>
      </c>
      <c r="G101" s="727">
        <v>3319</v>
      </c>
      <c r="H101" s="727">
        <v>4175</v>
      </c>
      <c r="I101" s="729">
        <v>125.79</v>
      </c>
    </row>
    <row r="102" spans="1:9" ht="12.75">
      <c r="A102" s="736"/>
      <c r="B102" s="724">
        <v>518</v>
      </c>
      <c r="C102" s="732" t="s">
        <v>888</v>
      </c>
      <c r="D102" s="733"/>
      <c r="E102" s="734"/>
      <c r="F102" s="726">
        <v>1660</v>
      </c>
      <c r="G102" s="727">
        <v>1660</v>
      </c>
      <c r="H102" s="727">
        <v>1595</v>
      </c>
      <c r="I102" s="729">
        <v>96.08</v>
      </c>
    </row>
    <row r="103" spans="1:9" ht="12.75">
      <c r="A103" s="736"/>
      <c r="B103" s="724">
        <v>521</v>
      </c>
      <c r="C103" s="730" t="s">
        <v>923</v>
      </c>
      <c r="D103" s="730"/>
      <c r="E103" s="730"/>
      <c r="F103" s="731">
        <v>15601</v>
      </c>
      <c r="G103" s="729">
        <v>15601</v>
      </c>
      <c r="H103" s="729">
        <v>15858</v>
      </c>
      <c r="I103" s="729">
        <v>101.65</v>
      </c>
    </row>
    <row r="104" spans="1:9" ht="12.75">
      <c r="A104" s="736"/>
      <c r="B104" s="724">
        <v>524</v>
      </c>
      <c r="C104" s="732" t="s">
        <v>892</v>
      </c>
      <c r="D104" s="733"/>
      <c r="E104" s="734"/>
      <c r="F104" s="731">
        <v>5477</v>
      </c>
      <c r="G104" s="729">
        <v>5477</v>
      </c>
      <c r="H104" s="729">
        <v>5057</v>
      </c>
      <c r="I104" s="729">
        <v>92.33</v>
      </c>
    </row>
    <row r="105" spans="1:9" ht="12.75">
      <c r="A105" s="736"/>
      <c r="B105" s="724">
        <v>525</v>
      </c>
      <c r="C105" s="732" t="s">
        <v>924</v>
      </c>
      <c r="D105" s="733"/>
      <c r="E105" s="734"/>
      <c r="F105" s="731">
        <v>398</v>
      </c>
      <c r="G105" s="729">
        <v>398</v>
      </c>
      <c r="H105" s="729">
        <v>360</v>
      </c>
      <c r="I105" s="729">
        <v>90.45</v>
      </c>
    </row>
    <row r="106" spans="1:9" ht="12.75">
      <c r="A106" s="736"/>
      <c r="B106" s="724">
        <v>527</v>
      </c>
      <c r="C106" s="732" t="s">
        <v>892</v>
      </c>
      <c r="D106" s="733"/>
      <c r="E106" s="734"/>
      <c r="F106" s="731">
        <v>1759</v>
      </c>
      <c r="G106" s="729">
        <v>1759</v>
      </c>
      <c r="H106" s="729">
        <v>1441</v>
      </c>
      <c r="I106" s="729">
        <v>81.92</v>
      </c>
    </row>
    <row r="107" spans="1:9" ht="12.75">
      <c r="A107" s="736"/>
      <c r="B107" s="724">
        <v>546</v>
      </c>
      <c r="C107" s="732" t="s">
        <v>896</v>
      </c>
      <c r="D107" s="733"/>
      <c r="E107" s="734"/>
      <c r="F107" s="731"/>
      <c r="G107" s="729"/>
      <c r="H107" s="729">
        <v>120</v>
      </c>
      <c r="I107" s="729"/>
    </row>
    <row r="108" spans="1:9" ht="12.75">
      <c r="A108" s="736"/>
      <c r="B108" s="724">
        <v>551</v>
      </c>
      <c r="C108" s="732" t="s">
        <v>897</v>
      </c>
      <c r="D108" s="733"/>
      <c r="E108" s="734"/>
      <c r="F108" s="731"/>
      <c r="G108" s="729"/>
      <c r="H108" s="729">
        <v>905</v>
      </c>
      <c r="I108" s="729"/>
    </row>
    <row r="109" spans="1:9" ht="12.75">
      <c r="A109" s="736"/>
      <c r="B109" s="724">
        <v>553</v>
      </c>
      <c r="C109" s="732" t="s">
        <v>925</v>
      </c>
      <c r="D109" s="733"/>
      <c r="E109" s="734"/>
      <c r="F109" s="731">
        <v>332</v>
      </c>
      <c r="G109" s="729">
        <v>332</v>
      </c>
      <c r="H109" s="729">
        <v>1104</v>
      </c>
      <c r="I109" s="729">
        <v>332.53</v>
      </c>
    </row>
    <row r="110" spans="1:9" ht="12.75">
      <c r="A110" s="791"/>
      <c r="B110" s="356"/>
      <c r="C110" s="792" t="s">
        <v>926</v>
      </c>
      <c r="D110" s="792"/>
      <c r="E110" s="792"/>
      <c r="F110" s="743">
        <v>43484</v>
      </c>
      <c r="G110" s="743">
        <v>43484</v>
      </c>
      <c r="H110" s="743">
        <v>41342</v>
      </c>
      <c r="I110" s="743">
        <v>95.07</v>
      </c>
    </row>
    <row r="111" spans="1:9" ht="12.75">
      <c r="A111" s="736"/>
      <c r="B111" s="724">
        <v>602</v>
      </c>
      <c r="C111" s="730" t="s">
        <v>939</v>
      </c>
      <c r="D111" s="730"/>
      <c r="E111" s="730"/>
      <c r="F111" s="731">
        <v>43152</v>
      </c>
      <c r="G111" s="770">
        <v>43152</v>
      </c>
      <c r="H111" s="770">
        <v>39055</v>
      </c>
      <c r="I111" s="729">
        <v>90.81</v>
      </c>
    </row>
    <row r="112" spans="1:9" ht="12.75">
      <c r="A112" s="736"/>
      <c r="B112" s="724">
        <v>653</v>
      </c>
      <c r="C112" s="732" t="s">
        <v>940</v>
      </c>
      <c r="D112" s="733"/>
      <c r="E112" s="734"/>
      <c r="F112" s="731">
        <v>332</v>
      </c>
      <c r="G112" s="770">
        <v>332</v>
      </c>
      <c r="H112" s="770">
        <v>1262</v>
      </c>
      <c r="I112" s="729">
        <v>390.12</v>
      </c>
    </row>
    <row r="113" spans="1:9" ht="12.75">
      <c r="A113" s="736"/>
      <c r="B113" s="724">
        <v>658</v>
      </c>
      <c r="C113" s="732" t="s">
        <v>941</v>
      </c>
      <c r="D113" s="733"/>
      <c r="E113" s="734"/>
      <c r="F113" s="731"/>
      <c r="G113" s="770"/>
      <c r="H113" s="770">
        <v>120</v>
      </c>
      <c r="I113" s="729"/>
    </row>
    <row r="114" spans="1:9" ht="12.75">
      <c r="A114" s="736"/>
      <c r="B114" s="724">
        <v>691</v>
      </c>
      <c r="C114" s="800" t="s">
        <v>942</v>
      </c>
      <c r="D114" s="801" t="s">
        <v>930</v>
      </c>
      <c r="E114" s="801"/>
      <c r="F114" s="729">
        <v>0</v>
      </c>
      <c r="G114" s="729">
        <v>0</v>
      </c>
      <c r="H114" s="729"/>
      <c r="I114" s="729"/>
    </row>
    <row r="115" spans="1:9" ht="12.75">
      <c r="A115" s="736"/>
      <c r="B115" s="802">
        <v>692</v>
      </c>
      <c r="C115" s="736"/>
      <c r="D115" s="801" t="s">
        <v>931</v>
      </c>
      <c r="E115" s="801"/>
      <c r="F115" s="726">
        <v>0</v>
      </c>
      <c r="G115" s="729">
        <v>0</v>
      </c>
      <c r="H115" s="729">
        <v>905</v>
      </c>
      <c r="I115" s="729"/>
    </row>
    <row r="116" spans="1:9" ht="12.75">
      <c r="A116" s="791"/>
      <c r="B116" s="356"/>
      <c r="C116" s="751" t="s">
        <v>943</v>
      </c>
      <c r="D116" s="818"/>
      <c r="E116" s="819"/>
      <c r="F116" s="358">
        <v>0</v>
      </c>
      <c r="G116" s="358">
        <v>0</v>
      </c>
      <c r="H116" s="358">
        <v>0</v>
      </c>
      <c r="I116" s="358">
        <v>0</v>
      </c>
    </row>
    <row r="117" spans="1:9" ht="13.5">
      <c r="A117" s="786">
        <v>31</v>
      </c>
      <c r="B117" s="821" t="s">
        <v>944</v>
      </c>
      <c r="C117" s="822"/>
      <c r="D117" s="822"/>
      <c r="E117" s="823"/>
      <c r="F117" s="788"/>
      <c r="G117" s="788"/>
      <c r="H117" s="788"/>
      <c r="I117" s="824"/>
    </row>
    <row r="118" spans="1:9" ht="12.75">
      <c r="A118" s="789"/>
      <c r="B118" s="741"/>
      <c r="C118" s="751" t="s">
        <v>902</v>
      </c>
      <c r="D118" s="825"/>
      <c r="E118" s="826"/>
      <c r="F118" s="790">
        <v>675830</v>
      </c>
      <c r="G118" s="790">
        <v>675830</v>
      </c>
      <c r="H118" s="790">
        <v>682888</v>
      </c>
      <c r="I118" s="790">
        <v>101.04</v>
      </c>
    </row>
    <row r="119" spans="1:9" ht="12.75">
      <c r="A119" s="736"/>
      <c r="B119" s="724">
        <v>501</v>
      </c>
      <c r="C119" s="732" t="s">
        <v>882</v>
      </c>
      <c r="D119" s="827"/>
      <c r="E119" s="801"/>
      <c r="F119" s="726">
        <v>125805</v>
      </c>
      <c r="G119" s="727">
        <v>125805</v>
      </c>
      <c r="H119" s="727">
        <v>112296</v>
      </c>
      <c r="I119" s="729">
        <v>89.26</v>
      </c>
    </row>
    <row r="120" spans="1:9" ht="12.75">
      <c r="A120" s="736"/>
      <c r="B120" s="724">
        <v>502</v>
      </c>
      <c r="C120" s="732" t="s">
        <v>921</v>
      </c>
      <c r="D120" s="733"/>
      <c r="E120" s="734"/>
      <c r="F120" s="726">
        <v>10622</v>
      </c>
      <c r="G120" s="727">
        <v>10622</v>
      </c>
      <c r="H120" s="727">
        <v>9975</v>
      </c>
      <c r="I120" s="729">
        <v>93.91</v>
      </c>
    </row>
    <row r="121" spans="1:9" ht="12.75">
      <c r="A121" s="736"/>
      <c r="B121" s="724">
        <v>511</v>
      </c>
      <c r="C121" s="732" t="s">
        <v>922</v>
      </c>
      <c r="D121" s="733"/>
      <c r="E121" s="734"/>
      <c r="F121" s="726">
        <v>33194</v>
      </c>
      <c r="G121" s="727">
        <v>33194</v>
      </c>
      <c r="H121" s="727">
        <v>31505</v>
      </c>
      <c r="I121" s="729">
        <v>94.91</v>
      </c>
    </row>
    <row r="122" spans="1:9" ht="12.75">
      <c r="A122" s="736"/>
      <c r="B122" s="724">
        <v>518</v>
      </c>
      <c r="C122" s="732" t="s">
        <v>888</v>
      </c>
      <c r="D122" s="733"/>
      <c r="E122" s="734"/>
      <c r="F122" s="726">
        <v>302065</v>
      </c>
      <c r="G122" s="727">
        <v>302065</v>
      </c>
      <c r="H122" s="727">
        <v>296624</v>
      </c>
      <c r="I122" s="729">
        <v>98.2</v>
      </c>
    </row>
    <row r="123" spans="1:9" ht="12.75">
      <c r="A123" s="736"/>
      <c r="B123" s="724">
        <v>521</v>
      </c>
      <c r="C123" s="732" t="s">
        <v>923</v>
      </c>
      <c r="D123" s="827"/>
      <c r="E123" s="801"/>
      <c r="F123" s="731">
        <v>115515</v>
      </c>
      <c r="G123" s="729">
        <v>115515</v>
      </c>
      <c r="H123" s="729">
        <v>117001</v>
      </c>
      <c r="I123" s="729">
        <v>101.29</v>
      </c>
    </row>
    <row r="124" spans="1:9" ht="12.75">
      <c r="A124" s="736"/>
      <c r="B124" s="724">
        <v>524</v>
      </c>
      <c r="C124" s="732" t="s">
        <v>892</v>
      </c>
      <c r="D124" s="733"/>
      <c r="E124" s="734"/>
      <c r="F124" s="731">
        <v>40663</v>
      </c>
      <c r="G124" s="729">
        <v>40663</v>
      </c>
      <c r="H124" s="729">
        <v>40940</v>
      </c>
      <c r="I124" s="729">
        <v>100.68</v>
      </c>
    </row>
    <row r="125" spans="1:9" ht="12.75">
      <c r="A125" s="736"/>
      <c r="B125" s="724">
        <v>525</v>
      </c>
      <c r="C125" s="732" t="s">
        <v>924</v>
      </c>
      <c r="D125" s="733"/>
      <c r="E125" s="734"/>
      <c r="F125" s="731">
        <v>1328</v>
      </c>
      <c r="G125" s="729">
        <v>1328</v>
      </c>
      <c r="H125" s="729">
        <v>1305</v>
      </c>
      <c r="I125" s="729">
        <v>98.27</v>
      </c>
    </row>
    <row r="126" spans="1:9" ht="12.75">
      <c r="A126" s="736"/>
      <c r="B126" s="724">
        <v>527</v>
      </c>
      <c r="C126" s="732" t="s">
        <v>892</v>
      </c>
      <c r="D126" s="733"/>
      <c r="E126" s="734"/>
      <c r="F126" s="731">
        <v>12282</v>
      </c>
      <c r="G126" s="729">
        <v>12282</v>
      </c>
      <c r="H126" s="729">
        <v>10139</v>
      </c>
      <c r="I126" s="729">
        <v>82.55</v>
      </c>
    </row>
    <row r="127" spans="1:9" ht="12.75">
      <c r="A127" s="736"/>
      <c r="B127" s="724">
        <v>546</v>
      </c>
      <c r="C127" s="732" t="s">
        <v>896</v>
      </c>
      <c r="D127" s="733"/>
      <c r="E127" s="734"/>
      <c r="F127" s="731"/>
      <c r="G127" s="729"/>
      <c r="H127" s="729">
        <v>1180</v>
      </c>
      <c r="I127" s="729"/>
    </row>
    <row r="128" spans="1:9" ht="12.75">
      <c r="A128" s="736"/>
      <c r="B128" s="724">
        <v>551</v>
      </c>
      <c r="C128" s="732" t="s">
        <v>897</v>
      </c>
      <c r="D128" s="733"/>
      <c r="E128" s="734"/>
      <c r="F128" s="731">
        <v>20746</v>
      </c>
      <c r="G128" s="729">
        <v>20746</v>
      </c>
      <c r="H128" s="729">
        <v>50361</v>
      </c>
      <c r="I128" s="729">
        <v>242.75</v>
      </c>
    </row>
    <row r="129" spans="1:9" ht="12.75">
      <c r="A129" s="736"/>
      <c r="B129" s="724">
        <v>553</v>
      </c>
      <c r="C129" s="732" t="s">
        <v>925</v>
      </c>
      <c r="D129" s="733"/>
      <c r="E129" s="734"/>
      <c r="F129" s="731">
        <v>6639</v>
      </c>
      <c r="G129" s="729">
        <v>6639</v>
      </c>
      <c r="H129" s="729">
        <v>6781</v>
      </c>
      <c r="I129" s="729">
        <v>102.14</v>
      </c>
    </row>
    <row r="130" spans="1:9" ht="12.75">
      <c r="A130" s="736"/>
      <c r="B130" s="724">
        <v>558</v>
      </c>
      <c r="C130" s="732" t="s">
        <v>945</v>
      </c>
      <c r="D130" s="733"/>
      <c r="E130" s="734"/>
      <c r="F130" s="731">
        <v>1992</v>
      </c>
      <c r="G130" s="729">
        <v>1992</v>
      </c>
      <c r="H130" s="729">
        <v>1015</v>
      </c>
      <c r="I130" s="729">
        <v>50.95</v>
      </c>
    </row>
    <row r="131" spans="1:9" ht="12.75">
      <c r="A131" s="736"/>
      <c r="B131" s="724">
        <v>568</v>
      </c>
      <c r="C131" s="732" t="s">
        <v>901</v>
      </c>
      <c r="D131" s="827"/>
      <c r="E131" s="801"/>
      <c r="F131" s="731">
        <v>4979</v>
      </c>
      <c r="G131" s="729">
        <v>4979</v>
      </c>
      <c r="H131" s="729">
        <v>3766</v>
      </c>
      <c r="I131" s="729">
        <v>75.64</v>
      </c>
    </row>
    <row r="132" spans="1:9" ht="12.75">
      <c r="A132" s="791"/>
      <c r="B132" s="356"/>
      <c r="C132" s="828" t="s">
        <v>926</v>
      </c>
      <c r="D132" s="829"/>
      <c r="E132" s="830"/>
      <c r="F132" s="743">
        <v>675830</v>
      </c>
      <c r="G132" s="743">
        <v>675830</v>
      </c>
      <c r="H132" s="743">
        <v>682888</v>
      </c>
      <c r="I132" s="743">
        <v>101.04</v>
      </c>
    </row>
    <row r="133" spans="1:9" ht="12.75">
      <c r="A133" s="736"/>
      <c r="B133" s="724">
        <v>602</v>
      </c>
      <c r="C133" s="732" t="s">
        <v>939</v>
      </c>
      <c r="D133" s="827"/>
      <c r="E133" s="801"/>
      <c r="F133" s="731">
        <v>2</v>
      </c>
      <c r="G133" s="770">
        <v>2</v>
      </c>
      <c r="H133" s="770"/>
      <c r="I133" s="729"/>
    </row>
    <row r="134" spans="1:9" ht="12.75">
      <c r="A134" s="736"/>
      <c r="B134" s="724">
        <v>653</v>
      </c>
      <c r="C134" s="732" t="s">
        <v>946</v>
      </c>
      <c r="D134" s="733"/>
      <c r="E134" s="734"/>
      <c r="F134" s="731">
        <v>6639</v>
      </c>
      <c r="G134" s="770">
        <v>6639</v>
      </c>
      <c r="H134" s="770"/>
      <c r="I134" s="729"/>
    </row>
    <row r="135" spans="1:9" ht="12.75">
      <c r="A135" s="736"/>
      <c r="B135" s="724">
        <v>658</v>
      </c>
      <c r="C135" s="732" t="s">
        <v>941</v>
      </c>
      <c r="D135" s="733"/>
      <c r="E135" s="734"/>
      <c r="F135" s="731">
        <v>1992</v>
      </c>
      <c r="G135" s="770">
        <v>1992</v>
      </c>
      <c r="H135" s="770"/>
      <c r="I135" s="729"/>
    </row>
    <row r="136" spans="1:9" ht="12.75">
      <c r="A136" s="736"/>
      <c r="B136" s="724">
        <v>691</v>
      </c>
      <c r="C136" s="800" t="s">
        <v>935</v>
      </c>
      <c r="D136" s="827" t="s">
        <v>930</v>
      </c>
      <c r="E136" s="801"/>
      <c r="F136" s="729">
        <v>646451</v>
      </c>
      <c r="G136" s="729">
        <v>646451</v>
      </c>
      <c r="H136" s="729">
        <v>632527</v>
      </c>
      <c r="I136" s="729">
        <v>97.85</v>
      </c>
    </row>
    <row r="137" spans="1:9" ht="12.75">
      <c r="A137" s="736"/>
      <c r="B137" s="802">
        <v>692</v>
      </c>
      <c r="C137" s="736"/>
      <c r="D137" s="827" t="s">
        <v>931</v>
      </c>
      <c r="E137" s="801"/>
      <c r="F137" s="726">
        <v>20746</v>
      </c>
      <c r="G137" s="729">
        <v>20746</v>
      </c>
      <c r="H137" s="729">
        <v>50361</v>
      </c>
      <c r="I137" s="729">
        <v>242.75</v>
      </c>
    </row>
    <row r="138" spans="1:9" ht="12.75">
      <c r="A138" s="791"/>
      <c r="B138" s="356"/>
      <c r="C138" s="751" t="s">
        <v>932</v>
      </c>
      <c r="D138" s="818"/>
      <c r="E138" s="819"/>
      <c r="F138" s="358">
        <v>646451</v>
      </c>
      <c r="G138" s="358">
        <v>646451</v>
      </c>
      <c r="H138" s="358">
        <v>632527</v>
      </c>
      <c r="I138" s="358">
        <v>97.85</v>
      </c>
    </row>
    <row r="139" spans="1:9" ht="13.5">
      <c r="A139" s="786">
        <v>33</v>
      </c>
      <c r="B139" s="831" t="s">
        <v>623</v>
      </c>
      <c r="C139" s="832"/>
      <c r="D139" s="832"/>
      <c r="E139" s="833"/>
      <c r="F139" s="788"/>
      <c r="G139" s="788"/>
      <c r="H139" s="788"/>
      <c r="I139" s="788"/>
    </row>
    <row r="140" spans="1:9" ht="12.75">
      <c r="A140" s="789"/>
      <c r="B140" s="741"/>
      <c r="C140" s="751" t="s">
        <v>902</v>
      </c>
      <c r="D140" s="834"/>
      <c r="E140" s="835"/>
      <c r="F140" s="790">
        <v>283376</v>
      </c>
      <c r="G140" s="790">
        <v>293091</v>
      </c>
      <c r="H140" s="790">
        <v>360813</v>
      </c>
      <c r="I140" s="790">
        <v>123.11</v>
      </c>
    </row>
    <row r="141" spans="1:9" ht="12.75">
      <c r="A141" s="119"/>
      <c r="B141" s="724">
        <v>501</v>
      </c>
      <c r="C141" s="732" t="s">
        <v>882</v>
      </c>
      <c r="D141" s="733"/>
      <c r="E141" s="734"/>
      <c r="F141" s="729">
        <v>20580</v>
      </c>
      <c r="G141" s="729">
        <v>20580</v>
      </c>
      <c r="H141" s="729">
        <v>20645</v>
      </c>
      <c r="I141" s="729">
        <v>100.32</v>
      </c>
    </row>
    <row r="142" spans="1:9" ht="12.75">
      <c r="A142" s="119"/>
      <c r="B142" s="724">
        <v>502</v>
      </c>
      <c r="C142" s="732" t="s">
        <v>921</v>
      </c>
      <c r="D142" s="733"/>
      <c r="E142" s="734"/>
      <c r="F142" s="729">
        <v>201819</v>
      </c>
      <c r="G142" s="729">
        <v>211534</v>
      </c>
      <c r="H142" s="729">
        <v>266437</v>
      </c>
      <c r="I142" s="729">
        <v>125.95</v>
      </c>
    </row>
    <row r="143" spans="1:9" ht="12.75">
      <c r="A143" s="119"/>
      <c r="B143" s="724">
        <v>511</v>
      </c>
      <c r="C143" s="732" t="s">
        <v>947</v>
      </c>
      <c r="D143" s="733"/>
      <c r="E143" s="734"/>
      <c r="F143" s="729">
        <v>664</v>
      </c>
      <c r="G143" s="729">
        <v>664</v>
      </c>
      <c r="H143" s="729">
        <v>15</v>
      </c>
      <c r="I143" s="729">
        <v>2.2600000000000002</v>
      </c>
    </row>
    <row r="144" spans="1:9" ht="12.75">
      <c r="A144" s="119"/>
      <c r="B144" s="724">
        <v>518</v>
      </c>
      <c r="C144" s="732" t="s">
        <v>888</v>
      </c>
      <c r="D144" s="733"/>
      <c r="E144" s="734"/>
      <c r="F144" s="729">
        <v>3319</v>
      </c>
      <c r="G144" s="729">
        <v>3319</v>
      </c>
      <c r="H144" s="729">
        <v>3204</v>
      </c>
      <c r="I144" s="729">
        <v>96.54</v>
      </c>
    </row>
    <row r="145" spans="1:9" ht="12.75">
      <c r="A145" s="119"/>
      <c r="B145" s="724">
        <v>521</v>
      </c>
      <c r="C145" s="732" t="s">
        <v>923</v>
      </c>
      <c r="D145" s="733"/>
      <c r="E145" s="734"/>
      <c r="F145" s="729">
        <v>29211</v>
      </c>
      <c r="G145" s="729">
        <v>29211</v>
      </c>
      <c r="H145" s="729">
        <v>29711</v>
      </c>
      <c r="I145" s="729">
        <v>101.71</v>
      </c>
    </row>
    <row r="146" spans="1:9" ht="12.75">
      <c r="A146" s="119"/>
      <c r="B146" s="724">
        <v>524</v>
      </c>
      <c r="C146" s="732" t="s">
        <v>948</v>
      </c>
      <c r="D146" s="733"/>
      <c r="E146" s="734"/>
      <c r="F146" s="729">
        <v>10290</v>
      </c>
      <c r="G146" s="729">
        <v>10290</v>
      </c>
      <c r="H146" s="729">
        <v>10483</v>
      </c>
      <c r="I146" s="729">
        <v>101.86</v>
      </c>
    </row>
    <row r="147" spans="1:9" ht="12.75">
      <c r="A147" s="119"/>
      <c r="B147" s="724">
        <v>525</v>
      </c>
      <c r="C147" s="732" t="s">
        <v>924</v>
      </c>
      <c r="D147" s="733"/>
      <c r="E147" s="734"/>
      <c r="F147" s="729">
        <v>398</v>
      </c>
      <c r="G147" s="729">
        <v>398</v>
      </c>
      <c r="H147" s="729">
        <v>408</v>
      </c>
      <c r="I147" s="729">
        <v>102.51</v>
      </c>
    </row>
    <row r="148" spans="1:9" ht="12.75">
      <c r="A148" s="119"/>
      <c r="B148" s="724">
        <v>527</v>
      </c>
      <c r="C148" s="732" t="s">
        <v>892</v>
      </c>
      <c r="D148" s="733"/>
      <c r="E148" s="734"/>
      <c r="F148" s="729">
        <v>2323</v>
      </c>
      <c r="G148" s="729">
        <v>2323</v>
      </c>
      <c r="H148" s="729">
        <v>2026</v>
      </c>
      <c r="I148" s="729">
        <v>87.21</v>
      </c>
    </row>
    <row r="149" spans="1:9" ht="12.75">
      <c r="A149" s="119"/>
      <c r="B149" s="724">
        <v>546</v>
      </c>
      <c r="C149" s="732" t="s">
        <v>896</v>
      </c>
      <c r="D149" s="733"/>
      <c r="E149" s="734"/>
      <c r="F149" s="729"/>
      <c r="G149" s="729"/>
      <c r="H149" s="729">
        <v>1247</v>
      </c>
      <c r="I149" s="729"/>
    </row>
    <row r="150" spans="1:9" ht="12.75">
      <c r="A150" s="119"/>
      <c r="B150" s="724">
        <v>551</v>
      </c>
      <c r="C150" s="732" t="s">
        <v>897</v>
      </c>
      <c r="D150" s="733"/>
      <c r="E150" s="734"/>
      <c r="F150" s="729">
        <v>13278</v>
      </c>
      <c r="G150" s="729">
        <v>13278</v>
      </c>
      <c r="H150" s="729">
        <v>22534</v>
      </c>
      <c r="I150" s="729">
        <v>169.71</v>
      </c>
    </row>
    <row r="151" spans="1:9" ht="12.75">
      <c r="A151" s="119"/>
      <c r="B151" s="724">
        <v>553</v>
      </c>
      <c r="C151" s="732" t="s">
        <v>925</v>
      </c>
      <c r="D151" s="733"/>
      <c r="E151" s="734"/>
      <c r="F151" s="729">
        <v>830</v>
      </c>
      <c r="G151" s="729">
        <v>830</v>
      </c>
      <c r="H151" s="729">
        <v>1311</v>
      </c>
      <c r="I151" s="729">
        <v>157.95000000000002</v>
      </c>
    </row>
    <row r="152" spans="1:9" ht="12.75">
      <c r="A152" s="119"/>
      <c r="B152" s="724">
        <v>558</v>
      </c>
      <c r="C152" s="732" t="s">
        <v>900</v>
      </c>
      <c r="D152" s="733"/>
      <c r="E152" s="734"/>
      <c r="F152" s="729"/>
      <c r="G152" s="729"/>
      <c r="H152" s="729">
        <v>2495</v>
      </c>
      <c r="I152" s="729"/>
    </row>
    <row r="153" spans="1:9" ht="12.75">
      <c r="A153" s="119"/>
      <c r="B153" s="724">
        <v>568</v>
      </c>
      <c r="C153" s="732" t="s">
        <v>901</v>
      </c>
      <c r="D153" s="733"/>
      <c r="E153" s="734"/>
      <c r="F153" s="729">
        <v>664</v>
      </c>
      <c r="G153" s="729">
        <v>664</v>
      </c>
      <c r="H153" s="729">
        <v>297</v>
      </c>
      <c r="I153" s="729">
        <v>44.73</v>
      </c>
    </row>
    <row r="154" spans="1:9" ht="12.75">
      <c r="A154" s="791"/>
      <c r="B154" s="356"/>
      <c r="C154" s="828" t="s">
        <v>926</v>
      </c>
      <c r="D154" s="836"/>
      <c r="E154" s="837"/>
      <c r="F154" s="743">
        <f>SUM(F141:F153)</f>
        <v>283376</v>
      </c>
      <c r="G154" s="743">
        <f>SUM(G141:G153)</f>
        <v>293091</v>
      </c>
      <c r="H154" s="743">
        <f>SUM(H141:H153)</f>
        <v>360813</v>
      </c>
      <c r="I154" s="743">
        <v>123.11</v>
      </c>
    </row>
    <row r="155" spans="1:9" ht="12.75">
      <c r="A155" s="119"/>
      <c r="B155" s="724">
        <v>602</v>
      </c>
      <c r="C155" s="732" t="s">
        <v>949</v>
      </c>
      <c r="D155" s="733"/>
      <c r="E155" s="734"/>
      <c r="F155" s="729">
        <v>3318</v>
      </c>
      <c r="G155" s="729">
        <v>3318</v>
      </c>
      <c r="H155" s="729">
        <v>3256</v>
      </c>
      <c r="I155" s="729">
        <v>98.13</v>
      </c>
    </row>
    <row r="156" spans="1:9" ht="12.75">
      <c r="A156" s="736"/>
      <c r="B156" s="724">
        <v>653</v>
      </c>
      <c r="C156" s="732" t="s">
        <v>946</v>
      </c>
      <c r="D156" s="733"/>
      <c r="E156" s="734"/>
      <c r="F156" s="729">
        <v>830</v>
      </c>
      <c r="G156" s="729">
        <v>830</v>
      </c>
      <c r="H156" s="729">
        <v>1813</v>
      </c>
      <c r="I156" s="729">
        <v>218.43</v>
      </c>
    </row>
    <row r="157" spans="1:9" ht="12.75">
      <c r="A157" s="736"/>
      <c r="B157" s="724">
        <v>658</v>
      </c>
      <c r="C157" s="732" t="s">
        <v>941</v>
      </c>
      <c r="D157" s="733"/>
      <c r="E157" s="734"/>
      <c r="F157" s="729"/>
      <c r="G157" s="729"/>
      <c r="H157" s="729">
        <v>1247</v>
      </c>
      <c r="I157" s="729"/>
    </row>
    <row r="158" spans="1:9" ht="12.75">
      <c r="A158" s="736"/>
      <c r="B158" s="724">
        <v>691</v>
      </c>
      <c r="C158" s="800" t="s">
        <v>935</v>
      </c>
      <c r="D158" s="827" t="s">
        <v>930</v>
      </c>
      <c r="E158" s="734"/>
      <c r="F158" s="729">
        <v>265950</v>
      </c>
      <c r="G158" s="729">
        <v>275665</v>
      </c>
      <c r="H158" s="729">
        <v>331963</v>
      </c>
      <c r="I158" s="729">
        <v>120.42</v>
      </c>
    </row>
    <row r="159" spans="1:9" ht="12.75">
      <c r="A159" s="736"/>
      <c r="B159" s="802">
        <v>692</v>
      </c>
      <c r="C159" s="736"/>
      <c r="D159" s="827" t="s">
        <v>950</v>
      </c>
      <c r="E159" s="734"/>
      <c r="F159" s="726">
        <v>13278</v>
      </c>
      <c r="G159" s="729">
        <v>13278</v>
      </c>
      <c r="H159" s="729">
        <v>22534</v>
      </c>
      <c r="I159" s="729">
        <v>169.71</v>
      </c>
    </row>
    <row r="160" spans="1:9" ht="12.75">
      <c r="A160" s="791"/>
      <c r="B160" s="356"/>
      <c r="C160" s="751" t="s">
        <v>943</v>
      </c>
      <c r="D160" s="818"/>
      <c r="E160" s="819"/>
      <c r="F160" s="358">
        <v>265950</v>
      </c>
      <c r="G160" s="358">
        <v>275665</v>
      </c>
      <c r="H160" s="358">
        <v>331963</v>
      </c>
      <c r="I160" s="358">
        <v>120.42</v>
      </c>
    </row>
    <row r="161" spans="1:9" ht="12.75">
      <c r="A161" s="791"/>
      <c r="B161" s="838"/>
      <c r="C161" s="825"/>
      <c r="D161" s="818"/>
      <c r="E161" s="819"/>
      <c r="F161" s="839"/>
      <c r="G161" s="839"/>
      <c r="H161" s="839"/>
      <c r="I161" s="839"/>
    </row>
    <row r="162" spans="1:9" ht="13.5">
      <c r="A162" s="786">
        <v>41</v>
      </c>
      <c r="B162" s="821" t="s">
        <v>951</v>
      </c>
      <c r="C162" s="822"/>
      <c r="D162" s="822"/>
      <c r="E162" s="823"/>
      <c r="F162" s="840"/>
      <c r="G162" s="840"/>
      <c r="H162" s="840"/>
      <c r="I162" s="840"/>
    </row>
    <row r="163" spans="1:9" ht="12.75">
      <c r="A163" s="789"/>
      <c r="B163" s="741"/>
      <c r="C163" s="742" t="s">
        <v>902</v>
      </c>
      <c r="D163" s="742"/>
      <c r="E163" s="742"/>
      <c r="F163" s="790">
        <v>90520</v>
      </c>
      <c r="G163" s="790">
        <v>95835</v>
      </c>
      <c r="H163" s="790">
        <v>82462</v>
      </c>
      <c r="I163" s="790">
        <v>86.05</v>
      </c>
    </row>
    <row r="164" spans="1:9" ht="12.75">
      <c r="A164" s="736"/>
      <c r="B164" s="724">
        <v>501</v>
      </c>
      <c r="C164" s="730" t="s">
        <v>882</v>
      </c>
      <c r="D164" s="730"/>
      <c r="E164" s="730"/>
      <c r="F164" s="726">
        <v>3320</v>
      </c>
      <c r="G164" s="727">
        <v>8635</v>
      </c>
      <c r="H164" s="727">
        <v>6455</v>
      </c>
      <c r="I164" s="729">
        <v>74.75</v>
      </c>
    </row>
    <row r="165" spans="1:9" ht="12.75">
      <c r="A165" s="736"/>
      <c r="B165" s="724">
        <v>502</v>
      </c>
      <c r="C165" s="732" t="s">
        <v>921</v>
      </c>
      <c r="D165" s="733"/>
      <c r="E165" s="734"/>
      <c r="F165" s="726">
        <v>1328</v>
      </c>
      <c r="G165" s="727">
        <v>1328</v>
      </c>
      <c r="H165" s="727">
        <v>378</v>
      </c>
      <c r="I165" s="729">
        <v>28.46</v>
      </c>
    </row>
    <row r="166" spans="1:9" ht="12.75">
      <c r="A166" s="736"/>
      <c r="B166" s="724">
        <v>511</v>
      </c>
      <c r="C166" s="732" t="s">
        <v>922</v>
      </c>
      <c r="D166" s="733"/>
      <c r="E166" s="734"/>
      <c r="F166" s="726">
        <v>1660</v>
      </c>
      <c r="G166" s="727">
        <v>1660</v>
      </c>
      <c r="H166" s="727">
        <v>203</v>
      </c>
      <c r="I166" s="729">
        <v>12.23</v>
      </c>
    </row>
    <row r="167" spans="1:9" ht="12.75">
      <c r="A167" s="736"/>
      <c r="B167" s="724">
        <v>518</v>
      </c>
      <c r="C167" s="732" t="s">
        <v>888</v>
      </c>
      <c r="D167" s="733"/>
      <c r="E167" s="734"/>
      <c r="F167" s="726">
        <v>3983</v>
      </c>
      <c r="G167" s="727">
        <v>3983</v>
      </c>
      <c r="H167" s="727">
        <v>1325</v>
      </c>
      <c r="I167" s="729">
        <v>33.27</v>
      </c>
    </row>
    <row r="168" spans="1:9" ht="12.75">
      <c r="A168" s="736"/>
      <c r="B168" s="724">
        <v>521</v>
      </c>
      <c r="C168" s="730" t="s">
        <v>923</v>
      </c>
      <c r="D168" s="730"/>
      <c r="E168" s="730"/>
      <c r="F168" s="731">
        <v>43816</v>
      </c>
      <c r="G168" s="729">
        <v>43816</v>
      </c>
      <c r="H168" s="729">
        <v>43685</v>
      </c>
      <c r="I168" s="729">
        <v>99.7</v>
      </c>
    </row>
    <row r="169" spans="1:9" ht="12.75">
      <c r="A169" s="736"/>
      <c r="B169" s="724">
        <v>524</v>
      </c>
      <c r="C169" s="732" t="s">
        <v>892</v>
      </c>
      <c r="D169" s="733"/>
      <c r="E169" s="734"/>
      <c r="F169" s="731">
        <v>15435</v>
      </c>
      <c r="G169" s="729">
        <v>15435</v>
      </c>
      <c r="H169" s="729">
        <v>15231</v>
      </c>
      <c r="I169" s="729">
        <v>98.67</v>
      </c>
    </row>
    <row r="170" spans="1:9" ht="12.75">
      <c r="A170" s="736"/>
      <c r="B170" s="724">
        <v>525</v>
      </c>
      <c r="C170" s="732" t="s">
        <v>924</v>
      </c>
      <c r="D170" s="733"/>
      <c r="E170" s="734"/>
      <c r="F170" s="731">
        <v>398</v>
      </c>
      <c r="G170" s="729">
        <v>398</v>
      </c>
      <c r="H170" s="729">
        <v>376</v>
      </c>
      <c r="I170" s="729">
        <v>94.47</v>
      </c>
    </row>
    <row r="171" spans="1:9" ht="12.75">
      <c r="A171" s="736"/>
      <c r="B171" s="724">
        <v>527</v>
      </c>
      <c r="C171" s="732" t="s">
        <v>892</v>
      </c>
      <c r="D171" s="733"/>
      <c r="E171" s="734"/>
      <c r="F171" s="731">
        <v>3983</v>
      </c>
      <c r="G171" s="729">
        <v>3983</v>
      </c>
      <c r="H171" s="729">
        <v>3434</v>
      </c>
      <c r="I171" s="729">
        <v>86.22</v>
      </c>
    </row>
    <row r="172" spans="1:9" ht="12.75">
      <c r="A172" s="736"/>
      <c r="B172" s="724">
        <v>551</v>
      </c>
      <c r="C172" s="732" t="s">
        <v>897</v>
      </c>
      <c r="D172" s="733"/>
      <c r="E172" s="734"/>
      <c r="F172" s="731">
        <v>14937</v>
      </c>
      <c r="G172" s="729">
        <v>14937</v>
      </c>
      <c r="H172" s="729">
        <v>9925</v>
      </c>
      <c r="I172" s="729">
        <v>66.45</v>
      </c>
    </row>
    <row r="173" spans="1:9" ht="12.75">
      <c r="A173" s="736"/>
      <c r="B173" s="724">
        <v>553</v>
      </c>
      <c r="C173" s="732" t="s">
        <v>945</v>
      </c>
      <c r="D173" s="733"/>
      <c r="E173" s="734"/>
      <c r="F173" s="731">
        <v>1660</v>
      </c>
      <c r="G173" s="729">
        <v>1660</v>
      </c>
      <c r="H173" s="729">
        <v>1342</v>
      </c>
      <c r="I173" s="729">
        <v>80.84</v>
      </c>
    </row>
    <row r="174" spans="1:9" ht="12.75">
      <c r="A174" s="736"/>
      <c r="B174" s="724">
        <v>568</v>
      </c>
      <c r="C174" s="730" t="s">
        <v>901</v>
      </c>
      <c r="D174" s="730"/>
      <c r="E174" s="730"/>
      <c r="F174" s="731"/>
      <c r="G174" s="729"/>
      <c r="H174" s="729">
        <v>108</v>
      </c>
      <c r="I174" s="729"/>
    </row>
    <row r="175" spans="1:9" ht="12.75">
      <c r="A175" s="791"/>
      <c r="B175" s="356"/>
      <c r="C175" s="792" t="s">
        <v>926</v>
      </c>
      <c r="D175" s="792"/>
      <c r="E175" s="792"/>
      <c r="F175" s="743">
        <v>90520</v>
      </c>
      <c r="G175" s="743">
        <v>95835</v>
      </c>
      <c r="H175" s="743">
        <v>82462</v>
      </c>
      <c r="I175" s="743">
        <v>81.82000000000001</v>
      </c>
    </row>
    <row r="176" spans="1:9" ht="12.75">
      <c r="A176" s="736"/>
      <c r="B176" s="724">
        <v>602</v>
      </c>
      <c r="C176" s="730" t="s">
        <v>904</v>
      </c>
      <c r="D176" s="730"/>
      <c r="E176" s="730"/>
      <c r="F176" s="731">
        <v>33194</v>
      </c>
      <c r="G176" s="770">
        <v>33194</v>
      </c>
      <c r="H176" s="770">
        <v>28605</v>
      </c>
      <c r="I176" s="729">
        <v>86.18</v>
      </c>
    </row>
    <row r="177" spans="1:9" ht="12.75">
      <c r="A177" s="736"/>
      <c r="B177" s="724">
        <v>648</v>
      </c>
      <c r="C177" s="732" t="s">
        <v>952</v>
      </c>
      <c r="D177" s="827"/>
      <c r="E177" s="801"/>
      <c r="F177" s="731"/>
      <c r="G177" s="770"/>
      <c r="H177" s="770">
        <v>762</v>
      </c>
      <c r="I177" s="729"/>
    </row>
    <row r="178" spans="1:9" ht="12.75">
      <c r="A178" s="736"/>
      <c r="B178" s="724">
        <v>653</v>
      </c>
      <c r="C178" s="732" t="s">
        <v>953</v>
      </c>
      <c r="D178" s="733"/>
      <c r="E178" s="734"/>
      <c r="F178" s="731">
        <v>1660</v>
      </c>
      <c r="G178" s="770">
        <v>1660</v>
      </c>
      <c r="H178" s="770">
        <v>1445</v>
      </c>
      <c r="I178" s="729">
        <v>87.05</v>
      </c>
    </row>
    <row r="179" spans="1:9" ht="12.75">
      <c r="A179" s="736"/>
      <c r="B179" s="724">
        <v>691</v>
      </c>
      <c r="C179" s="800" t="s">
        <v>935</v>
      </c>
      <c r="D179" s="801" t="s">
        <v>930</v>
      </c>
      <c r="E179" s="801"/>
      <c r="F179" s="729">
        <v>40729</v>
      </c>
      <c r="G179" s="729">
        <v>46044</v>
      </c>
      <c r="H179" s="729">
        <v>41725</v>
      </c>
      <c r="I179" s="729">
        <v>90.62</v>
      </c>
    </row>
    <row r="180" spans="1:9" ht="12.75">
      <c r="A180" s="736"/>
      <c r="B180" s="802">
        <v>692</v>
      </c>
      <c r="C180" s="736"/>
      <c r="D180" s="801" t="s">
        <v>931</v>
      </c>
      <c r="E180" s="801"/>
      <c r="F180" s="726">
        <v>14937</v>
      </c>
      <c r="G180" s="729">
        <v>14937</v>
      </c>
      <c r="H180" s="729">
        <v>9925</v>
      </c>
      <c r="I180" s="729">
        <v>66.45</v>
      </c>
    </row>
    <row r="181" spans="1:9" ht="12.75">
      <c r="A181" s="791"/>
      <c r="B181" s="356"/>
      <c r="C181" s="751" t="s">
        <v>954</v>
      </c>
      <c r="D181" s="818"/>
      <c r="E181" s="819"/>
      <c r="F181" s="358">
        <v>40729</v>
      </c>
      <c r="G181" s="358">
        <v>46044</v>
      </c>
      <c r="H181" s="358">
        <v>41725</v>
      </c>
      <c r="I181" s="358">
        <v>90.62</v>
      </c>
    </row>
    <row r="182" spans="1:9" ht="12.75">
      <c r="A182" s="793"/>
      <c r="B182" s="841"/>
      <c r="C182" s="842"/>
      <c r="D182" s="843"/>
      <c r="E182" s="844"/>
      <c r="F182" s="815"/>
      <c r="G182" s="815"/>
      <c r="H182" s="815"/>
      <c r="I182" s="815"/>
    </row>
    <row r="183" spans="1:9" ht="12.75">
      <c r="A183" s="793"/>
      <c r="B183" s="841"/>
      <c r="C183" s="842"/>
      <c r="D183" s="843"/>
      <c r="E183" s="844"/>
      <c r="F183" s="815"/>
      <c r="G183" s="815"/>
      <c r="H183" s="815"/>
      <c r="I183" s="815"/>
    </row>
    <row r="184" spans="1:9" ht="13.5">
      <c r="A184" s="845">
        <v>51</v>
      </c>
      <c r="B184" s="787" t="s">
        <v>955</v>
      </c>
      <c r="C184" s="787"/>
      <c r="D184" s="787"/>
      <c r="E184" s="787"/>
      <c r="F184" s="788"/>
      <c r="G184" s="788"/>
      <c r="H184" s="788"/>
      <c r="I184" s="788"/>
    </row>
    <row r="185" spans="1:9" ht="12.75">
      <c r="A185" s="789"/>
      <c r="B185" s="741"/>
      <c r="C185" s="742" t="s">
        <v>902</v>
      </c>
      <c r="D185" s="742"/>
      <c r="E185" s="742"/>
      <c r="F185" s="790">
        <v>241984</v>
      </c>
      <c r="G185" s="790">
        <v>251130</v>
      </c>
      <c r="H185" s="790">
        <v>245260</v>
      </c>
      <c r="I185" s="810">
        <v>97.66</v>
      </c>
    </row>
    <row r="186" spans="1:9" ht="12.75">
      <c r="A186" s="736"/>
      <c r="B186" s="724">
        <v>501</v>
      </c>
      <c r="C186" s="730" t="s">
        <v>882</v>
      </c>
      <c r="D186" s="730"/>
      <c r="E186" s="730"/>
      <c r="F186" s="731">
        <v>38172</v>
      </c>
      <c r="G186" s="729">
        <v>43172</v>
      </c>
      <c r="H186" s="729">
        <v>29582</v>
      </c>
      <c r="I186" s="846">
        <v>68.52</v>
      </c>
    </row>
    <row r="187" spans="1:9" ht="12.75">
      <c r="A187" s="736"/>
      <c r="B187" s="724">
        <v>502</v>
      </c>
      <c r="C187" s="730" t="s">
        <v>883</v>
      </c>
      <c r="D187" s="730"/>
      <c r="E187" s="730"/>
      <c r="F187" s="731">
        <v>9960</v>
      </c>
      <c r="G187" s="729">
        <v>9960</v>
      </c>
      <c r="H187" s="729">
        <v>6100</v>
      </c>
      <c r="I187" s="811">
        <v>61.27</v>
      </c>
    </row>
    <row r="188" spans="1:9" ht="12.75">
      <c r="A188" s="736"/>
      <c r="B188" s="724">
        <v>511</v>
      </c>
      <c r="C188" s="730" t="s">
        <v>956</v>
      </c>
      <c r="D188" s="730"/>
      <c r="E188" s="730"/>
      <c r="F188" s="731">
        <v>2655</v>
      </c>
      <c r="G188" s="729">
        <v>3807</v>
      </c>
      <c r="H188" s="729">
        <v>3350</v>
      </c>
      <c r="I188" s="846">
        <v>88</v>
      </c>
    </row>
    <row r="189" spans="1:9" ht="12.75">
      <c r="A189" s="736"/>
      <c r="B189" s="724">
        <v>518</v>
      </c>
      <c r="C189" s="730" t="s">
        <v>888</v>
      </c>
      <c r="D189" s="730"/>
      <c r="E189" s="730"/>
      <c r="F189" s="731">
        <v>1660</v>
      </c>
      <c r="G189" s="729">
        <v>4654</v>
      </c>
      <c r="H189" s="729">
        <v>2752</v>
      </c>
      <c r="I189" s="811">
        <v>59.15</v>
      </c>
    </row>
    <row r="190" spans="1:9" ht="12.75">
      <c r="A190" s="736"/>
      <c r="B190" s="724">
        <v>521</v>
      </c>
      <c r="C190" s="730" t="s">
        <v>923</v>
      </c>
      <c r="D190" s="730"/>
      <c r="E190" s="730"/>
      <c r="F190" s="731">
        <v>120328</v>
      </c>
      <c r="G190" s="729">
        <v>120328</v>
      </c>
      <c r="H190" s="729">
        <v>118090</v>
      </c>
      <c r="I190" s="846">
        <v>98.14</v>
      </c>
    </row>
    <row r="191" spans="1:9" ht="12.75">
      <c r="A191" s="736"/>
      <c r="B191" s="724">
        <v>524</v>
      </c>
      <c r="C191" s="730" t="s">
        <v>890</v>
      </c>
      <c r="D191" s="730"/>
      <c r="E191" s="730"/>
      <c r="F191" s="731">
        <v>42488</v>
      </c>
      <c r="G191" s="729">
        <v>42488</v>
      </c>
      <c r="H191" s="729">
        <v>41553</v>
      </c>
      <c r="I191" s="811">
        <v>97.8</v>
      </c>
    </row>
    <row r="192" spans="1:9" ht="12.75">
      <c r="A192" s="736"/>
      <c r="B192" s="724">
        <v>525</v>
      </c>
      <c r="C192" s="732" t="s">
        <v>924</v>
      </c>
      <c r="D192" s="733"/>
      <c r="E192" s="734"/>
      <c r="F192" s="731">
        <v>1261</v>
      </c>
      <c r="G192" s="729">
        <v>1261</v>
      </c>
      <c r="H192" s="729">
        <v>1170</v>
      </c>
      <c r="I192" s="847">
        <v>92.78</v>
      </c>
    </row>
    <row r="193" spans="1:9" ht="12.75">
      <c r="A193" s="848"/>
      <c r="B193" s="724">
        <v>527</v>
      </c>
      <c r="C193" s="730" t="s">
        <v>892</v>
      </c>
      <c r="D193" s="730"/>
      <c r="E193" s="730"/>
      <c r="F193" s="731">
        <v>10954</v>
      </c>
      <c r="G193" s="729">
        <v>10954</v>
      </c>
      <c r="H193" s="729">
        <v>11113</v>
      </c>
      <c r="I193" s="847">
        <v>101.45</v>
      </c>
    </row>
    <row r="194" spans="1:9" ht="12.75">
      <c r="A194" s="848"/>
      <c r="B194" s="724">
        <v>546</v>
      </c>
      <c r="C194" s="732" t="s">
        <v>896</v>
      </c>
      <c r="D194" s="733"/>
      <c r="E194" s="734"/>
      <c r="F194" s="731"/>
      <c r="G194" s="729"/>
      <c r="H194" s="729">
        <v>113</v>
      </c>
      <c r="I194" s="847"/>
    </row>
    <row r="195" spans="1:9" ht="12.75">
      <c r="A195" s="848"/>
      <c r="B195" s="724">
        <v>551</v>
      </c>
      <c r="C195" s="730" t="s">
        <v>897</v>
      </c>
      <c r="D195" s="730"/>
      <c r="E195" s="730"/>
      <c r="F195" s="731">
        <v>10788</v>
      </c>
      <c r="G195" s="729">
        <v>10788</v>
      </c>
      <c r="H195" s="740">
        <v>26995</v>
      </c>
      <c r="I195" s="811">
        <v>250.23</v>
      </c>
    </row>
    <row r="196" spans="1:9" ht="12.75">
      <c r="A196" s="848"/>
      <c r="B196" s="724">
        <v>553</v>
      </c>
      <c r="C196" s="732" t="s">
        <v>925</v>
      </c>
      <c r="D196" s="733"/>
      <c r="E196" s="734"/>
      <c r="F196" s="731">
        <v>2324</v>
      </c>
      <c r="G196" s="729">
        <v>2324</v>
      </c>
      <c r="H196" s="740">
        <v>3641</v>
      </c>
      <c r="I196" s="811">
        <v>156.67000000000002</v>
      </c>
    </row>
    <row r="197" spans="1:9" ht="12.75">
      <c r="A197" s="848"/>
      <c r="B197" s="724">
        <v>558</v>
      </c>
      <c r="C197" s="732" t="s">
        <v>900</v>
      </c>
      <c r="D197" s="733"/>
      <c r="E197" s="734"/>
      <c r="F197" s="731">
        <v>332</v>
      </c>
      <c r="G197" s="729">
        <v>332</v>
      </c>
      <c r="H197" s="740">
        <v>206</v>
      </c>
      <c r="I197" s="811">
        <v>62.04</v>
      </c>
    </row>
    <row r="198" spans="1:9" ht="12.75">
      <c r="A198" s="848"/>
      <c r="B198" s="724">
        <v>568</v>
      </c>
      <c r="C198" s="732" t="s">
        <v>901</v>
      </c>
      <c r="D198" s="733"/>
      <c r="E198" s="734"/>
      <c r="F198" s="729">
        <v>1062</v>
      </c>
      <c r="G198" s="729">
        <v>1062</v>
      </c>
      <c r="H198" s="740">
        <v>593</v>
      </c>
      <c r="I198" s="811">
        <v>55.84</v>
      </c>
    </row>
    <row r="199" spans="1:9" ht="12.75">
      <c r="A199" s="791"/>
      <c r="B199" s="356"/>
      <c r="C199" s="792" t="s">
        <v>926</v>
      </c>
      <c r="D199" s="792"/>
      <c r="E199" s="792"/>
      <c r="F199" s="743">
        <v>241984</v>
      </c>
      <c r="G199" s="743">
        <v>251130</v>
      </c>
      <c r="H199" s="743">
        <v>245260</v>
      </c>
      <c r="I199" s="812">
        <v>186.9</v>
      </c>
    </row>
    <row r="200" spans="1:9" ht="12.75">
      <c r="A200" s="849"/>
      <c r="B200" s="724">
        <v>602</v>
      </c>
      <c r="C200" s="730" t="s">
        <v>904</v>
      </c>
      <c r="D200" s="730"/>
      <c r="E200" s="730"/>
      <c r="F200" s="748">
        <v>1660</v>
      </c>
      <c r="G200" s="850">
        <v>1660</v>
      </c>
      <c r="H200" s="850">
        <v>4613</v>
      </c>
      <c r="I200" s="851">
        <v>277.95</v>
      </c>
    </row>
    <row r="201" spans="1:9" ht="12.75">
      <c r="A201" s="849"/>
      <c r="B201" s="724">
        <v>648</v>
      </c>
      <c r="C201" s="732" t="s">
        <v>957</v>
      </c>
      <c r="D201" s="733"/>
      <c r="E201" s="734"/>
      <c r="F201" s="748"/>
      <c r="G201" s="850"/>
      <c r="H201" s="852">
        <v>23</v>
      </c>
      <c r="I201" s="851"/>
    </row>
    <row r="202" spans="1:9" ht="12.75">
      <c r="A202" s="849"/>
      <c r="B202" s="724">
        <v>653</v>
      </c>
      <c r="C202" s="732" t="s">
        <v>958</v>
      </c>
      <c r="D202" s="733"/>
      <c r="E202" s="734"/>
      <c r="F202" s="748">
        <v>2324</v>
      </c>
      <c r="G202" s="850">
        <v>2324</v>
      </c>
      <c r="H202" s="850">
        <v>4887</v>
      </c>
      <c r="I202" s="851">
        <v>210.24</v>
      </c>
    </row>
    <row r="203" spans="1:9" ht="12.75">
      <c r="A203" s="849"/>
      <c r="B203" s="724">
        <v>658</v>
      </c>
      <c r="C203" s="732" t="s">
        <v>959</v>
      </c>
      <c r="D203" s="733"/>
      <c r="E203" s="734"/>
      <c r="F203" s="748">
        <v>332</v>
      </c>
      <c r="G203" s="850">
        <v>332</v>
      </c>
      <c r="H203" s="852">
        <v>114</v>
      </c>
      <c r="I203" s="851">
        <v>34.04</v>
      </c>
    </row>
    <row r="204" spans="1:9" ht="12.75">
      <c r="A204" s="736"/>
      <c r="B204" s="724">
        <v>691</v>
      </c>
      <c r="C204" s="800" t="s">
        <v>935</v>
      </c>
      <c r="D204" s="801" t="s">
        <v>930</v>
      </c>
      <c r="E204" s="801"/>
      <c r="F204" s="729">
        <v>226880</v>
      </c>
      <c r="G204" s="729">
        <v>236026</v>
      </c>
      <c r="H204" s="729">
        <v>217028</v>
      </c>
      <c r="I204" s="811">
        <v>91.95</v>
      </c>
    </row>
    <row r="205" spans="1:9" ht="12.75">
      <c r="A205" s="736"/>
      <c r="B205" s="802">
        <v>692</v>
      </c>
      <c r="C205" s="736"/>
      <c r="D205" s="801" t="s">
        <v>950</v>
      </c>
      <c r="E205" s="801"/>
      <c r="F205" s="726">
        <v>10788</v>
      </c>
      <c r="G205" s="729">
        <v>10788</v>
      </c>
      <c r="H205" s="729">
        <v>18595</v>
      </c>
      <c r="I205" s="811">
        <v>172.37</v>
      </c>
    </row>
    <row r="206" spans="1:9" ht="12.75">
      <c r="A206" s="791"/>
      <c r="B206" s="356"/>
      <c r="C206" s="751" t="s">
        <v>943</v>
      </c>
      <c r="D206" s="818"/>
      <c r="E206" s="819"/>
      <c r="F206" s="358">
        <v>226880</v>
      </c>
      <c r="G206" s="358">
        <v>236026</v>
      </c>
      <c r="H206" s="358">
        <v>217028</v>
      </c>
      <c r="I206" s="812">
        <v>91.95</v>
      </c>
    </row>
    <row r="207" spans="1:9" ht="13.5">
      <c r="A207" s="786">
        <v>61</v>
      </c>
      <c r="B207" s="821" t="s">
        <v>610</v>
      </c>
      <c r="C207" s="853"/>
      <c r="D207" s="853"/>
      <c r="E207" s="854"/>
      <c r="F207" s="788"/>
      <c r="G207" s="788"/>
      <c r="H207" s="788"/>
      <c r="I207" s="788"/>
    </row>
    <row r="208" spans="1:9" ht="12.75">
      <c r="A208" s="789"/>
      <c r="B208" s="741"/>
      <c r="C208" s="751" t="s">
        <v>902</v>
      </c>
      <c r="D208" s="834"/>
      <c r="E208" s="835"/>
      <c r="F208" s="790">
        <v>821980</v>
      </c>
      <c r="G208" s="790">
        <v>845806</v>
      </c>
      <c r="H208" s="790">
        <v>934235</v>
      </c>
      <c r="I208" s="790">
        <v>110.45</v>
      </c>
    </row>
    <row r="209" spans="1:9" ht="12.75">
      <c r="A209" s="736"/>
      <c r="B209" s="724">
        <v>501</v>
      </c>
      <c r="C209" s="732" t="s">
        <v>882</v>
      </c>
      <c r="D209" s="733"/>
      <c r="E209" s="734"/>
      <c r="F209" s="731">
        <v>105722</v>
      </c>
      <c r="G209" s="729">
        <v>119590</v>
      </c>
      <c r="H209" s="729">
        <v>87652</v>
      </c>
      <c r="I209" s="729">
        <v>73.29</v>
      </c>
    </row>
    <row r="210" spans="1:9" ht="12.75">
      <c r="A210" s="736"/>
      <c r="B210" s="724">
        <v>502</v>
      </c>
      <c r="C210" s="732" t="s">
        <v>921</v>
      </c>
      <c r="D210" s="733"/>
      <c r="E210" s="734"/>
      <c r="F210" s="731">
        <v>6640</v>
      </c>
      <c r="G210" s="729">
        <v>6640</v>
      </c>
      <c r="H210" s="729">
        <v>7283</v>
      </c>
      <c r="I210" s="729">
        <v>109.68</v>
      </c>
    </row>
    <row r="211" spans="1:9" ht="12.75">
      <c r="A211" s="736"/>
      <c r="B211" s="724">
        <v>511</v>
      </c>
      <c r="C211" s="732" t="s">
        <v>956</v>
      </c>
      <c r="D211" s="733"/>
      <c r="E211" s="734"/>
      <c r="F211" s="731">
        <v>73025</v>
      </c>
      <c r="G211" s="729">
        <v>82983</v>
      </c>
      <c r="H211" s="729">
        <v>70226</v>
      </c>
      <c r="I211" s="729">
        <v>84.63</v>
      </c>
    </row>
    <row r="212" spans="1:9" ht="12.75">
      <c r="A212" s="119"/>
      <c r="B212" s="724">
        <v>518</v>
      </c>
      <c r="C212" s="732" t="s">
        <v>888</v>
      </c>
      <c r="D212" s="733"/>
      <c r="E212" s="734"/>
      <c r="F212" s="729">
        <v>228375</v>
      </c>
      <c r="G212" s="729">
        <v>228375</v>
      </c>
      <c r="H212" s="729">
        <v>215346</v>
      </c>
      <c r="I212" s="729">
        <v>94.3</v>
      </c>
    </row>
    <row r="213" spans="1:9" ht="12.75">
      <c r="A213" s="119"/>
      <c r="B213" s="724">
        <v>521</v>
      </c>
      <c r="C213" s="732" t="s">
        <v>923</v>
      </c>
      <c r="D213" s="733"/>
      <c r="E213" s="734"/>
      <c r="F213" s="729">
        <v>114520</v>
      </c>
      <c r="G213" s="729">
        <v>114520</v>
      </c>
      <c r="H213" s="729">
        <v>125809</v>
      </c>
      <c r="I213" s="729">
        <v>109.86</v>
      </c>
    </row>
    <row r="214" spans="1:9" ht="12.75">
      <c r="A214" s="119"/>
      <c r="B214" s="724">
        <v>524</v>
      </c>
      <c r="C214" s="732" t="s">
        <v>890</v>
      </c>
      <c r="D214" s="733"/>
      <c r="E214" s="734"/>
      <c r="F214" s="729">
        <v>40330</v>
      </c>
      <c r="G214" s="729">
        <v>40330</v>
      </c>
      <c r="H214" s="729">
        <v>43513</v>
      </c>
      <c r="I214" s="729">
        <v>107.89</v>
      </c>
    </row>
    <row r="215" spans="1:9" ht="12.75">
      <c r="A215" s="119"/>
      <c r="B215" s="724">
        <v>525</v>
      </c>
      <c r="C215" s="732" t="s">
        <v>891</v>
      </c>
      <c r="D215" s="733"/>
      <c r="E215" s="734"/>
      <c r="F215" s="729">
        <v>1593</v>
      </c>
      <c r="G215" s="729">
        <v>1593</v>
      </c>
      <c r="H215" s="729">
        <v>1581</v>
      </c>
      <c r="I215" s="729">
        <v>99.25</v>
      </c>
    </row>
    <row r="216" spans="1:9" ht="12.75">
      <c r="A216" s="119"/>
      <c r="B216" s="724">
        <v>527</v>
      </c>
      <c r="C216" s="732" t="s">
        <v>892</v>
      </c>
      <c r="D216" s="827"/>
      <c r="E216" s="801"/>
      <c r="F216" s="729">
        <v>9958</v>
      </c>
      <c r="G216" s="729">
        <v>9958</v>
      </c>
      <c r="H216" s="729">
        <v>12630</v>
      </c>
      <c r="I216" s="729">
        <v>126.83</v>
      </c>
    </row>
    <row r="217" spans="1:9" ht="12.75">
      <c r="A217" s="119"/>
      <c r="B217" s="724">
        <v>546</v>
      </c>
      <c r="C217" s="732" t="s">
        <v>896</v>
      </c>
      <c r="D217" s="827"/>
      <c r="E217" s="801"/>
      <c r="F217" s="729"/>
      <c r="G217" s="729"/>
      <c r="H217" s="729">
        <v>79</v>
      </c>
      <c r="I217" s="729"/>
    </row>
    <row r="218" spans="1:9" ht="12.75">
      <c r="A218" s="119"/>
      <c r="B218" s="724">
        <v>551</v>
      </c>
      <c r="C218" s="732" t="s">
        <v>897</v>
      </c>
      <c r="D218" s="827"/>
      <c r="E218" s="801"/>
      <c r="F218" s="729">
        <v>228872</v>
      </c>
      <c r="G218" s="729">
        <v>228872</v>
      </c>
      <c r="H218" s="729">
        <v>361798</v>
      </c>
      <c r="I218" s="729">
        <v>158.08</v>
      </c>
    </row>
    <row r="219" spans="1:9" ht="12.75">
      <c r="A219" s="119"/>
      <c r="B219" s="724">
        <v>553</v>
      </c>
      <c r="C219" s="732" t="s">
        <v>960</v>
      </c>
      <c r="D219" s="733"/>
      <c r="E219" s="734"/>
      <c r="F219" s="729">
        <v>4315</v>
      </c>
      <c r="G219" s="729">
        <v>4315</v>
      </c>
      <c r="H219" s="729">
        <v>3775</v>
      </c>
      <c r="I219" s="729">
        <v>87.49</v>
      </c>
    </row>
    <row r="220" spans="1:9" ht="12.75">
      <c r="A220" s="119"/>
      <c r="B220" s="739">
        <v>558</v>
      </c>
      <c r="C220" s="732" t="s">
        <v>961</v>
      </c>
      <c r="D220" s="733"/>
      <c r="E220" s="734"/>
      <c r="F220" s="729">
        <v>332</v>
      </c>
      <c r="G220" s="729">
        <v>332</v>
      </c>
      <c r="H220" s="729">
        <v>209</v>
      </c>
      <c r="I220" s="729">
        <v>62.95</v>
      </c>
    </row>
    <row r="221" spans="1:9" ht="12.75">
      <c r="A221" s="119"/>
      <c r="B221" s="724">
        <v>568</v>
      </c>
      <c r="C221" s="732" t="s">
        <v>901</v>
      </c>
      <c r="D221" s="733"/>
      <c r="E221" s="734"/>
      <c r="F221" s="729">
        <v>8298</v>
      </c>
      <c r="G221" s="729">
        <v>8298</v>
      </c>
      <c r="H221" s="729">
        <v>4334</v>
      </c>
      <c r="I221" s="729">
        <v>52.3</v>
      </c>
    </row>
    <row r="222" spans="1:9" ht="12.75">
      <c r="A222" s="791"/>
      <c r="B222" s="356"/>
      <c r="C222" s="828" t="s">
        <v>926</v>
      </c>
      <c r="D222" s="836"/>
      <c r="E222" s="837"/>
      <c r="F222" s="743">
        <v>821980</v>
      </c>
      <c r="G222" s="743">
        <v>845806</v>
      </c>
      <c r="H222" s="743">
        <v>934235</v>
      </c>
      <c r="I222" s="743">
        <v>134.57</v>
      </c>
    </row>
    <row r="223" spans="1:9" ht="12.75">
      <c r="A223" s="119"/>
      <c r="B223" s="724">
        <v>602</v>
      </c>
      <c r="C223" s="732" t="s">
        <v>962</v>
      </c>
      <c r="D223" s="733"/>
      <c r="E223" s="734"/>
      <c r="F223" s="729">
        <v>16596</v>
      </c>
      <c r="G223" s="729">
        <v>16596</v>
      </c>
      <c r="H223" s="729">
        <v>11724</v>
      </c>
      <c r="I223" s="729">
        <v>70.64</v>
      </c>
    </row>
    <row r="224" spans="1:9" ht="12.75">
      <c r="A224" s="119"/>
      <c r="B224" s="724">
        <v>648</v>
      </c>
      <c r="C224" s="732" t="s">
        <v>963</v>
      </c>
      <c r="D224" s="733"/>
      <c r="E224" s="734"/>
      <c r="F224" s="729">
        <v>32530</v>
      </c>
      <c r="G224" s="729">
        <v>32530</v>
      </c>
      <c r="H224" s="729">
        <v>268</v>
      </c>
      <c r="I224" s="729">
        <v>0.82</v>
      </c>
    </row>
    <row r="225" spans="1:9" ht="12.75">
      <c r="A225" s="119"/>
      <c r="B225" s="739">
        <v>653</v>
      </c>
      <c r="C225" s="732" t="s">
        <v>934</v>
      </c>
      <c r="D225" s="733"/>
      <c r="E225" s="734"/>
      <c r="F225" s="729">
        <v>4315</v>
      </c>
      <c r="G225" s="729">
        <v>4315</v>
      </c>
      <c r="H225" s="729">
        <v>6479</v>
      </c>
      <c r="I225" s="729">
        <v>150.15</v>
      </c>
    </row>
    <row r="226" spans="1:9" ht="12.75">
      <c r="A226" s="736"/>
      <c r="B226" s="739">
        <v>658</v>
      </c>
      <c r="C226" s="732" t="s">
        <v>941</v>
      </c>
      <c r="D226" s="733"/>
      <c r="E226" s="734"/>
      <c r="F226" s="729">
        <v>332</v>
      </c>
      <c r="G226" s="729">
        <v>332</v>
      </c>
      <c r="H226" s="729">
        <v>83</v>
      </c>
      <c r="I226" s="729">
        <v>25</v>
      </c>
    </row>
    <row r="227" spans="1:9" ht="12.75">
      <c r="A227" s="736"/>
      <c r="B227" s="724">
        <v>691</v>
      </c>
      <c r="C227" s="800" t="s">
        <v>935</v>
      </c>
      <c r="D227" s="827" t="s">
        <v>930</v>
      </c>
      <c r="E227" s="734"/>
      <c r="F227" s="729">
        <v>539335</v>
      </c>
      <c r="G227" s="729">
        <v>563161</v>
      </c>
      <c r="H227" s="729">
        <v>553883</v>
      </c>
      <c r="I227" s="729">
        <v>98.35</v>
      </c>
    </row>
    <row r="228" spans="1:9" ht="12.75">
      <c r="A228" s="736"/>
      <c r="B228" s="802">
        <v>692</v>
      </c>
      <c r="C228" s="736"/>
      <c r="D228" s="827" t="s">
        <v>950</v>
      </c>
      <c r="E228" s="734"/>
      <c r="F228" s="726">
        <v>228872</v>
      </c>
      <c r="G228" s="729">
        <v>228872</v>
      </c>
      <c r="H228" s="729">
        <v>361798</v>
      </c>
      <c r="I228" s="729">
        <v>158.08</v>
      </c>
    </row>
    <row r="229" spans="1:9" ht="12.75">
      <c r="A229" s="791"/>
      <c r="B229" s="356"/>
      <c r="C229" s="751" t="s">
        <v>943</v>
      </c>
      <c r="D229" s="818"/>
      <c r="E229" s="819"/>
      <c r="F229" s="358">
        <v>539335</v>
      </c>
      <c r="G229" s="358">
        <v>563161</v>
      </c>
      <c r="H229" s="358">
        <v>553883</v>
      </c>
      <c r="I229" s="358">
        <v>98.35</v>
      </c>
    </row>
    <row r="230" spans="1:9" ht="13.5">
      <c r="A230" s="786">
        <v>81</v>
      </c>
      <c r="B230" s="787" t="s">
        <v>964</v>
      </c>
      <c r="C230" s="787"/>
      <c r="D230" s="787"/>
      <c r="E230" s="787"/>
      <c r="F230" s="788"/>
      <c r="G230" s="788"/>
      <c r="H230" s="788"/>
      <c r="I230" s="788"/>
    </row>
    <row r="231" spans="1:9" ht="12.75">
      <c r="A231" s="789"/>
      <c r="B231" s="741"/>
      <c r="C231" s="742" t="s">
        <v>902</v>
      </c>
      <c r="D231" s="742"/>
      <c r="E231" s="742"/>
      <c r="F231" s="790">
        <v>9460</v>
      </c>
      <c r="G231" s="790">
        <v>9460</v>
      </c>
      <c r="H231" s="790">
        <v>7890</v>
      </c>
      <c r="I231" s="790">
        <v>83.4</v>
      </c>
    </row>
    <row r="232" spans="1:9" ht="12.75">
      <c r="A232" s="119"/>
      <c r="B232" s="724">
        <v>501</v>
      </c>
      <c r="C232" s="730" t="s">
        <v>882</v>
      </c>
      <c r="D232" s="730"/>
      <c r="E232" s="730"/>
      <c r="F232" s="729">
        <v>1660</v>
      </c>
      <c r="G232" s="729">
        <v>1660</v>
      </c>
      <c r="H232" s="729">
        <v>231</v>
      </c>
      <c r="I232" s="729">
        <v>13.92</v>
      </c>
    </row>
    <row r="233" spans="1:9" ht="12.75">
      <c r="A233" s="119"/>
      <c r="B233" s="724">
        <v>511</v>
      </c>
      <c r="C233" s="732" t="s">
        <v>947</v>
      </c>
      <c r="D233" s="733"/>
      <c r="E233" s="734"/>
      <c r="F233" s="729">
        <v>996</v>
      </c>
      <c r="G233" s="729">
        <v>996</v>
      </c>
      <c r="H233" s="729"/>
      <c r="I233" s="729"/>
    </row>
    <row r="234" spans="1:9" ht="12.75">
      <c r="A234" s="119"/>
      <c r="B234" s="724">
        <v>518</v>
      </c>
      <c r="C234" s="730" t="s">
        <v>888</v>
      </c>
      <c r="D234" s="730"/>
      <c r="E234" s="730"/>
      <c r="F234" s="729">
        <v>166</v>
      </c>
      <c r="G234" s="729">
        <v>166</v>
      </c>
      <c r="H234" s="729">
        <v>146</v>
      </c>
      <c r="I234" s="729">
        <v>87.95</v>
      </c>
    </row>
    <row r="235" spans="1:9" ht="12.75">
      <c r="A235" s="119"/>
      <c r="B235" s="724">
        <v>521</v>
      </c>
      <c r="C235" s="730" t="s">
        <v>923</v>
      </c>
      <c r="D235" s="730"/>
      <c r="E235" s="730"/>
      <c r="F235" s="729">
        <v>4315</v>
      </c>
      <c r="G235" s="729">
        <v>4315</v>
      </c>
      <c r="H235" s="729">
        <v>5024</v>
      </c>
      <c r="I235" s="729">
        <v>116.43</v>
      </c>
    </row>
    <row r="236" spans="1:9" ht="12.75">
      <c r="A236" s="119"/>
      <c r="B236" s="724">
        <v>524</v>
      </c>
      <c r="C236" s="730" t="s">
        <v>948</v>
      </c>
      <c r="D236" s="730"/>
      <c r="E236" s="730"/>
      <c r="F236" s="729">
        <v>1494</v>
      </c>
      <c r="G236" s="729">
        <v>1494</v>
      </c>
      <c r="H236" s="729">
        <v>1773</v>
      </c>
      <c r="I236" s="729">
        <v>118.67</v>
      </c>
    </row>
    <row r="237" spans="1:9" ht="12.75">
      <c r="A237" s="119"/>
      <c r="B237" s="724">
        <v>525</v>
      </c>
      <c r="C237" s="732" t="s">
        <v>924</v>
      </c>
      <c r="D237" s="733"/>
      <c r="E237" s="734"/>
      <c r="F237" s="729">
        <v>66</v>
      </c>
      <c r="G237" s="729">
        <v>66</v>
      </c>
      <c r="H237" s="729">
        <v>84</v>
      </c>
      <c r="I237" s="729">
        <v>127.27</v>
      </c>
    </row>
    <row r="238" spans="1:9" ht="12.75">
      <c r="A238" s="119"/>
      <c r="B238" s="724">
        <v>527</v>
      </c>
      <c r="C238" s="730" t="s">
        <v>892</v>
      </c>
      <c r="D238" s="730"/>
      <c r="E238" s="730"/>
      <c r="F238" s="729">
        <v>497</v>
      </c>
      <c r="G238" s="729">
        <v>497</v>
      </c>
      <c r="H238" s="729">
        <v>503</v>
      </c>
      <c r="I238" s="729">
        <v>101.21</v>
      </c>
    </row>
    <row r="239" spans="1:9" ht="12.75">
      <c r="A239" s="119"/>
      <c r="B239" s="724">
        <v>553</v>
      </c>
      <c r="C239" s="732" t="s">
        <v>925</v>
      </c>
      <c r="D239" s="733"/>
      <c r="E239" s="734"/>
      <c r="F239" s="729">
        <v>100</v>
      </c>
      <c r="G239" s="729">
        <v>100</v>
      </c>
      <c r="H239" s="729">
        <v>82</v>
      </c>
      <c r="I239" s="729">
        <v>82</v>
      </c>
    </row>
    <row r="240" spans="1:9" ht="12.75">
      <c r="A240" s="119"/>
      <c r="B240" s="724">
        <v>568</v>
      </c>
      <c r="C240" s="730" t="s">
        <v>901</v>
      </c>
      <c r="D240" s="730"/>
      <c r="E240" s="730"/>
      <c r="F240" s="729">
        <v>166</v>
      </c>
      <c r="G240" s="729">
        <v>166</v>
      </c>
      <c r="H240" s="729">
        <v>47</v>
      </c>
      <c r="I240" s="729">
        <v>28.31</v>
      </c>
    </row>
    <row r="241" spans="1:9" ht="12.75">
      <c r="A241" s="791"/>
      <c r="B241" s="356"/>
      <c r="C241" s="792" t="s">
        <v>926</v>
      </c>
      <c r="D241" s="792"/>
      <c r="E241" s="792"/>
      <c r="F241" s="743">
        <v>9460</v>
      </c>
      <c r="G241" s="743">
        <v>9460</v>
      </c>
      <c r="H241" s="743">
        <v>7890</v>
      </c>
      <c r="I241" s="743">
        <v>70.02</v>
      </c>
    </row>
    <row r="242" spans="1:9" ht="12.75">
      <c r="A242" s="119"/>
      <c r="B242" s="724">
        <v>602</v>
      </c>
      <c r="C242" s="730" t="s">
        <v>949</v>
      </c>
      <c r="D242" s="730"/>
      <c r="E242" s="730"/>
      <c r="F242" s="729">
        <v>3319</v>
      </c>
      <c r="G242" s="729">
        <v>3319</v>
      </c>
      <c r="H242" s="729">
        <v>2248</v>
      </c>
      <c r="I242" s="729">
        <v>67.73</v>
      </c>
    </row>
    <row r="243" spans="1:9" ht="12.75">
      <c r="A243" s="736"/>
      <c r="B243" s="724">
        <v>653</v>
      </c>
      <c r="C243" s="732" t="s">
        <v>934</v>
      </c>
      <c r="D243" s="733"/>
      <c r="E243" s="734"/>
      <c r="F243" s="729">
        <v>100</v>
      </c>
      <c r="G243" s="729">
        <v>100</v>
      </c>
      <c r="H243" s="729">
        <v>146</v>
      </c>
      <c r="I243" s="729">
        <v>146</v>
      </c>
    </row>
    <row r="244" spans="1:9" ht="12.75">
      <c r="A244" s="736"/>
      <c r="B244" s="724">
        <v>691</v>
      </c>
      <c r="C244" s="800" t="s">
        <v>935</v>
      </c>
      <c r="D244" s="801" t="s">
        <v>930</v>
      </c>
      <c r="E244" s="801"/>
      <c r="F244" s="729">
        <v>6041</v>
      </c>
      <c r="G244" s="729">
        <v>6041</v>
      </c>
      <c r="H244" s="729">
        <v>5496</v>
      </c>
      <c r="I244" s="729">
        <v>90.98</v>
      </c>
    </row>
    <row r="245" spans="1:9" ht="12.75">
      <c r="A245" s="736"/>
      <c r="B245" s="802">
        <v>692</v>
      </c>
      <c r="C245" s="736"/>
      <c r="D245" s="801" t="s">
        <v>950</v>
      </c>
      <c r="E245" s="801"/>
      <c r="F245" s="726"/>
      <c r="G245" s="729"/>
      <c r="H245" s="729"/>
      <c r="I245" s="729"/>
    </row>
    <row r="246" spans="1:9" ht="12.75">
      <c r="A246" s="791"/>
      <c r="B246" s="356"/>
      <c r="C246" s="751" t="s">
        <v>965</v>
      </c>
      <c r="D246" s="818"/>
      <c r="E246" s="819"/>
      <c r="F246" s="358">
        <v>6041</v>
      </c>
      <c r="G246" s="358">
        <v>6041</v>
      </c>
      <c r="H246" s="358">
        <v>5496</v>
      </c>
      <c r="I246" s="358">
        <v>90.97</v>
      </c>
    </row>
    <row r="247" spans="1:9" ht="13.5">
      <c r="A247" s="786">
        <v>85</v>
      </c>
      <c r="B247" s="787" t="s">
        <v>966</v>
      </c>
      <c r="C247" s="787"/>
      <c r="D247" s="787"/>
      <c r="E247" s="787"/>
      <c r="F247" s="788"/>
      <c r="G247" s="788"/>
      <c r="H247" s="788"/>
      <c r="I247" s="788"/>
    </row>
    <row r="248" spans="1:9" ht="12.75">
      <c r="A248" s="789"/>
      <c r="B248" s="741"/>
      <c r="C248" s="742" t="s">
        <v>902</v>
      </c>
      <c r="D248" s="742"/>
      <c r="E248" s="742"/>
      <c r="F248" s="790">
        <v>81160</v>
      </c>
      <c r="G248" s="790">
        <v>81160</v>
      </c>
      <c r="H248" s="790">
        <v>80332</v>
      </c>
      <c r="I248" s="790">
        <v>98.98</v>
      </c>
    </row>
    <row r="249" spans="1:9" ht="12.75">
      <c r="A249" s="119"/>
      <c r="B249" s="724">
        <v>502</v>
      </c>
      <c r="C249" s="730" t="s">
        <v>883</v>
      </c>
      <c r="D249" s="730"/>
      <c r="E249" s="730"/>
      <c r="F249" s="729">
        <v>4980</v>
      </c>
      <c r="G249" s="729">
        <v>4980</v>
      </c>
      <c r="H249" s="729">
        <v>3963</v>
      </c>
      <c r="I249" s="729">
        <v>79.58</v>
      </c>
    </row>
    <row r="250" spans="1:9" ht="12.75">
      <c r="A250" s="119"/>
      <c r="B250" s="724">
        <v>511</v>
      </c>
      <c r="C250" s="732" t="s">
        <v>947</v>
      </c>
      <c r="D250" s="733"/>
      <c r="E250" s="734"/>
      <c r="F250" s="729"/>
      <c r="G250" s="729"/>
      <c r="H250" s="729">
        <v>403</v>
      </c>
      <c r="I250" s="729"/>
    </row>
    <row r="251" spans="1:9" ht="12.75">
      <c r="A251" s="119"/>
      <c r="B251" s="724">
        <v>518</v>
      </c>
      <c r="C251" s="730" t="s">
        <v>888</v>
      </c>
      <c r="D251" s="730"/>
      <c r="E251" s="730"/>
      <c r="F251" s="729">
        <v>38173</v>
      </c>
      <c r="G251" s="729">
        <v>38173</v>
      </c>
      <c r="H251" s="729">
        <v>37944</v>
      </c>
      <c r="I251" s="729">
        <v>99.4</v>
      </c>
    </row>
    <row r="252" spans="1:9" ht="12.75">
      <c r="A252" s="119"/>
      <c r="B252" s="724">
        <v>551</v>
      </c>
      <c r="C252" s="730" t="s">
        <v>897</v>
      </c>
      <c r="D252" s="730"/>
      <c r="E252" s="730"/>
      <c r="F252" s="729">
        <v>38007</v>
      </c>
      <c r="G252" s="729">
        <v>38007</v>
      </c>
      <c r="H252" s="729">
        <v>38022</v>
      </c>
      <c r="I252" s="729">
        <v>100.04</v>
      </c>
    </row>
    <row r="253" spans="1:9" ht="12.75">
      <c r="A253" s="791"/>
      <c r="B253" s="356"/>
      <c r="C253" s="792" t="s">
        <v>926</v>
      </c>
      <c r="D253" s="792"/>
      <c r="E253" s="792"/>
      <c r="F253" s="358">
        <v>81160</v>
      </c>
      <c r="G253" s="358">
        <v>81160</v>
      </c>
      <c r="H253" s="358">
        <v>80332</v>
      </c>
      <c r="I253" s="358">
        <v>100.04</v>
      </c>
    </row>
    <row r="254" spans="1:9" ht="12.75">
      <c r="A254" s="736"/>
      <c r="B254" s="724">
        <v>691</v>
      </c>
      <c r="C254" s="800" t="s">
        <v>935</v>
      </c>
      <c r="D254" s="801" t="s">
        <v>930</v>
      </c>
      <c r="E254" s="801"/>
      <c r="F254" s="729">
        <v>43153</v>
      </c>
      <c r="G254" s="729">
        <v>43153</v>
      </c>
      <c r="H254" s="729">
        <v>42310</v>
      </c>
      <c r="I254" s="729">
        <v>98.05</v>
      </c>
    </row>
    <row r="255" spans="1:9" ht="12.75">
      <c r="A255" s="736"/>
      <c r="B255" s="802">
        <v>692</v>
      </c>
      <c r="C255" s="736"/>
      <c r="D255" s="827" t="s">
        <v>950</v>
      </c>
      <c r="E255" s="801"/>
      <c r="F255" s="726">
        <v>38007</v>
      </c>
      <c r="G255" s="729">
        <v>38007</v>
      </c>
      <c r="H255" s="729">
        <v>38022</v>
      </c>
      <c r="I255" s="729">
        <v>100.04</v>
      </c>
    </row>
    <row r="256" spans="1:9" ht="12.75">
      <c r="A256" s="855"/>
      <c r="B256" s="856"/>
      <c r="C256" s="857" t="s">
        <v>932</v>
      </c>
      <c r="D256" s="858"/>
      <c r="E256" s="859"/>
      <c r="F256" s="860">
        <v>43153</v>
      </c>
      <c r="G256" s="860">
        <v>43153</v>
      </c>
      <c r="H256" s="860">
        <v>42310</v>
      </c>
      <c r="I256" s="860">
        <v>100.04</v>
      </c>
    </row>
    <row r="257" spans="1:9" ht="13.5">
      <c r="A257" s="861"/>
      <c r="B257" s="862"/>
      <c r="C257" s="862"/>
      <c r="D257" s="862"/>
      <c r="E257" s="862"/>
      <c r="F257" s="863"/>
      <c r="G257" s="863"/>
      <c r="H257" s="863"/>
      <c r="I257" s="864"/>
    </row>
    <row r="258" spans="1:9" ht="12.75">
      <c r="A258" s="791"/>
      <c r="B258" s="356"/>
      <c r="C258" s="857" t="s">
        <v>967</v>
      </c>
      <c r="D258" s="858"/>
      <c r="E258" s="859"/>
      <c r="F258" s="860"/>
      <c r="G258" s="358"/>
      <c r="H258" s="358"/>
      <c r="I258" s="358"/>
    </row>
    <row r="259" spans="1:9" ht="12.75">
      <c r="A259" s="865"/>
      <c r="B259" s="866"/>
      <c r="C259" s="867" t="s">
        <v>968</v>
      </c>
      <c r="D259" s="868" t="s">
        <v>969</v>
      </c>
      <c r="E259" s="869"/>
      <c r="F259" s="756">
        <v>2081491</v>
      </c>
      <c r="G259" s="756">
        <v>2129493</v>
      </c>
      <c r="H259" s="756">
        <v>2115568</v>
      </c>
      <c r="I259" s="756">
        <v>99.35</v>
      </c>
    </row>
    <row r="260" spans="1:9" ht="12.75">
      <c r="A260" s="870"/>
      <c r="B260" s="871"/>
      <c r="C260" s="872"/>
      <c r="D260" s="868" t="s">
        <v>931</v>
      </c>
      <c r="E260" s="873"/>
      <c r="F260" s="756">
        <v>0</v>
      </c>
      <c r="G260" s="756">
        <v>0</v>
      </c>
      <c r="H260" s="756">
        <v>0</v>
      </c>
      <c r="I260" s="756">
        <v>0</v>
      </c>
    </row>
    <row r="261" spans="1:9" ht="12.75">
      <c r="A261" s="870"/>
      <c r="B261" s="871"/>
      <c r="C261" s="872"/>
      <c r="D261" s="868" t="s">
        <v>970</v>
      </c>
      <c r="E261" s="873"/>
      <c r="F261" s="756">
        <v>0</v>
      </c>
      <c r="G261" s="756">
        <v>0</v>
      </c>
      <c r="H261" s="756">
        <v>-1315</v>
      </c>
      <c r="I261" s="756">
        <v>0</v>
      </c>
    </row>
  </sheetData>
  <mergeCells count="98">
    <mergeCell ref="F1:G1"/>
    <mergeCell ref="A2:A3"/>
    <mergeCell ref="B2:B3"/>
    <mergeCell ref="I2:I3"/>
    <mergeCell ref="C6:E6"/>
    <mergeCell ref="C7:E7"/>
    <mergeCell ref="C9:E9"/>
    <mergeCell ref="C10:E10"/>
    <mergeCell ref="C11:E11"/>
    <mergeCell ref="C12:E12"/>
    <mergeCell ref="C13:E13"/>
    <mergeCell ref="C14:E14"/>
    <mergeCell ref="C15:E15"/>
    <mergeCell ref="C16:E16"/>
    <mergeCell ref="C21:E21"/>
    <mergeCell ref="C23:E23"/>
    <mergeCell ref="C24:E24"/>
    <mergeCell ref="C26:E26"/>
    <mergeCell ref="C28:E28"/>
    <mergeCell ref="C34:E34"/>
    <mergeCell ref="C35:E35"/>
    <mergeCell ref="A38:E38"/>
    <mergeCell ref="A39:E39"/>
    <mergeCell ref="A40:E40"/>
    <mergeCell ref="A42:E42"/>
    <mergeCell ref="A45:A46"/>
    <mergeCell ref="B45:B46"/>
    <mergeCell ref="H45:H46"/>
    <mergeCell ref="B48:E48"/>
    <mergeCell ref="C49:E49"/>
    <mergeCell ref="C50:E50"/>
    <mergeCell ref="C56:E56"/>
    <mergeCell ref="C64:E64"/>
    <mergeCell ref="C65:E65"/>
    <mergeCell ref="D70:E70"/>
    <mergeCell ref="D71:E71"/>
    <mergeCell ref="B73:E73"/>
    <mergeCell ref="C74:E74"/>
    <mergeCell ref="C75:E75"/>
    <mergeCell ref="C79:E79"/>
    <mergeCell ref="C85:E85"/>
    <mergeCell ref="D88:E88"/>
    <mergeCell ref="D89:E89"/>
    <mergeCell ref="B91:E91"/>
    <mergeCell ref="C92:E92"/>
    <mergeCell ref="C94:E94"/>
    <mergeCell ref="D95:E95"/>
    <mergeCell ref="D96:E96"/>
    <mergeCell ref="B98:E98"/>
    <mergeCell ref="C99:E99"/>
    <mergeCell ref="C100:E100"/>
    <mergeCell ref="C103:E103"/>
    <mergeCell ref="C110:E110"/>
    <mergeCell ref="C111:E111"/>
    <mergeCell ref="D114:E114"/>
    <mergeCell ref="D115:E115"/>
    <mergeCell ref="C163:E163"/>
    <mergeCell ref="C164:E164"/>
    <mergeCell ref="C168:E168"/>
    <mergeCell ref="C174:E174"/>
    <mergeCell ref="C175:E175"/>
    <mergeCell ref="C176:E176"/>
    <mergeCell ref="D179:E179"/>
    <mergeCell ref="D180:E180"/>
    <mergeCell ref="B184:E184"/>
    <mergeCell ref="C185:E185"/>
    <mergeCell ref="C186:E186"/>
    <mergeCell ref="C187:E187"/>
    <mergeCell ref="C188:E188"/>
    <mergeCell ref="C189:E189"/>
    <mergeCell ref="C190:E190"/>
    <mergeCell ref="C191:E191"/>
    <mergeCell ref="C193:E193"/>
    <mergeCell ref="C195:E195"/>
    <mergeCell ref="C199:E199"/>
    <mergeCell ref="C200:E200"/>
    <mergeCell ref="D204:E204"/>
    <mergeCell ref="D205:E205"/>
    <mergeCell ref="B230:E230"/>
    <mergeCell ref="C231:E231"/>
    <mergeCell ref="C232:E232"/>
    <mergeCell ref="C234:E234"/>
    <mergeCell ref="C235:E235"/>
    <mergeCell ref="C236:E236"/>
    <mergeCell ref="C238:E238"/>
    <mergeCell ref="C240:E240"/>
    <mergeCell ref="C241:E241"/>
    <mergeCell ref="C242:E242"/>
    <mergeCell ref="D244:E244"/>
    <mergeCell ref="D245:E245"/>
    <mergeCell ref="B247:E247"/>
    <mergeCell ref="C248:E248"/>
    <mergeCell ref="C249:E249"/>
    <mergeCell ref="C251:E251"/>
    <mergeCell ref="C252:E252"/>
    <mergeCell ref="C253:E253"/>
    <mergeCell ref="D254:E254"/>
    <mergeCell ref="B257:E257"/>
  </mergeCells>
  <printOptions/>
  <pageMargins left="0.7875" right="0.7875" top="0.7875" bottom="1.0527777777777778" header="0.5118055555555556" footer="0.7875"/>
  <pageSetup horizontalDpi="300" verticalDpi="300" orientation="landscape" paperSize="9"/>
  <headerFooter alignWithMargins="0">
    <oddFooter>&amp;C&amp;"Times New Roman,Normálne"&amp;12&amp;P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7"/>
  <sheetViews>
    <sheetView tabSelected="1" workbookViewId="0" topLeftCell="A211">
      <selection activeCell="G43" sqref="G43"/>
    </sheetView>
  </sheetViews>
  <sheetFormatPr defaultColWidth="12.57421875" defaultRowHeight="12.75"/>
  <cols>
    <col min="1" max="1" width="7.8515625" style="0" customWidth="1"/>
    <col min="2" max="2" width="9.57421875" style="0" customWidth="1"/>
    <col min="3" max="4" width="11.57421875" style="0" customWidth="1"/>
    <col min="5" max="5" width="20.140625" style="0" customWidth="1"/>
    <col min="6" max="7" width="11.57421875" style="0" customWidth="1"/>
    <col min="8" max="8" width="13.57421875" style="0" customWidth="1"/>
    <col min="9" max="9" width="7.8515625" style="0" customWidth="1"/>
    <col min="10" max="16384" width="11.57421875" style="0" customWidth="1"/>
  </cols>
  <sheetData>
    <row r="1" spans="1:9" ht="13.5">
      <c r="A1" s="874" t="s">
        <v>971</v>
      </c>
      <c r="B1" s="874"/>
      <c r="C1" s="874"/>
      <c r="D1" s="874"/>
      <c r="E1" s="874"/>
      <c r="F1" s="874"/>
      <c r="G1" s="874"/>
      <c r="H1" s="874"/>
      <c r="I1" s="874"/>
    </row>
    <row r="2" spans="1:9" ht="12.75">
      <c r="A2" s="875" t="s">
        <v>279</v>
      </c>
      <c r="B2" s="876" t="s">
        <v>878</v>
      </c>
      <c r="C2" s="877"/>
      <c r="D2" s="877"/>
      <c r="E2" s="878"/>
      <c r="F2" s="879" t="s">
        <v>352</v>
      </c>
      <c r="G2" s="879"/>
      <c r="H2" s="880" t="s">
        <v>972</v>
      </c>
      <c r="I2" s="881" t="s">
        <v>89</v>
      </c>
    </row>
    <row r="3" spans="1:9" ht="12.75">
      <c r="A3" s="875"/>
      <c r="B3" s="876"/>
      <c r="C3" s="877"/>
      <c r="D3" s="877"/>
      <c r="E3" s="882"/>
      <c r="F3" s="883" t="s">
        <v>973</v>
      </c>
      <c r="G3" s="884" t="s">
        <v>974</v>
      </c>
      <c r="H3" s="885" t="s">
        <v>975</v>
      </c>
      <c r="I3" s="884" t="s">
        <v>287</v>
      </c>
    </row>
    <row r="4" spans="1:9" ht="13.5">
      <c r="A4" s="886" t="s">
        <v>976</v>
      </c>
      <c r="B4" s="887"/>
      <c r="C4" s="888"/>
      <c r="D4" s="889"/>
      <c r="E4" s="889"/>
      <c r="F4" s="889"/>
      <c r="G4" s="889"/>
      <c r="H4" s="889"/>
      <c r="I4" s="889"/>
    </row>
    <row r="5" spans="1:9" ht="12.75">
      <c r="A5" s="716"/>
      <c r="B5" s="890"/>
      <c r="C5" s="891" t="s">
        <v>881</v>
      </c>
      <c r="D5" s="892"/>
      <c r="E5" s="893"/>
      <c r="F5" s="721"/>
      <c r="G5" s="721"/>
      <c r="H5" s="894"/>
      <c r="I5" s="720"/>
    </row>
    <row r="6" spans="1:9" ht="12.75">
      <c r="A6" s="374"/>
      <c r="B6" s="724">
        <v>501</v>
      </c>
      <c r="C6" s="725" t="s">
        <v>882</v>
      </c>
      <c r="D6" s="725"/>
      <c r="E6" s="725"/>
      <c r="F6" s="664">
        <v>47036</v>
      </c>
      <c r="G6" s="417">
        <v>50702</v>
      </c>
      <c r="H6" s="729">
        <v>49508</v>
      </c>
      <c r="I6" s="811">
        <f>(H6/G6)*100</f>
        <v>97.645063311112</v>
      </c>
    </row>
    <row r="7" spans="1:9" ht="12.75">
      <c r="A7" s="374"/>
      <c r="B7" s="724">
        <v>502</v>
      </c>
      <c r="C7" s="730" t="s">
        <v>883</v>
      </c>
      <c r="D7" s="730"/>
      <c r="E7" s="730"/>
      <c r="F7" s="895">
        <v>397962</v>
      </c>
      <c r="G7" s="371">
        <v>447131</v>
      </c>
      <c r="H7" s="729">
        <v>434552</v>
      </c>
      <c r="I7" s="811">
        <f>(H7/G7)*100</f>
        <v>97.18673051074518</v>
      </c>
    </row>
    <row r="8" spans="1:9" ht="12.75">
      <c r="A8" s="374"/>
      <c r="B8" s="739">
        <v>504</v>
      </c>
      <c r="C8" s="730" t="s">
        <v>884</v>
      </c>
      <c r="D8" s="730"/>
      <c r="E8" s="730"/>
      <c r="F8" s="895">
        <v>996</v>
      </c>
      <c r="G8" s="371">
        <v>996</v>
      </c>
      <c r="H8" s="729">
        <v>119</v>
      </c>
      <c r="I8" s="811">
        <f>(H8/G8)*100</f>
        <v>11.947791164658634</v>
      </c>
    </row>
    <row r="9" spans="1:9" ht="12.75">
      <c r="A9" s="374"/>
      <c r="B9" s="724">
        <v>511</v>
      </c>
      <c r="C9" s="730" t="s">
        <v>885</v>
      </c>
      <c r="D9" s="730"/>
      <c r="E9" s="730"/>
      <c r="F9" s="895">
        <v>26721</v>
      </c>
      <c r="G9" s="371">
        <v>37211</v>
      </c>
      <c r="H9" s="729">
        <v>66079</v>
      </c>
      <c r="I9" s="811">
        <f>(H9/G9)*100</f>
        <v>177.5792104485233</v>
      </c>
    </row>
    <row r="10" spans="1:9" ht="12.75">
      <c r="A10" s="374"/>
      <c r="B10" s="730" t="s">
        <v>977</v>
      </c>
      <c r="C10" s="732" t="s">
        <v>978</v>
      </c>
      <c r="D10" s="801" t="s">
        <v>979</v>
      </c>
      <c r="E10" s="801"/>
      <c r="F10" s="895"/>
      <c r="G10" s="371">
        <v>16597</v>
      </c>
      <c r="H10" s="729">
        <v>16597</v>
      </c>
      <c r="I10" s="811">
        <f>(H10/G10)*100</f>
        <v>100</v>
      </c>
    </row>
    <row r="11" spans="1:9" ht="12.75">
      <c r="A11" s="374"/>
      <c r="B11" s="724">
        <v>512</v>
      </c>
      <c r="C11" s="730" t="s">
        <v>886</v>
      </c>
      <c r="D11" s="730"/>
      <c r="E11" s="730"/>
      <c r="F11" s="895">
        <v>166</v>
      </c>
      <c r="G11" s="371">
        <v>166</v>
      </c>
      <c r="H11" s="729">
        <v>159</v>
      </c>
      <c r="I11" s="811">
        <f>(H11/G11)*100</f>
        <v>95.78313253012048</v>
      </c>
    </row>
    <row r="12" spans="1:9" ht="12.75">
      <c r="A12" s="896"/>
      <c r="B12" s="724">
        <v>513</v>
      </c>
      <c r="C12" s="730" t="s">
        <v>887</v>
      </c>
      <c r="D12" s="730"/>
      <c r="E12" s="730"/>
      <c r="F12" s="895">
        <v>166</v>
      </c>
      <c r="G12" s="371">
        <v>166</v>
      </c>
      <c r="H12" s="729">
        <v>164</v>
      </c>
      <c r="I12" s="811">
        <f>(H12/G12)*100</f>
        <v>98.79518072289156</v>
      </c>
    </row>
    <row r="13" spans="1:9" ht="12.75">
      <c r="A13" s="374"/>
      <c r="B13" s="724">
        <v>518</v>
      </c>
      <c r="C13" s="730" t="s">
        <v>888</v>
      </c>
      <c r="D13" s="730"/>
      <c r="E13" s="730"/>
      <c r="F13" s="895">
        <v>25393</v>
      </c>
      <c r="G13" s="371">
        <v>27401</v>
      </c>
      <c r="H13" s="729">
        <v>23879</v>
      </c>
      <c r="I13" s="811">
        <f>(H13/G13)*100</f>
        <v>87.14645450895952</v>
      </c>
    </row>
    <row r="14" spans="1:9" ht="12.75">
      <c r="A14" s="374"/>
      <c r="B14" s="724">
        <v>521001</v>
      </c>
      <c r="C14" s="730" t="s">
        <v>923</v>
      </c>
      <c r="D14" s="730"/>
      <c r="E14" s="730"/>
      <c r="F14" s="895">
        <v>275609</v>
      </c>
      <c r="G14" s="371">
        <v>287858</v>
      </c>
      <c r="H14" s="729">
        <v>287617</v>
      </c>
      <c r="I14" s="811">
        <f>(H14/G14)*100</f>
        <v>99.91627816492854</v>
      </c>
    </row>
    <row r="15" spans="1:9" ht="12.75">
      <c r="A15" s="374"/>
      <c r="B15" s="724">
        <v>521002</v>
      </c>
      <c r="C15" s="730" t="s">
        <v>980</v>
      </c>
      <c r="D15" s="730"/>
      <c r="E15" s="730"/>
      <c r="F15" s="895">
        <v>1228</v>
      </c>
      <c r="G15" s="371">
        <v>1228</v>
      </c>
      <c r="H15" s="729">
        <v>1360</v>
      </c>
      <c r="I15" s="811">
        <f>(H15/G15)*100</f>
        <v>110.74918566775244</v>
      </c>
    </row>
    <row r="16" spans="1:9" ht="12.75">
      <c r="A16" s="374"/>
      <c r="B16" s="724">
        <v>524</v>
      </c>
      <c r="C16" s="730" t="s">
        <v>890</v>
      </c>
      <c r="D16" s="730"/>
      <c r="E16" s="730"/>
      <c r="F16" s="895">
        <v>97026</v>
      </c>
      <c r="G16" s="371">
        <v>101337</v>
      </c>
      <c r="H16" s="729">
        <v>98470</v>
      </c>
      <c r="I16" s="811">
        <f>(H16/G16)*100</f>
        <v>97.17082605563616</v>
      </c>
    </row>
    <row r="17" spans="1:9" ht="12.75">
      <c r="A17" s="374"/>
      <c r="B17" s="724">
        <v>525</v>
      </c>
      <c r="C17" s="730" t="s">
        <v>891</v>
      </c>
      <c r="D17" s="730"/>
      <c r="E17" s="730"/>
      <c r="F17" s="895">
        <v>5311</v>
      </c>
      <c r="G17" s="371">
        <v>5311</v>
      </c>
      <c r="H17" s="729">
        <v>5563</v>
      </c>
      <c r="I17" s="811">
        <f>(H17/G17)*100</f>
        <v>104.74486913952174</v>
      </c>
    </row>
    <row r="18" spans="1:9" ht="12.75">
      <c r="A18" s="374"/>
      <c r="B18" s="724">
        <v>527</v>
      </c>
      <c r="C18" s="730" t="s">
        <v>892</v>
      </c>
      <c r="D18" s="730"/>
      <c r="E18" s="730"/>
      <c r="F18" s="895">
        <v>22074</v>
      </c>
      <c r="G18" s="371">
        <v>23038</v>
      </c>
      <c r="H18" s="729">
        <v>24400</v>
      </c>
      <c r="I18" s="811">
        <f>(H18/G18)*100</f>
        <v>105.91197152530603</v>
      </c>
    </row>
    <row r="19" spans="1:9" ht="12.75">
      <c r="A19" s="374"/>
      <c r="B19" s="724">
        <v>538</v>
      </c>
      <c r="C19" s="730" t="s">
        <v>981</v>
      </c>
      <c r="D19" s="730"/>
      <c r="E19" s="730"/>
      <c r="F19" s="895">
        <v>33</v>
      </c>
      <c r="G19" s="371">
        <v>33</v>
      </c>
      <c r="H19" s="729">
        <v>18</v>
      </c>
      <c r="I19" s="811">
        <f>(H19/G19)*100</f>
        <v>54.54545454545454</v>
      </c>
    </row>
    <row r="20" spans="1:9" ht="12.75">
      <c r="A20" s="374"/>
      <c r="B20" s="724">
        <v>545</v>
      </c>
      <c r="C20" s="732" t="s">
        <v>982</v>
      </c>
      <c r="D20" s="733"/>
      <c r="E20" s="734"/>
      <c r="F20" s="895">
        <v>0</v>
      </c>
      <c r="G20" s="371">
        <v>0</v>
      </c>
      <c r="H20" s="729">
        <v>17</v>
      </c>
      <c r="I20" s="811">
        <v>0</v>
      </c>
    </row>
    <row r="21" spans="1:9" ht="12.75">
      <c r="A21" s="374"/>
      <c r="B21" s="724">
        <v>546</v>
      </c>
      <c r="C21" s="732" t="s">
        <v>896</v>
      </c>
      <c r="D21" s="733"/>
      <c r="E21" s="734"/>
      <c r="F21" s="895">
        <v>0</v>
      </c>
      <c r="G21" s="371">
        <v>0</v>
      </c>
      <c r="H21" s="729">
        <v>10382</v>
      </c>
      <c r="I21" s="811">
        <v>0</v>
      </c>
    </row>
    <row r="22" spans="1:9" ht="12.75">
      <c r="A22" s="374"/>
      <c r="B22" s="724">
        <v>568</v>
      </c>
      <c r="C22" s="730" t="s">
        <v>901</v>
      </c>
      <c r="D22" s="730"/>
      <c r="E22" s="730"/>
      <c r="F22" s="895">
        <v>11950</v>
      </c>
      <c r="G22" s="371">
        <v>13994</v>
      </c>
      <c r="H22" s="729">
        <v>11550</v>
      </c>
      <c r="I22" s="811">
        <f>(H22/G22)*100</f>
        <v>82.53537230241533</v>
      </c>
    </row>
    <row r="23" spans="1:9" ht="12.75">
      <c r="A23" s="374"/>
      <c r="B23" s="739" t="s">
        <v>983</v>
      </c>
      <c r="C23" s="730" t="s">
        <v>899</v>
      </c>
      <c r="D23" s="730"/>
      <c r="E23" s="730"/>
      <c r="F23" s="895">
        <v>17751</v>
      </c>
      <c r="G23" s="371">
        <v>17751</v>
      </c>
      <c r="H23" s="729">
        <v>9950</v>
      </c>
      <c r="I23" s="811">
        <f>(H23/G23)*100</f>
        <v>56.05318010252943</v>
      </c>
    </row>
    <row r="24" spans="1:9" ht="12.75">
      <c r="A24" s="374"/>
      <c r="B24" s="724">
        <v>551</v>
      </c>
      <c r="C24" s="730" t="s">
        <v>897</v>
      </c>
      <c r="D24" s="730"/>
      <c r="E24" s="730"/>
      <c r="F24" s="895">
        <v>522605</v>
      </c>
      <c r="G24" s="371">
        <v>529020</v>
      </c>
      <c r="H24" s="729">
        <v>222530</v>
      </c>
      <c r="I24" s="811">
        <f>(H24/G24)*100</f>
        <v>42.06457222789309</v>
      </c>
    </row>
    <row r="25" spans="1:9" ht="12.75">
      <c r="A25" s="374"/>
      <c r="B25" s="724">
        <v>591</v>
      </c>
      <c r="C25" s="732" t="s">
        <v>917</v>
      </c>
      <c r="D25" s="733"/>
      <c r="E25" s="734"/>
      <c r="F25" s="371">
        <v>0</v>
      </c>
      <c r="G25" s="371">
        <v>0</v>
      </c>
      <c r="H25" s="729">
        <v>659</v>
      </c>
      <c r="I25" s="811">
        <v>0</v>
      </c>
    </row>
    <row r="26" spans="1:9" ht="12.75">
      <c r="A26" s="897"/>
      <c r="B26" s="897"/>
      <c r="C26" s="742" t="s">
        <v>902</v>
      </c>
      <c r="D26" s="742"/>
      <c r="E26" s="742"/>
      <c r="F26" s="743">
        <f>SUM(F6:F25)</f>
        <v>1452027</v>
      </c>
      <c r="G26" s="743">
        <f>SUM(G6:G25)</f>
        <v>1559940</v>
      </c>
      <c r="H26" s="743">
        <f>SUM(H6:H25)</f>
        <v>1263573</v>
      </c>
      <c r="I26" s="898">
        <f>(H26/G26)*100</f>
        <v>81.0013846686411</v>
      </c>
    </row>
    <row r="27" spans="1:9" ht="12.75">
      <c r="A27" s="716"/>
      <c r="B27" s="717"/>
      <c r="C27" s="718" t="s">
        <v>903</v>
      </c>
      <c r="D27" s="719"/>
      <c r="E27" s="720"/>
      <c r="F27" s="899"/>
      <c r="G27" s="899"/>
      <c r="H27" s="894"/>
      <c r="I27" s="894"/>
    </row>
    <row r="28" spans="1:9" ht="12.75">
      <c r="A28" s="374"/>
      <c r="B28" s="362">
        <v>602001</v>
      </c>
      <c r="C28" s="900" t="s">
        <v>949</v>
      </c>
      <c r="D28" s="900"/>
      <c r="E28" s="900"/>
      <c r="F28" s="548">
        <v>175143</v>
      </c>
      <c r="G28" s="371">
        <v>176039</v>
      </c>
      <c r="H28" s="729">
        <v>205380</v>
      </c>
      <c r="I28" s="811">
        <f>(H28/G28)*100</f>
        <v>116.66732939859918</v>
      </c>
    </row>
    <row r="29" spans="1:9" ht="12.75">
      <c r="A29" s="374"/>
      <c r="B29" s="362">
        <v>602011</v>
      </c>
      <c r="C29" s="900" t="s">
        <v>962</v>
      </c>
      <c r="D29" s="900"/>
      <c r="E29" s="900"/>
      <c r="F29" s="371">
        <v>2655</v>
      </c>
      <c r="G29" s="371">
        <v>2655</v>
      </c>
      <c r="H29" s="729">
        <v>4246</v>
      </c>
      <c r="I29" s="811">
        <f>(H29/G29)*100</f>
        <v>159.924670433145</v>
      </c>
    </row>
    <row r="30" spans="1:9" ht="12.75">
      <c r="A30" s="374"/>
      <c r="B30" s="362">
        <v>602002</v>
      </c>
      <c r="C30" s="900" t="s">
        <v>984</v>
      </c>
      <c r="D30" s="900"/>
      <c r="E30" s="900"/>
      <c r="F30" s="371">
        <v>28934</v>
      </c>
      <c r="G30" s="371">
        <v>38328</v>
      </c>
      <c r="H30" s="729">
        <v>38412</v>
      </c>
      <c r="I30" s="811">
        <f>(H30/G30)*100</f>
        <v>100.21916092673764</v>
      </c>
    </row>
    <row r="31" spans="1:9" ht="12.75">
      <c r="A31" s="374"/>
      <c r="B31" s="362">
        <v>602012</v>
      </c>
      <c r="C31" s="900" t="s">
        <v>985</v>
      </c>
      <c r="D31" s="900"/>
      <c r="E31" s="900"/>
      <c r="F31" s="371">
        <v>664</v>
      </c>
      <c r="G31" s="371">
        <v>664</v>
      </c>
      <c r="H31" s="729">
        <v>650</v>
      </c>
      <c r="I31" s="811">
        <f>(H31/G31)*100</f>
        <v>97.89156626506023</v>
      </c>
    </row>
    <row r="32" spans="1:9" ht="12.75">
      <c r="A32" s="374"/>
      <c r="B32" s="362">
        <v>604</v>
      </c>
      <c r="C32" s="900" t="s">
        <v>986</v>
      </c>
      <c r="D32" s="900"/>
      <c r="E32" s="900"/>
      <c r="F32" s="371">
        <v>996</v>
      </c>
      <c r="G32" s="371">
        <v>996</v>
      </c>
      <c r="H32" s="729">
        <v>1664</v>
      </c>
      <c r="I32" s="811">
        <f>(H32/G32)*100</f>
        <v>167.06827309236948</v>
      </c>
    </row>
    <row r="33" spans="1:9" ht="12.75">
      <c r="A33" s="374"/>
      <c r="B33" s="362">
        <v>662</v>
      </c>
      <c r="C33" s="900" t="s">
        <v>911</v>
      </c>
      <c r="D33" s="900"/>
      <c r="E33" s="900"/>
      <c r="F33" s="371">
        <v>99</v>
      </c>
      <c r="G33" s="371">
        <v>99</v>
      </c>
      <c r="H33" s="729">
        <v>96</v>
      </c>
      <c r="I33" s="811">
        <f>(H33/G33)*100</f>
        <v>96.96969696969697</v>
      </c>
    </row>
    <row r="34" spans="1:9" ht="12.75">
      <c r="A34" s="374"/>
      <c r="B34" s="362">
        <v>668</v>
      </c>
      <c r="C34" s="900" t="s">
        <v>987</v>
      </c>
      <c r="D34" s="900"/>
      <c r="E34" s="900"/>
      <c r="F34" s="371">
        <v>664</v>
      </c>
      <c r="G34" s="371">
        <v>664</v>
      </c>
      <c r="H34" s="729">
        <v>1227</v>
      </c>
      <c r="I34" s="811">
        <f>(H34/G34)*100</f>
        <v>184.78915662650604</v>
      </c>
    </row>
    <row r="35" spans="1:9" ht="12.75">
      <c r="A35" s="374"/>
      <c r="B35" s="901" t="s">
        <v>988</v>
      </c>
      <c r="C35" s="900" t="s">
        <v>989</v>
      </c>
      <c r="D35" s="900"/>
      <c r="E35" s="900"/>
      <c r="F35" s="371">
        <v>17751</v>
      </c>
      <c r="G35" s="371">
        <v>17751</v>
      </c>
      <c r="H35" s="729">
        <v>17751</v>
      </c>
      <c r="I35" s="811">
        <f>(H35/G35)*100</f>
        <v>100</v>
      </c>
    </row>
    <row r="36" spans="1:9" ht="12.75">
      <c r="A36" s="374"/>
      <c r="B36" s="901">
        <v>692</v>
      </c>
      <c r="C36" s="800" t="s">
        <v>990</v>
      </c>
      <c r="D36" s="902"/>
      <c r="E36" s="517"/>
      <c r="F36" s="371">
        <v>522605</v>
      </c>
      <c r="G36" s="371">
        <v>529020</v>
      </c>
      <c r="H36" s="729">
        <v>222530</v>
      </c>
      <c r="I36" s="811">
        <f>(H36/G36)*100</f>
        <v>42.06457222789309</v>
      </c>
    </row>
    <row r="37" spans="1:9" ht="12.75">
      <c r="A37" s="897"/>
      <c r="B37" s="897"/>
      <c r="C37" s="751" t="s">
        <v>926</v>
      </c>
      <c r="D37" s="818"/>
      <c r="E37" s="903"/>
      <c r="F37" s="358">
        <f>SUM(F28:F36)</f>
        <v>749511</v>
      </c>
      <c r="G37" s="358">
        <f>SUM(G28:G36)</f>
        <v>766216</v>
      </c>
      <c r="H37" s="358">
        <f>SUM(H28:H36)</f>
        <v>491956</v>
      </c>
      <c r="I37" s="904">
        <f>(H37/G37)*100</f>
        <v>64.20591582530253</v>
      </c>
    </row>
    <row r="38" spans="1:9" ht="12.75">
      <c r="A38" s="755"/>
      <c r="B38" s="866"/>
      <c r="C38" s="867" t="s">
        <v>991</v>
      </c>
      <c r="D38" s="868" t="s">
        <v>992</v>
      </c>
      <c r="E38" s="873"/>
      <c r="F38" s="905">
        <f>SUM(F26-F37)</f>
        <v>702516</v>
      </c>
      <c r="G38" s="906">
        <f>SUM(G26-G37)</f>
        <v>793724</v>
      </c>
      <c r="H38" s="906">
        <v>793724</v>
      </c>
      <c r="I38" s="907">
        <f>(H38/G38)*100</f>
        <v>100</v>
      </c>
    </row>
    <row r="39" spans="1:9" ht="12.75">
      <c r="A39" s="908"/>
      <c r="B39" s="871"/>
      <c r="C39" s="872"/>
      <c r="D39" s="868" t="s">
        <v>993</v>
      </c>
      <c r="E39" s="873"/>
      <c r="F39" s="756">
        <v>0</v>
      </c>
      <c r="G39" s="909">
        <v>3594</v>
      </c>
      <c r="H39" s="910">
        <v>3594</v>
      </c>
      <c r="I39" s="907">
        <f>(H39/G39)*100</f>
        <v>100</v>
      </c>
    </row>
    <row r="40" spans="1:9" ht="12.75">
      <c r="A40" s="911"/>
      <c r="B40" s="912"/>
      <c r="C40" s="913"/>
      <c r="D40" s="914" t="s">
        <v>994</v>
      </c>
      <c r="E40" s="915"/>
      <c r="F40" s="761">
        <f>SUM(F38:F39)</f>
        <v>702516</v>
      </c>
      <c r="G40" s="916">
        <f>SUM(G38:G39)</f>
        <v>797318</v>
      </c>
      <c r="H40" s="917">
        <f>SUM(H38:H39)</f>
        <v>797318</v>
      </c>
      <c r="I40" s="918">
        <f>(H40/G40)*100</f>
        <v>100</v>
      </c>
    </row>
    <row r="41" spans="1:9" ht="12.75">
      <c r="A41" s="908"/>
      <c r="B41" s="908"/>
      <c r="C41" s="919" t="s">
        <v>995</v>
      </c>
      <c r="D41" s="919"/>
      <c r="E41" s="919"/>
      <c r="F41" s="920"/>
      <c r="G41" s="908"/>
      <c r="H41" s="905">
        <f>SUM(H37+H38)-H26</f>
        <v>22107</v>
      </c>
      <c r="I41" s="921"/>
    </row>
    <row r="42" spans="1:9" ht="12.75">
      <c r="A42" s="922" t="s">
        <v>279</v>
      </c>
      <c r="B42" s="395" t="s">
        <v>878</v>
      </c>
      <c r="C42" s="104"/>
      <c r="D42" s="696"/>
      <c r="E42" s="779"/>
      <c r="F42" s="923" t="s">
        <v>352</v>
      </c>
      <c r="G42" s="923"/>
      <c r="H42" s="881" t="s">
        <v>972</v>
      </c>
      <c r="I42" s="881" t="s">
        <v>548</v>
      </c>
    </row>
    <row r="43" spans="1:9" ht="12.75">
      <c r="A43" s="922"/>
      <c r="B43" s="395"/>
      <c r="C43" s="781"/>
      <c r="D43" s="703"/>
      <c r="E43" s="782"/>
      <c r="F43" s="396" t="s">
        <v>973</v>
      </c>
      <c r="G43" s="396" t="s">
        <v>974</v>
      </c>
      <c r="H43" s="924" t="s">
        <v>975</v>
      </c>
      <c r="I43" s="925" t="s">
        <v>287</v>
      </c>
    </row>
    <row r="44" spans="1:9" ht="13.5">
      <c r="A44" s="926" t="s">
        <v>976</v>
      </c>
      <c r="B44" s="926"/>
      <c r="C44" s="926"/>
      <c r="D44" s="926"/>
      <c r="E44" s="926"/>
      <c r="F44" s="926"/>
      <c r="G44" s="926"/>
      <c r="H44" s="926"/>
      <c r="I44" s="926"/>
    </row>
    <row r="45" spans="1:9" ht="13.5">
      <c r="A45" s="927" t="s">
        <v>996</v>
      </c>
      <c r="B45" s="928" t="s">
        <v>997</v>
      </c>
      <c r="C45" s="928"/>
      <c r="D45" s="928"/>
      <c r="E45" s="928"/>
      <c r="F45" s="929"/>
      <c r="G45" s="929"/>
      <c r="H45" s="723"/>
      <c r="I45" s="723"/>
    </row>
    <row r="46" spans="1:9" ht="12.75">
      <c r="A46" s="789"/>
      <c r="B46" s="741"/>
      <c r="C46" s="742" t="s">
        <v>902</v>
      </c>
      <c r="D46" s="742"/>
      <c r="E46" s="742"/>
      <c r="F46" s="790">
        <f>SUM(F47:F50)</f>
        <v>631</v>
      </c>
      <c r="G46" s="790">
        <f>SUM(G47:G50)</f>
        <v>631</v>
      </c>
      <c r="H46" s="790">
        <f>SUM(H47:H50)</f>
        <v>78</v>
      </c>
      <c r="I46" s="898">
        <f>(H46/G46)*100</f>
        <v>12.361331220285262</v>
      </c>
    </row>
    <row r="47" spans="1:9" ht="12.75">
      <c r="A47" s="736"/>
      <c r="B47" s="724">
        <v>501</v>
      </c>
      <c r="C47" s="730" t="s">
        <v>882</v>
      </c>
      <c r="D47" s="730"/>
      <c r="E47" s="730"/>
      <c r="F47" s="726">
        <v>100</v>
      </c>
      <c r="G47" s="727">
        <v>100</v>
      </c>
      <c r="H47" s="729">
        <v>0</v>
      </c>
      <c r="I47" s="811">
        <f>(H47/G47)*100</f>
        <v>0</v>
      </c>
    </row>
    <row r="48" spans="1:9" ht="12.75">
      <c r="A48" s="736"/>
      <c r="B48" s="724">
        <v>521001</v>
      </c>
      <c r="C48" s="732" t="s">
        <v>923</v>
      </c>
      <c r="D48" s="827"/>
      <c r="E48" s="801"/>
      <c r="F48" s="731">
        <v>265</v>
      </c>
      <c r="G48" s="729">
        <v>265</v>
      </c>
      <c r="H48" s="729">
        <v>0</v>
      </c>
      <c r="I48" s="811">
        <f>(H48/G48)*100</f>
        <v>0</v>
      </c>
    </row>
    <row r="49" spans="1:9" ht="12.75">
      <c r="A49" s="736"/>
      <c r="B49" s="724">
        <v>521002</v>
      </c>
      <c r="C49" s="732" t="s">
        <v>980</v>
      </c>
      <c r="D49" s="827"/>
      <c r="E49" s="801"/>
      <c r="F49" s="731">
        <v>166</v>
      </c>
      <c r="G49" s="729">
        <v>166</v>
      </c>
      <c r="H49" s="729">
        <v>78</v>
      </c>
      <c r="I49" s="811">
        <f>(H49/G49)*100</f>
        <v>46.98795180722892</v>
      </c>
    </row>
    <row r="50" spans="1:9" ht="12.75">
      <c r="A50" s="736"/>
      <c r="B50" s="724">
        <v>524</v>
      </c>
      <c r="C50" s="730" t="s">
        <v>890</v>
      </c>
      <c r="D50" s="730"/>
      <c r="E50" s="730"/>
      <c r="F50" s="731">
        <v>100</v>
      </c>
      <c r="G50" s="729">
        <v>100</v>
      </c>
      <c r="H50" s="729">
        <v>0</v>
      </c>
      <c r="I50" s="811">
        <f>(H50/G50)*100</f>
        <v>0</v>
      </c>
    </row>
    <row r="51" spans="1:9" ht="12.75">
      <c r="A51" s="791"/>
      <c r="B51" s="356"/>
      <c r="C51" s="792" t="s">
        <v>926</v>
      </c>
      <c r="D51" s="792"/>
      <c r="E51" s="792"/>
      <c r="F51" s="743">
        <f>SUM(F52:F52)</f>
        <v>299</v>
      </c>
      <c r="G51" s="743">
        <f>SUM(G52:G52)</f>
        <v>299</v>
      </c>
      <c r="H51" s="743">
        <f>SUM(H52:H52)</f>
        <v>209</v>
      </c>
      <c r="I51" s="898">
        <f>(H51/G51)*100</f>
        <v>69.89966555183946</v>
      </c>
    </row>
    <row r="52" spans="1:9" ht="12.75">
      <c r="A52" s="736"/>
      <c r="B52" s="724">
        <v>602001</v>
      </c>
      <c r="C52" s="730" t="s">
        <v>949</v>
      </c>
      <c r="D52" s="730"/>
      <c r="E52" s="730"/>
      <c r="F52" s="731">
        <v>299</v>
      </c>
      <c r="G52" s="770">
        <v>299</v>
      </c>
      <c r="H52" s="729">
        <v>209</v>
      </c>
      <c r="I52" s="811">
        <f>(H52/G52)*100</f>
        <v>69.89966555183946</v>
      </c>
    </row>
    <row r="53" spans="1:9" ht="12.75">
      <c r="A53" s="736"/>
      <c r="B53" s="724"/>
      <c r="C53" s="800" t="s">
        <v>942</v>
      </c>
      <c r="D53" s="827" t="s">
        <v>930</v>
      </c>
      <c r="E53" s="801"/>
      <c r="F53" s="729">
        <f>SUM(F46-F51)</f>
        <v>332</v>
      </c>
      <c r="G53" s="729">
        <f>SUM(G46-G51)</f>
        <v>332</v>
      </c>
      <c r="H53" s="729">
        <f>SUM(H46-H51)</f>
        <v>-131</v>
      </c>
      <c r="I53" s="811">
        <f>(H53/G53)*100</f>
        <v>-39.45783132530121</v>
      </c>
    </row>
    <row r="54" spans="1:9" ht="12.75">
      <c r="A54" s="736"/>
      <c r="B54" s="802"/>
      <c r="C54" s="736"/>
      <c r="D54" s="827" t="s">
        <v>950</v>
      </c>
      <c r="E54" s="801"/>
      <c r="F54" s="726">
        <v>0</v>
      </c>
      <c r="G54" s="729">
        <v>0</v>
      </c>
      <c r="H54" s="729">
        <v>0</v>
      </c>
      <c r="I54" s="811">
        <v>0</v>
      </c>
    </row>
    <row r="55" spans="1:9" ht="12.75">
      <c r="A55" s="791"/>
      <c r="B55" s="356"/>
      <c r="C55" s="751" t="s">
        <v>998</v>
      </c>
      <c r="D55" s="818"/>
      <c r="E55" s="819"/>
      <c r="F55" s="358">
        <f>SUM(F53:F54)</f>
        <v>332</v>
      </c>
      <c r="G55" s="358">
        <f>SUM(G53:G54)</f>
        <v>332</v>
      </c>
      <c r="H55" s="358">
        <f>SUM(H53:H54)</f>
        <v>-131</v>
      </c>
      <c r="I55" s="898">
        <f>(H55/G55)*100</f>
        <v>-39.45783132530121</v>
      </c>
    </row>
    <row r="56" spans="1:9" ht="13.5">
      <c r="A56" s="786" t="s">
        <v>999</v>
      </c>
      <c r="B56" s="787" t="s">
        <v>706</v>
      </c>
      <c r="C56" s="787"/>
      <c r="D56" s="787"/>
      <c r="E56" s="787"/>
      <c r="F56" s="788"/>
      <c r="G56" s="788"/>
      <c r="H56" s="930"/>
      <c r="I56" s="931"/>
    </row>
    <row r="57" spans="1:9" ht="12.75">
      <c r="A57" s="789"/>
      <c r="B57" s="741"/>
      <c r="C57" s="742" t="s">
        <v>902</v>
      </c>
      <c r="D57" s="742"/>
      <c r="E57" s="742"/>
      <c r="F57" s="790">
        <f>SUM(F58:F65)</f>
        <v>9560</v>
      </c>
      <c r="G57" s="790">
        <f>SUM(G58:G65)</f>
        <v>9560</v>
      </c>
      <c r="H57" s="790">
        <f>SUM(H58:H65)</f>
        <v>8661</v>
      </c>
      <c r="I57" s="898">
        <f>(H57/G57)*100</f>
        <v>90.59623430962344</v>
      </c>
    </row>
    <row r="58" spans="1:9" ht="12.75">
      <c r="A58" s="736"/>
      <c r="B58" s="724">
        <v>501</v>
      </c>
      <c r="C58" s="730" t="s">
        <v>882</v>
      </c>
      <c r="D58" s="730"/>
      <c r="E58" s="730"/>
      <c r="F58" s="731">
        <v>664</v>
      </c>
      <c r="G58" s="729">
        <v>664</v>
      </c>
      <c r="H58" s="729">
        <v>370</v>
      </c>
      <c r="I58" s="811">
        <f>(H58/G58)*100</f>
        <v>55.72289156626506</v>
      </c>
    </row>
    <row r="59" spans="1:9" ht="12.75">
      <c r="A59" s="736"/>
      <c r="B59" s="724">
        <v>502</v>
      </c>
      <c r="C59" s="732" t="s">
        <v>883</v>
      </c>
      <c r="D59" s="827"/>
      <c r="E59" s="801"/>
      <c r="F59" s="731">
        <v>664</v>
      </c>
      <c r="G59" s="729">
        <v>664</v>
      </c>
      <c r="H59" s="729">
        <v>477</v>
      </c>
      <c r="I59" s="811">
        <f>(H59/G59)*100</f>
        <v>71.83734939759037</v>
      </c>
    </row>
    <row r="60" spans="1:9" ht="12.75">
      <c r="A60" s="736"/>
      <c r="B60" s="724">
        <v>511</v>
      </c>
      <c r="C60" s="732" t="s">
        <v>956</v>
      </c>
      <c r="D60" s="827"/>
      <c r="E60" s="801"/>
      <c r="F60" s="731">
        <v>100</v>
      </c>
      <c r="G60" s="729">
        <v>100</v>
      </c>
      <c r="H60" s="729">
        <v>0</v>
      </c>
      <c r="I60" s="811">
        <f>(H60/G60)*100</f>
        <v>0</v>
      </c>
    </row>
    <row r="61" spans="1:9" ht="12.75">
      <c r="A61" s="736"/>
      <c r="B61" s="724">
        <v>518</v>
      </c>
      <c r="C61" s="732" t="s">
        <v>888</v>
      </c>
      <c r="D61" s="827"/>
      <c r="E61" s="801"/>
      <c r="F61" s="731">
        <v>564</v>
      </c>
      <c r="G61" s="729">
        <v>564</v>
      </c>
      <c r="H61" s="729">
        <v>684</v>
      </c>
      <c r="I61" s="811">
        <f>(H61/G61)*100</f>
        <v>121.27659574468086</v>
      </c>
    </row>
    <row r="62" spans="1:9" ht="12.75">
      <c r="A62" s="736"/>
      <c r="B62" s="724">
        <v>521001</v>
      </c>
      <c r="C62" s="732" t="s">
        <v>923</v>
      </c>
      <c r="D62" s="827"/>
      <c r="E62" s="801"/>
      <c r="F62" s="731">
        <v>3950</v>
      </c>
      <c r="G62" s="729">
        <v>3950</v>
      </c>
      <c r="H62" s="729">
        <v>3745</v>
      </c>
      <c r="I62" s="811">
        <f>(H62/G62)*100</f>
        <v>94.81012658227847</v>
      </c>
    </row>
    <row r="63" spans="1:9" ht="12.75">
      <c r="A63" s="736"/>
      <c r="B63" s="724">
        <v>524</v>
      </c>
      <c r="C63" s="730" t="s">
        <v>890</v>
      </c>
      <c r="D63" s="730"/>
      <c r="E63" s="730"/>
      <c r="F63" s="731">
        <v>1394</v>
      </c>
      <c r="G63" s="729">
        <v>1394</v>
      </c>
      <c r="H63" s="729">
        <v>1328</v>
      </c>
      <c r="I63" s="811">
        <f>(H63/G63)*100</f>
        <v>95.26542324246772</v>
      </c>
    </row>
    <row r="64" spans="1:9" ht="12.75">
      <c r="A64" s="848"/>
      <c r="B64" s="724">
        <v>527</v>
      </c>
      <c r="C64" s="732" t="s">
        <v>892</v>
      </c>
      <c r="D64" s="827"/>
      <c r="E64" s="801"/>
      <c r="F64" s="731">
        <v>266</v>
      </c>
      <c r="G64" s="729">
        <v>266</v>
      </c>
      <c r="H64" s="729">
        <v>320</v>
      </c>
      <c r="I64" s="811">
        <f>(H64/G64)*100</f>
        <v>120.30075187969925</v>
      </c>
    </row>
    <row r="65" spans="1:9" ht="12.75">
      <c r="A65" s="848"/>
      <c r="B65" s="724">
        <v>551</v>
      </c>
      <c r="C65" s="732" t="s">
        <v>897</v>
      </c>
      <c r="D65" s="827"/>
      <c r="E65" s="801"/>
      <c r="F65" s="731">
        <v>1958</v>
      </c>
      <c r="G65" s="729">
        <v>1958</v>
      </c>
      <c r="H65" s="729">
        <v>1737</v>
      </c>
      <c r="I65" s="811">
        <f>(H65/G65)*100</f>
        <v>88.71297242083759</v>
      </c>
    </row>
    <row r="66" spans="1:9" ht="12.75">
      <c r="A66" s="791"/>
      <c r="B66" s="356"/>
      <c r="C66" s="792" t="s">
        <v>926</v>
      </c>
      <c r="D66" s="792"/>
      <c r="E66" s="792"/>
      <c r="F66" s="743">
        <f>SUM(F67:F69)</f>
        <v>2456</v>
      </c>
      <c r="G66" s="743">
        <f>SUM(G67:G69)</f>
        <v>2456</v>
      </c>
      <c r="H66" s="743">
        <f>SUM(H67:H69)</f>
        <v>2385</v>
      </c>
      <c r="I66" s="898">
        <f>(H66/G66)*100</f>
        <v>97.10912052117264</v>
      </c>
    </row>
    <row r="67" spans="1:9" ht="12.75">
      <c r="A67" s="849"/>
      <c r="B67" s="724">
        <v>602001</v>
      </c>
      <c r="C67" s="730" t="s">
        <v>949</v>
      </c>
      <c r="D67" s="730"/>
      <c r="E67" s="730"/>
      <c r="F67" s="748">
        <v>376</v>
      </c>
      <c r="G67" s="850">
        <v>376</v>
      </c>
      <c r="H67" s="729">
        <v>526</v>
      </c>
      <c r="I67" s="811">
        <f>(H67/G67)*100</f>
        <v>139.8936170212766</v>
      </c>
    </row>
    <row r="68" spans="1:9" ht="12.75">
      <c r="A68" s="119"/>
      <c r="B68" s="724">
        <v>602002</v>
      </c>
      <c r="C68" s="732" t="s">
        <v>984</v>
      </c>
      <c r="D68" s="827"/>
      <c r="E68" s="801"/>
      <c r="F68" s="932">
        <v>122</v>
      </c>
      <c r="G68" s="729">
        <v>122</v>
      </c>
      <c r="H68" s="729">
        <v>122</v>
      </c>
      <c r="I68" s="811">
        <f>(H68/G68)*100</f>
        <v>100</v>
      </c>
    </row>
    <row r="69" spans="1:9" ht="12.75">
      <c r="A69" s="119"/>
      <c r="B69" s="739">
        <v>692</v>
      </c>
      <c r="C69" s="732" t="s">
        <v>990</v>
      </c>
      <c r="D69" s="827"/>
      <c r="E69" s="801"/>
      <c r="F69" s="729">
        <v>1958</v>
      </c>
      <c r="G69" s="729">
        <v>1958</v>
      </c>
      <c r="H69" s="729">
        <v>1737</v>
      </c>
      <c r="I69" s="811">
        <f>(H69/G69)*100</f>
        <v>88.71297242083759</v>
      </c>
    </row>
    <row r="70" spans="1:9" ht="12.75">
      <c r="A70" s="736"/>
      <c r="B70" s="724"/>
      <c r="C70" s="800" t="s">
        <v>942</v>
      </c>
      <c r="D70" s="827" t="s">
        <v>930</v>
      </c>
      <c r="E70" s="801"/>
      <c r="F70" s="729">
        <f>SUM(F57-F66)</f>
        <v>7104</v>
      </c>
      <c r="G70" s="729">
        <f>SUM(G57-G66)</f>
        <v>7104</v>
      </c>
      <c r="H70" s="729">
        <f>SUM(H57-H66)</f>
        <v>6276</v>
      </c>
      <c r="I70" s="811">
        <f>(H70/G70)*100</f>
        <v>88.3445945945946</v>
      </c>
    </row>
    <row r="71" spans="1:9" ht="12.75">
      <c r="A71" s="736"/>
      <c r="B71" s="802"/>
      <c r="C71" s="736"/>
      <c r="D71" s="827" t="s">
        <v>950</v>
      </c>
      <c r="E71" s="801"/>
      <c r="F71" s="726">
        <v>0</v>
      </c>
      <c r="G71" s="729">
        <v>0</v>
      </c>
      <c r="H71" s="729">
        <v>0</v>
      </c>
      <c r="I71" s="811">
        <v>0</v>
      </c>
    </row>
    <row r="72" spans="1:9" ht="12.75">
      <c r="A72" s="791"/>
      <c r="B72" s="356"/>
      <c r="C72" s="751" t="s">
        <v>998</v>
      </c>
      <c r="D72" s="818"/>
      <c r="E72" s="819"/>
      <c r="F72" s="358">
        <f>SUM(F70:F71)</f>
        <v>7104</v>
      </c>
      <c r="G72" s="358">
        <f>SUM(G70:G71)</f>
        <v>7104</v>
      </c>
      <c r="H72" s="358">
        <f>SUM(H70:H71)</f>
        <v>6276</v>
      </c>
      <c r="I72" s="898">
        <f>(H72/G72)*100</f>
        <v>88.3445945945946</v>
      </c>
    </row>
    <row r="73" spans="1:9" ht="13.5">
      <c r="A73" s="786" t="s">
        <v>1000</v>
      </c>
      <c r="B73" s="787" t="s">
        <v>708</v>
      </c>
      <c r="C73" s="787"/>
      <c r="D73" s="787"/>
      <c r="E73" s="787"/>
      <c r="F73" s="788"/>
      <c r="G73" s="788"/>
      <c r="H73" s="930"/>
      <c r="I73" s="931">
        <v>0</v>
      </c>
    </row>
    <row r="74" spans="1:9" ht="12.75">
      <c r="A74" s="789"/>
      <c r="B74" s="741"/>
      <c r="C74" s="742" t="s">
        <v>902</v>
      </c>
      <c r="D74" s="742"/>
      <c r="E74" s="742"/>
      <c r="F74" s="790">
        <f>SUM(F75:F90)</f>
        <v>88122</v>
      </c>
      <c r="G74" s="790">
        <f>SUM(G75:G90)</f>
        <v>88122</v>
      </c>
      <c r="H74" s="790">
        <f>SUM(H75:H90)</f>
        <v>85516</v>
      </c>
      <c r="I74" s="898">
        <f>(H74/G74)*100</f>
        <v>97.04273620662264</v>
      </c>
    </row>
    <row r="75" spans="1:9" ht="12.75">
      <c r="A75" s="736"/>
      <c r="B75" s="724">
        <v>501</v>
      </c>
      <c r="C75" s="730" t="s">
        <v>882</v>
      </c>
      <c r="D75" s="730"/>
      <c r="E75" s="730"/>
      <c r="F75" s="731">
        <v>1494</v>
      </c>
      <c r="G75" s="729">
        <v>1494</v>
      </c>
      <c r="H75" s="729">
        <v>1037</v>
      </c>
      <c r="I75" s="811">
        <f>(H75/G75)*100</f>
        <v>69.41097724230254</v>
      </c>
    </row>
    <row r="76" spans="1:9" ht="12.75">
      <c r="A76" s="736"/>
      <c r="B76" s="724">
        <v>511</v>
      </c>
      <c r="C76" s="732" t="s">
        <v>956</v>
      </c>
      <c r="D76" s="827"/>
      <c r="E76" s="801"/>
      <c r="F76" s="731">
        <v>166</v>
      </c>
      <c r="G76" s="729">
        <v>166</v>
      </c>
      <c r="H76" s="729">
        <v>243</v>
      </c>
      <c r="I76" s="811">
        <f>(H76/G76)*100</f>
        <v>146.3855421686747</v>
      </c>
    </row>
    <row r="77" spans="1:9" ht="12.75">
      <c r="A77" s="119"/>
      <c r="B77" s="724">
        <v>512</v>
      </c>
      <c r="C77" s="732" t="s">
        <v>886</v>
      </c>
      <c r="D77" s="827"/>
      <c r="E77" s="801"/>
      <c r="F77" s="729">
        <v>133</v>
      </c>
      <c r="G77" s="729">
        <v>133</v>
      </c>
      <c r="H77" s="729">
        <v>101</v>
      </c>
      <c r="I77" s="811">
        <f>(H77/G77)*100</f>
        <v>75.93984962406014</v>
      </c>
    </row>
    <row r="78" spans="1:9" ht="12.75">
      <c r="A78" s="119"/>
      <c r="B78" s="724">
        <v>513</v>
      </c>
      <c r="C78" s="732" t="s">
        <v>887</v>
      </c>
      <c r="D78" s="827"/>
      <c r="E78" s="801"/>
      <c r="F78" s="729">
        <v>166</v>
      </c>
      <c r="G78" s="729">
        <v>166</v>
      </c>
      <c r="H78" s="729">
        <v>164</v>
      </c>
      <c r="I78" s="811">
        <f>(H78/G78)*100</f>
        <v>98.79518072289156</v>
      </c>
    </row>
    <row r="79" spans="1:9" ht="12.75">
      <c r="A79" s="119"/>
      <c r="B79" s="724">
        <v>518</v>
      </c>
      <c r="C79" s="732" t="s">
        <v>888</v>
      </c>
      <c r="D79" s="827"/>
      <c r="E79" s="801"/>
      <c r="F79" s="729">
        <v>3817</v>
      </c>
      <c r="G79" s="729">
        <v>3817</v>
      </c>
      <c r="H79" s="729">
        <v>3513</v>
      </c>
      <c r="I79" s="811">
        <f>(H79/G79)*100</f>
        <v>92.03563007597589</v>
      </c>
    </row>
    <row r="80" spans="1:9" ht="12.75">
      <c r="A80" s="119"/>
      <c r="B80" s="724">
        <v>521001</v>
      </c>
      <c r="C80" s="732" t="s">
        <v>923</v>
      </c>
      <c r="D80" s="827"/>
      <c r="E80" s="801"/>
      <c r="F80" s="729">
        <v>35086</v>
      </c>
      <c r="G80" s="729">
        <v>35086</v>
      </c>
      <c r="H80" s="729">
        <v>31285</v>
      </c>
      <c r="I80" s="811">
        <f>(H80/G80)*100</f>
        <v>89.16661916433905</v>
      </c>
    </row>
    <row r="81" spans="1:9" ht="12.75">
      <c r="A81" s="119"/>
      <c r="B81" s="724">
        <v>524</v>
      </c>
      <c r="C81" s="730" t="s">
        <v>890</v>
      </c>
      <c r="D81" s="730"/>
      <c r="E81" s="730"/>
      <c r="F81" s="729">
        <v>12348</v>
      </c>
      <c r="G81" s="729">
        <v>12348</v>
      </c>
      <c r="H81" s="729">
        <v>10467</v>
      </c>
      <c r="I81" s="811">
        <f>(H81/G81)*100</f>
        <v>84.7667638483965</v>
      </c>
    </row>
    <row r="82" spans="1:9" ht="12.75">
      <c r="A82" s="119"/>
      <c r="B82" s="724">
        <v>525</v>
      </c>
      <c r="C82" s="732" t="s">
        <v>891</v>
      </c>
      <c r="D82" s="827"/>
      <c r="E82" s="801"/>
      <c r="F82" s="729">
        <v>398</v>
      </c>
      <c r="G82" s="729">
        <v>398</v>
      </c>
      <c r="H82" s="729">
        <v>408</v>
      </c>
      <c r="I82" s="811">
        <f>(H82/G82)*100</f>
        <v>102.51256281407035</v>
      </c>
    </row>
    <row r="83" spans="1:9" ht="12.75">
      <c r="A83" s="119"/>
      <c r="B83" s="724">
        <v>527</v>
      </c>
      <c r="C83" s="732" t="s">
        <v>892</v>
      </c>
      <c r="D83" s="827"/>
      <c r="E83" s="801"/>
      <c r="F83" s="729">
        <v>4315</v>
      </c>
      <c r="G83" s="729">
        <v>4315</v>
      </c>
      <c r="H83" s="729">
        <v>5793</v>
      </c>
      <c r="I83" s="811">
        <f>(H83/G83)*100</f>
        <v>134.25260718424101</v>
      </c>
    </row>
    <row r="84" spans="1:9" ht="12.75">
      <c r="A84" s="119"/>
      <c r="B84" s="724">
        <v>538</v>
      </c>
      <c r="C84" s="732" t="s">
        <v>981</v>
      </c>
      <c r="D84" s="827"/>
      <c r="E84" s="801"/>
      <c r="F84" s="729">
        <v>33</v>
      </c>
      <c r="G84" s="729">
        <v>33</v>
      </c>
      <c r="H84" s="729">
        <v>18</v>
      </c>
      <c r="I84" s="811">
        <f>(H84/G84)*100</f>
        <v>54.54545454545454</v>
      </c>
    </row>
    <row r="85" spans="1:9" ht="12.75">
      <c r="A85" s="119"/>
      <c r="B85" s="724">
        <v>545</v>
      </c>
      <c r="C85" s="732" t="s">
        <v>982</v>
      </c>
      <c r="D85" s="733"/>
      <c r="E85" s="734"/>
      <c r="F85" s="729">
        <v>0</v>
      </c>
      <c r="G85" s="729">
        <v>0</v>
      </c>
      <c r="H85" s="729">
        <v>17</v>
      </c>
      <c r="I85" s="811">
        <v>0</v>
      </c>
    </row>
    <row r="86" spans="1:9" ht="12.75">
      <c r="A86" s="119"/>
      <c r="B86" s="724">
        <v>546</v>
      </c>
      <c r="C86" s="732" t="s">
        <v>896</v>
      </c>
      <c r="D86" s="733"/>
      <c r="E86" s="734"/>
      <c r="F86" s="729">
        <v>0</v>
      </c>
      <c r="G86" s="729">
        <v>0</v>
      </c>
      <c r="H86" s="729">
        <v>10382</v>
      </c>
      <c r="I86" s="811">
        <v>0</v>
      </c>
    </row>
    <row r="87" spans="1:9" ht="12.75">
      <c r="A87" s="119"/>
      <c r="B87" s="724">
        <v>568</v>
      </c>
      <c r="C87" s="732" t="s">
        <v>901</v>
      </c>
      <c r="D87" s="827"/>
      <c r="E87" s="801"/>
      <c r="F87" s="729">
        <v>10954</v>
      </c>
      <c r="G87" s="729">
        <v>10954</v>
      </c>
      <c r="H87" s="729">
        <v>10556</v>
      </c>
      <c r="I87" s="811">
        <f>(H87/G87)*100</f>
        <v>96.36662406426876</v>
      </c>
    </row>
    <row r="88" spans="1:9" ht="12.75">
      <c r="A88" s="119"/>
      <c r="B88" s="739" t="s">
        <v>983</v>
      </c>
      <c r="C88" s="732" t="s">
        <v>899</v>
      </c>
      <c r="D88" s="827"/>
      <c r="E88" s="801"/>
      <c r="F88" s="729">
        <v>17751</v>
      </c>
      <c r="G88" s="729">
        <v>17751</v>
      </c>
      <c r="H88" s="729">
        <v>9950</v>
      </c>
      <c r="I88" s="811">
        <f>(H88/G88)*100</f>
        <v>56.05318010252943</v>
      </c>
    </row>
    <row r="89" spans="1:9" ht="12.75">
      <c r="A89" s="119"/>
      <c r="B89" s="724">
        <v>551</v>
      </c>
      <c r="C89" s="732" t="s">
        <v>897</v>
      </c>
      <c r="D89" s="827"/>
      <c r="E89" s="801"/>
      <c r="F89" s="729">
        <v>1461</v>
      </c>
      <c r="G89" s="729">
        <v>1461</v>
      </c>
      <c r="H89" s="729">
        <v>923</v>
      </c>
      <c r="I89" s="811">
        <f>(H89/G89)*100</f>
        <v>63.175906913073234</v>
      </c>
    </row>
    <row r="90" spans="1:9" ht="12.75">
      <c r="A90" s="736"/>
      <c r="B90" s="724">
        <v>591</v>
      </c>
      <c r="C90" s="732" t="s">
        <v>917</v>
      </c>
      <c r="D90" s="733"/>
      <c r="E90" s="734"/>
      <c r="F90" s="729">
        <v>0</v>
      </c>
      <c r="G90" s="729">
        <v>0</v>
      </c>
      <c r="H90" s="729">
        <v>659</v>
      </c>
      <c r="I90" s="811">
        <v>0</v>
      </c>
    </row>
    <row r="91" spans="1:9" ht="12.75">
      <c r="A91" s="791"/>
      <c r="B91" s="356"/>
      <c r="C91" s="792" t="s">
        <v>926</v>
      </c>
      <c r="D91" s="792"/>
      <c r="E91" s="792"/>
      <c r="F91" s="743">
        <f>SUM(F92:F96)</f>
        <v>20108</v>
      </c>
      <c r="G91" s="743">
        <f>SUM(G92:G96)</f>
        <v>20108</v>
      </c>
      <c r="H91" s="743">
        <f>SUM(H92:H96)</f>
        <v>20254</v>
      </c>
      <c r="I91" s="898">
        <f>(H91/G91)*100</f>
        <v>100.72607917246867</v>
      </c>
    </row>
    <row r="92" spans="1:9" ht="12.75">
      <c r="A92" s="119"/>
      <c r="B92" s="724">
        <v>602011</v>
      </c>
      <c r="C92" s="827" t="s">
        <v>962</v>
      </c>
      <c r="D92" s="827"/>
      <c r="E92" s="801"/>
      <c r="F92" s="729">
        <v>133</v>
      </c>
      <c r="G92" s="729">
        <v>133</v>
      </c>
      <c r="H92" s="729">
        <v>257</v>
      </c>
      <c r="I92" s="811">
        <f>(H92/G92)*100</f>
        <v>193.2330827067669</v>
      </c>
    </row>
    <row r="93" spans="1:9" ht="12.75">
      <c r="A93" s="119"/>
      <c r="B93" s="724">
        <v>662</v>
      </c>
      <c r="C93" s="827" t="s">
        <v>911</v>
      </c>
      <c r="D93" s="827"/>
      <c r="E93" s="801"/>
      <c r="F93" s="729">
        <v>99</v>
      </c>
      <c r="G93" s="729">
        <v>99</v>
      </c>
      <c r="H93" s="729">
        <v>96</v>
      </c>
      <c r="I93" s="811">
        <f>(H93/G93)*100</f>
        <v>96.96969696969697</v>
      </c>
    </row>
    <row r="94" spans="1:9" ht="12.75">
      <c r="A94" s="119"/>
      <c r="B94" s="724">
        <v>668</v>
      </c>
      <c r="C94" s="827" t="s">
        <v>987</v>
      </c>
      <c r="D94" s="827"/>
      <c r="E94" s="801"/>
      <c r="F94" s="729">
        <v>664</v>
      </c>
      <c r="G94" s="729">
        <v>664</v>
      </c>
      <c r="H94" s="729">
        <v>1227</v>
      </c>
      <c r="I94" s="811">
        <f>(H94/G94)*100</f>
        <v>184.78915662650604</v>
      </c>
    </row>
    <row r="95" spans="1:9" ht="12.75">
      <c r="A95" s="119"/>
      <c r="B95" s="739" t="s">
        <v>988</v>
      </c>
      <c r="C95" s="827" t="s">
        <v>989</v>
      </c>
      <c r="D95" s="827"/>
      <c r="E95" s="801"/>
      <c r="F95" s="729">
        <v>17751</v>
      </c>
      <c r="G95" s="729">
        <v>17751</v>
      </c>
      <c r="H95" s="729">
        <v>17751</v>
      </c>
      <c r="I95" s="811">
        <f>(H95/G95)*100</f>
        <v>100</v>
      </c>
    </row>
    <row r="96" spans="1:9" ht="12.75">
      <c r="A96" s="119"/>
      <c r="B96" s="739">
        <v>692</v>
      </c>
      <c r="C96" s="732" t="s">
        <v>990</v>
      </c>
      <c r="D96" s="827"/>
      <c r="E96" s="801"/>
      <c r="F96" s="729">
        <v>1461</v>
      </c>
      <c r="G96" s="729">
        <v>1461</v>
      </c>
      <c r="H96" s="729">
        <v>923</v>
      </c>
      <c r="I96" s="811">
        <f>(H96/G96)*100</f>
        <v>63.175906913073234</v>
      </c>
    </row>
    <row r="97" spans="1:9" ht="12.75">
      <c r="A97" s="736"/>
      <c r="B97" s="724"/>
      <c r="C97" s="800" t="s">
        <v>942</v>
      </c>
      <c r="D97" s="827" t="s">
        <v>930</v>
      </c>
      <c r="E97" s="801"/>
      <c r="F97" s="729">
        <f>SUM(F74-F91)</f>
        <v>68014</v>
      </c>
      <c r="G97" s="729">
        <f>SUM(G74-G91)</f>
        <v>68014</v>
      </c>
      <c r="H97" s="729">
        <f>SUM(H74-H91)</f>
        <v>65262</v>
      </c>
      <c r="I97" s="811">
        <f>(H97/G97)*100</f>
        <v>95.95377422295411</v>
      </c>
    </row>
    <row r="98" spans="1:9" ht="12.75">
      <c r="A98" s="736"/>
      <c r="B98" s="802"/>
      <c r="C98" s="736"/>
      <c r="D98" s="827" t="s">
        <v>950</v>
      </c>
      <c r="E98" s="801"/>
      <c r="F98" s="726">
        <v>0</v>
      </c>
      <c r="G98" s="729">
        <v>0</v>
      </c>
      <c r="H98" s="729">
        <v>0</v>
      </c>
      <c r="I98" s="811">
        <v>0</v>
      </c>
    </row>
    <row r="99" spans="1:9" ht="12.75">
      <c r="A99" s="791"/>
      <c r="B99" s="356"/>
      <c r="C99" s="751" t="s">
        <v>998</v>
      </c>
      <c r="D99" s="818"/>
      <c r="E99" s="819"/>
      <c r="F99" s="358">
        <f>SUM(F97:F98)</f>
        <v>68014</v>
      </c>
      <c r="G99" s="358">
        <f>SUM(G97:G98)</f>
        <v>68014</v>
      </c>
      <c r="H99" s="358">
        <f>SUM(H97:H98)</f>
        <v>65262</v>
      </c>
      <c r="I99" s="898">
        <f>(H99/G99)*100</f>
        <v>95.95377422295411</v>
      </c>
    </row>
    <row r="100" spans="1:9" ht="13.5">
      <c r="A100" s="786" t="s">
        <v>1001</v>
      </c>
      <c r="B100" s="787" t="s">
        <v>1002</v>
      </c>
      <c r="C100" s="787"/>
      <c r="D100" s="787"/>
      <c r="E100" s="787"/>
      <c r="F100" s="788"/>
      <c r="G100" s="788"/>
      <c r="H100" s="930"/>
      <c r="I100" s="931">
        <v>0</v>
      </c>
    </row>
    <row r="101" spans="1:9" ht="12.75">
      <c r="A101" s="789"/>
      <c r="B101" s="741"/>
      <c r="C101" s="742" t="s">
        <v>902</v>
      </c>
      <c r="D101" s="742"/>
      <c r="E101" s="742"/>
      <c r="F101" s="790">
        <f>SUM(F102:F107)</f>
        <v>36148</v>
      </c>
      <c r="G101" s="790">
        <f>SUM(G102:G107)</f>
        <v>36148</v>
      </c>
      <c r="H101" s="790">
        <f>SUM(H102:H107)</f>
        <v>41222</v>
      </c>
      <c r="I101" s="898">
        <f>(H101/G101)*100</f>
        <v>114.03673785548301</v>
      </c>
    </row>
    <row r="102" spans="1:9" ht="12.75">
      <c r="A102" s="119"/>
      <c r="B102" s="724">
        <v>501</v>
      </c>
      <c r="C102" s="730" t="s">
        <v>882</v>
      </c>
      <c r="D102" s="730"/>
      <c r="E102" s="730"/>
      <c r="F102" s="729">
        <v>831</v>
      </c>
      <c r="G102" s="729">
        <v>831</v>
      </c>
      <c r="H102" s="729">
        <v>1668</v>
      </c>
      <c r="I102" s="811">
        <f>(H102/G102)*100</f>
        <v>200.72202166064983</v>
      </c>
    </row>
    <row r="103" spans="1:9" ht="12.75">
      <c r="A103" s="119"/>
      <c r="B103" s="724">
        <v>518</v>
      </c>
      <c r="C103" s="732" t="s">
        <v>888</v>
      </c>
      <c r="D103" s="827"/>
      <c r="E103" s="801"/>
      <c r="F103" s="729">
        <v>66</v>
      </c>
      <c r="G103" s="729">
        <v>66</v>
      </c>
      <c r="H103" s="729">
        <v>45</v>
      </c>
      <c r="I103" s="811">
        <f>(H103/G103)*100</f>
        <v>68.18181818181817</v>
      </c>
    </row>
    <row r="104" spans="1:9" ht="12.75">
      <c r="A104" s="119"/>
      <c r="B104" s="724">
        <v>521001</v>
      </c>
      <c r="C104" s="732" t="s">
        <v>923</v>
      </c>
      <c r="D104" s="827"/>
      <c r="E104" s="801"/>
      <c r="F104" s="729">
        <v>12215</v>
      </c>
      <c r="G104" s="729">
        <v>12215</v>
      </c>
      <c r="H104" s="729">
        <v>15301</v>
      </c>
      <c r="I104" s="811">
        <f>(H104/G104)*100</f>
        <v>125.2640196479738</v>
      </c>
    </row>
    <row r="105" spans="1:9" ht="12.75">
      <c r="A105" s="119"/>
      <c r="B105" s="724">
        <v>524</v>
      </c>
      <c r="C105" s="730" t="s">
        <v>890</v>
      </c>
      <c r="D105" s="730"/>
      <c r="E105" s="730"/>
      <c r="F105" s="729">
        <v>4315</v>
      </c>
      <c r="G105" s="729">
        <v>4315</v>
      </c>
      <c r="H105" s="729">
        <v>5407</v>
      </c>
      <c r="I105" s="811">
        <f>(H105/G105)*100</f>
        <v>125.30706836616454</v>
      </c>
    </row>
    <row r="106" spans="1:9" ht="12.75">
      <c r="A106" s="119"/>
      <c r="B106" s="724">
        <v>527</v>
      </c>
      <c r="C106" s="732" t="s">
        <v>892</v>
      </c>
      <c r="D106" s="827"/>
      <c r="E106" s="801"/>
      <c r="F106" s="729">
        <v>896</v>
      </c>
      <c r="G106" s="729">
        <v>896</v>
      </c>
      <c r="H106" s="729">
        <v>1053</v>
      </c>
      <c r="I106" s="811">
        <f>(H106/G106)*100</f>
        <v>117.52232142857142</v>
      </c>
    </row>
    <row r="107" spans="1:9" ht="12.75">
      <c r="A107" s="119"/>
      <c r="B107" s="724">
        <v>551</v>
      </c>
      <c r="C107" s="732" t="s">
        <v>897</v>
      </c>
      <c r="D107" s="827"/>
      <c r="E107" s="801"/>
      <c r="F107" s="729">
        <v>17825</v>
      </c>
      <c r="G107" s="729">
        <v>17825</v>
      </c>
      <c r="H107" s="729">
        <v>17748</v>
      </c>
      <c r="I107" s="811">
        <f>(H107/G107)*100</f>
        <v>99.56802244039271</v>
      </c>
    </row>
    <row r="108" spans="1:9" ht="12.75">
      <c r="A108" s="791"/>
      <c r="B108" s="356"/>
      <c r="C108" s="792" t="s">
        <v>926</v>
      </c>
      <c r="D108" s="792"/>
      <c r="E108" s="792"/>
      <c r="F108" s="743">
        <f>SUM(F109:F110)</f>
        <v>18057</v>
      </c>
      <c r="G108" s="743">
        <f>SUM(G109:G110)</f>
        <v>18057</v>
      </c>
      <c r="H108" s="743">
        <f>SUM(H109:H110)</f>
        <v>18093</v>
      </c>
      <c r="I108" s="898">
        <f>(H108/G108)*100</f>
        <v>100.19936866589134</v>
      </c>
    </row>
    <row r="109" spans="1:9" ht="12.75">
      <c r="A109" s="119"/>
      <c r="B109" s="724">
        <v>602001</v>
      </c>
      <c r="C109" s="730" t="s">
        <v>949</v>
      </c>
      <c r="D109" s="730"/>
      <c r="E109" s="730"/>
      <c r="F109" s="729">
        <v>232</v>
      </c>
      <c r="G109" s="729">
        <v>232</v>
      </c>
      <c r="H109" s="729">
        <v>345</v>
      </c>
      <c r="I109" s="811">
        <f>(H109/G109)*100</f>
        <v>148.70689655172413</v>
      </c>
    </row>
    <row r="110" spans="1:9" ht="12.75">
      <c r="A110" s="736"/>
      <c r="B110" s="739">
        <v>692</v>
      </c>
      <c r="C110" s="732" t="s">
        <v>990</v>
      </c>
      <c r="D110" s="827"/>
      <c r="E110" s="801"/>
      <c r="F110" s="729">
        <v>17825</v>
      </c>
      <c r="G110" s="729">
        <v>17825</v>
      </c>
      <c r="H110" s="729">
        <v>17748</v>
      </c>
      <c r="I110" s="811">
        <f>(H110/G110)*100</f>
        <v>99.56802244039271</v>
      </c>
    </row>
    <row r="111" spans="1:9" ht="12.75">
      <c r="A111" s="736"/>
      <c r="B111" s="724"/>
      <c r="C111" s="800" t="s">
        <v>942</v>
      </c>
      <c r="D111" s="827" t="s">
        <v>930</v>
      </c>
      <c r="E111" s="801"/>
      <c r="F111" s="729">
        <f>SUM(F101-F108)</f>
        <v>18091</v>
      </c>
      <c r="G111" s="729">
        <f>SUM(G101-G108)</f>
        <v>18091</v>
      </c>
      <c r="H111" s="729">
        <f>SUM(H101-H108)</f>
        <v>23129</v>
      </c>
      <c r="I111" s="811">
        <f>(H111/G111)*100</f>
        <v>127.84810126582278</v>
      </c>
    </row>
    <row r="112" spans="1:9" ht="12.75">
      <c r="A112" s="736"/>
      <c r="B112" s="802"/>
      <c r="C112" s="736"/>
      <c r="D112" s="827" t="s">
        <v>950</v>
      </c>
      <c r="E112" s="801"/>
      <c r="F112" s="726">
        <v>0</v>
      </c>
      <c r="G112" s="729">
        <v>0</v>
      </c>
      <c r="H112" s="729">
        <v>0</v>
      </c>
      <c r="I112" s="811">
        <v>0</v>
      </c>
    </row>
    <row r="113" spans="1:9" ht="12.75">
      <c r="A113" s="791"/>
      <c r="B113" s="356"/>
      <c r="C113" s="751" t="s">
        <v>998</v>
      </c>
      <c r="D113" s="818"/>
      <c r="E113" s="819"/>
      <c r="F113" s="358">
        <f>SUM(F111:F112)</f>
        <v>18091</v>
      </c>
      <c r="G113" s="358">
        <f>SUM(G111:G112)</f>
        <v>18091</v>
      </c>
      <c r="H113" s="358">
        <f>SUM(H111:H112)</f>
        <v>23129</v>
      </c>
      <c r="I113" s="898">
        <f>(H113/G113)*100</f>
        <v>127.84810126582278</v>
      </c>
    </row>
    <row r="114" spans="1:9" ht="13.5">
      <c r="A114" s="786" t="s">
        <v>1003</v>
      </c>
      <c r="B114" s="787" t="s">
        <v>712</v>
      </c>
      <c r="C114" s="787"/>
      <c r="D114" s="787"/>
      <c r="E114" s="787"/>
      <c r="F114" s="788"/>
      <c r="G114" s="788"/>
      <c r="H114" s="930"/>
      <c r="I114" s="931">
        <v>0</v>
      </c>
    </row>
    <row r="115" spans="1:9" ht="12.75">
      <c r="A115" s="789"/>
      <c r="B115" s="741"/>
      <c r="C115" s="742" t="s">
        <v>902</v>
      </c>
      <c r="D115" s="742"/>
      <c r="E115" s="742"/>
      <c r="F115" s="790">
        <f>SUM(F116:F128)</f>
        <v>434442</v>
      </c>
      <c r="G115" s="790">
        <f>SUM(G116:G128)</f>
        <v>459338</v>
      </c>
      <c r="H115" s="790">
        <f>SUM(H116:H128)</f>
        <v>479001</v>
      </c>
      <c r="I115" s="898">
        <f>(H115/G115)*100</f>
        <v>104.28072574008682</v>
      </c>
    </row>
    <row r="116" spans="1:9" ht="12.75">
      <c r="A116" s="119"/>
      <c r="B116" s="724">
        <v>501</v>
      </c>
      <c r="C116" s="730" t="s">
        <v>882</v>
      </c>
      <c r="D116" s="730"/>
      <c r="E116" s="730"/>
      <c r="F116" s="729">
        <v>20579</v>
      </c>
      <c r="G116" s="729">
        <v>20579</v>
      </c>
      <c r="H116" s="729">
        <v>25441</v>
      </c>
      <c r="I116" s="811">
        <f>(H116/G116)*100</f>
        <v>123.62602653190145</v>
      </c>
    </row>
    <row r="117" spans="1:9" ht="12.75">
      <c r="A117" s="119"/>
      <c r="B117" s="724">
        <v>502</v>
      </c>
      <c r="C117" s="732" t="s">
        <v>883</v>
      </c>
      <c r="D117" s="827"/>
      <c r="E117" s="801"/>
      <c r="F117" s="729">
        <v>165172</v>
      </c>
      <c r="G117" s="729">
        <v>173471</v>
      </c>
      <c r="H117" s="729">
        <v>180403</v>
      </c>
      <c r="I117" s="811">
        <f>(H117/G117)*100</f>
        <v>103.99605697782339</v>
      </c>
    </row>
    <row r="118" spans="1:9" ht="12.75">
      <c r="A118" s="119"/>
      <c r="B118" s="724">
        <v>511</v>
      </c>
      <c r="C118" s="732" t="s">
        <v>885</v>
      </c>
      <c r="D118" s="827"/>
      <c r="E118" s="801"/>
      <c r="F118" s="729">
        <v>14041</v>
      </c>
      <c r="G118" s="729">
        <v>14041</v>
      </c>
      <c r="H118" s="729">
        <v>48665</v>
      </c>
      <c r="I118" s="811">
        <f>(H118/G118)*100</f>
        <v>346.59212306815755</v>
      </c>
    </row>
    <row r="119" spans="1:9" ht="12.75">
      <c r="A119" s="119"/>
      <c r="B119" s="724"/>
      <c r="C119" s="732"/>
      <c r="D119" s="827" t="s">
        <v>979</v>
      </c>
      <c r="E119" s="801"/>
      <c r="F119" s="729">
        <v>0</v>
      </c>
      <c r="G119" s="729">
        <v>16597</v>
      </c>
      <c r="H119" s="729">
        <v>16597</v>
      </c>
      <c r="I119" s="811">
        <f>(H119/G119)*100</f>
        <v>100</v>
      </c>
    </row>
    <row r="120" spans="1:9" ht="12.75">
      <c r="A120" s="119"/>
      <c r="B120" s="724">
        <v>512</v>
      </c>
      <c r="C120" s="732" t="s">
        <v>886</v>
      </c>
      <c r="D120" s="827"/>
      <c r="E120" s="801"/>
      <c r="F120" s="729">
        <v>33</v>
      </c>
      <c r="G120" s="729">
        <v>33</v>
      </c>
      <c r="H120" s="729">
        <v>58</v>
      </c>
      <c r="I120" s="811">
        <f>(H120/G120)*100</f>
        <v>175.75757575757575</v>
      </c>
    </row>
    <row r="121" spans="1:9" ht="12.75">
      <c r="A121" s="119"/>
      <c r="B121" s="724">
        <v>518</v>
      </c>
      <c r="C121" s="732" t="s">
        <v>888</v>
      </c>
      <c r="D121" s="827"/>
      <c r="E121" s="801"/>
      <c r="F121" s="729">
        <v>8132</v>
      </c>
      <c r="G121" s="729">
        <v>8132</v>
      </c>
      <c r="H121" s="729">
        <v>8123</v>
      </c>
      <c r="I121" s="811">
        <f>(H121/G121)*100</f>
        <v>99.8893261190359</v>
      </c>
    </row>
    <row r="122" spans="1:9" ht="12.75">
      <c r="A122" s="119"/>
      <c r="B122" s="724">
        <v>521001</v>
      </c>
      <c r="C122" s="732" t="s">
        <v>923</v>
      </c>
      <c r="D122" s="827"/>
      <c r="E122" s="801"/>
      <c r="F122" s="729">
        <v>109640</v>
      </c>
      <c r="G122" s="729">
        <v>109640</v>
      </c>
      <c r="H122" s="729">
        <v>123467</v>
      </c>
      <c r="I122" s="811">
        <f>(H122/G122)*100</f>
        <v>112.61127325793505</v>
      </c>
    </row>
    <row r="123" spans="1:9" ht="12.75">
      <c r="A123" s="119"/>
      <c r="B123" s="724">
        <v>521002</v>
      </c>
      <c r="C123" s="732" t="s">
        <v>980</v>
      </c>
      <c r="D123" s="827"/>
      <c r="E123" s="801"/>
      <c r="F123" s="729">
        <v>830</v>
      </c>
      <c r="G123" s="729">
        <v>830</v>
      </c>
      <c r="H123" s="729">
        <v>1001</v>
      </c>
      <c r="I123" s="811">
        <f>(H123/G123)*100</f>
        <v>120.60240963855422</v>
      </c>
    </row>
    <row r="124" spans="1:9" ht="12.75">
      <c r="A124" s="119"/>
      <c r="B124" s="724">
        <v>524</v>
      </c>
      <c r="C124" s="730" t="s">
        <v>890</v>
      </c>
      <c r="D124" s="730"/>
      <c r="E124" s="730"/>
      <c r="F124" s="729">
        <v>38605</v>
      </c>
      <c r="G124" s="729">
        <v>38605</v>
      </c>
      <c r="H124" s="729">
        <v>41527</v>
      </c>
      <c r="I124" s="811">
        <f>(H124/G124)*100</f>
        <v>107.5689677502914</v>
      </c>
    </row>
    <row r="125" spans="1:9" ht="12.75">
      <c r="A125" s="119"/>
      <c r="B125" s="724">
        <v>525</v>
      </c>
      <c r="C125" s="732" t="s">
        <v>891</v>
      </c>
      <c r="D125" s="827"/>
      <c r="E125" s="801"/>
      <c r="F125" s="729">
        <v>2424</v>
      </c>
      <c r="G125" s="729">
        <v>2424</v>
      </c>
      <c r="H125" s="729">
        <v>2672</v>
      </c>
      <c r="I125" s="811">
        <f>(H125/G125)*100</f>
        <v>110.23102310231023</v>
      </c>
    </row>
    <row r="126" spans="1:9" ht="12.75">
      <c r="A126" s="119"/>
      <c r="B126" s="724">
        <v>527</v>
      </c>
      <c r="C126" s="732" t="s">
        <v>892</v>
      </c>
      <c r="D126" s="827"/>
      <c r="E126" s="801"/>
      <c r="F126" s="729">
        <v>9129</v>
      </c>
      <c r="G126" s="729">
        <v>9129</v>
      </c>
      <c r="H126" s="729">
        <v>9328</v>
      </c>
      <c r="I126" s="811">
        <f>(H126/G126)*100</f>
        <v>102.1798663599518</v>
      </c>
    </row>
    <row r="127" spans="1:9" ht="12.75">
      <c r="A127" s="119"/>
      <c r="B127" s="724">
        <v>568</v>
      </c>
      <c r="C127" s="732" t="s">
        <v>901</v>
      </c>
      <c r="D127" s="827"/>
      <c r="E127" s="801"/>
      <c r="F127" s="729">
        <v>266</v>
      </c>
      <c r="G127" s="729">
        <v>266</v>
      </c>
      <c r="H127" s="729">
        <v>257</v>
      </c>
      <c r="I127" s="811">
        <f>(H127/G127)*100</f>
        <v>96.61654135338345</v>
      </c>
    </row>
    <row r="128" spans="1:9" ht="12.75">
      <c r="A128" s="119"/>
      <c r="B128" s="724">
        <v>551</v>
      </c>
      <c r="C128" s="732" t="s">
        <v>897</v>
      </c>
      <c r="D128" s="827"/>
      <c r="E128" s="801"/>
      <c r="F128" s="729">
        <v>65591</v>
      </c>
      <c r="G128" s="729">
        <v>65591</v>
      </c>
      <c r="H128" s="729">
        <v>21462</v>
      </c>
      <c r="I128" s="811">
        <f>(H128/G128)*100</f>
        <v>32.72095256971231</v>
      </c>
    </row>
    <row r="129" spans="1:9" ht="12.75">
      <c r="A129" s="791"/>
      <c r="B129" s="356"/>
      <c r="C129" s="792" t="s">
        <v>926</v>
      </c>
      <c r="D129" s="792"/>
      <c r="E129" s="792"/>
      <c r="F129" s="743">
        <f>SUM(F130:F134)</f>
        <v>179779</v>
      </c>
      <c r="G129" s="743">
        <f>SUM(G130:G134)</f>
        <v>179779</v>
      </c>
      <c r="H129" s="743">
        <f>SUM(H130:H134)</f>
        <v>145578</v>
      </c>
      <c r="I129" s="898">
        <f>(H129/G129)*100</f>
        <v>80.97608730719384</v>
      </c>
    </row>
    <row r="130" spans="1:9" ht="12.75">
      <c r="A130" s="119"/>
      <c r="B130" s="724">
        <v>602001</v>
      </c>
      <c r="C130" s="730" t="s">
        <v>949</v>
      </c>
      <c r="D130" s="730"/>
      <c r="E130" s="730"/>
      <c r="F130" s="729">
        <v>106453</v>
      </c>
      <c r="G130" s="729">
        <v>106453</v>
      </c>
      <c r="H130" s="729">
        <v>116030</v>
      </c>
      <c r="I130" s="811">
        <f>(H130/G130)*100</f>
        <v>108.99645853099489</v>
      </c>
    </row>
    <row r="131" spans="1:9" ht="12.75">
      <c r="A131" s="119"/>
      <c r="B131" s="724">
        <v>602011</v>
      </c>
      <c r="C131" s="827" t="s">
        <v>962</v>
      </c>
      <c r="D131" s="827"/>
      <c r="E131" s="801"/>
      <c r="F131" s="729">
        <v>1395</v>
      </c>
      <c r="G131" s="729">
        <v>1395</v>
      </c>
      <c r="H131" s="729">
        <v>1708</v>
      </c>
      <c r="I131" s="811">
        <f>(H131/G131)*100</f>
        <v>122.43727598566308</v>
      </c>
    </row>
    <row r="132" spans="1:9" ht="12.75">
      <c r="A132" s="119"/>
      <c r="B132" s="724">
        <v>602002</v>
      </c>
      <c r="C132" s="732" t="s">
        <v>984</v>
      </c>
      <c r="D132" s="827"/>
      <c r="E132" s="801"/>
      <c r="F132" s="729">
        <v>5676</v>
      </c>
      <c r="G132" s="729">
        <v>5676</v>
      </c>
      <c r="H132" s="729">
        <v>5728</v>
      </c>
      <c r="I132" s="811">
        <f>(H132/G132)*100</f>
        <v>100.91613812544044</v>
      </c>
    </row>
    <row r="133" spans="1:9" ht="12.75">
      <c r="A133" s="119"/>
      <c r="B133" s="724">
        <v>602012</v>
      </c>
      <c r="C133" s="732" t="s">
        <v>985</v>
      </c>
      <c r="D133" s="827"/>
      <c r="E133" s="801"/>
      <c r="F133" s="729">
        <v>664</v>
      </c>
      <c r="G133" s="729">
        <v>664</v>
      </c>
      <c r="H133" s="729">
        <v>650</v>
      </c>
      <c r="I133" s="811">
        <f>(H133/G133)*100</f>
        <v>97.89156626506023</v>
      </c>
    </row>
    <row r="134" spans="1:9" ht="12.75">
      <c r="A134" s="119"/>
      <c r="B134" s="739">
        <v>692</v>
      </c>
      <c r="C134" s="732" t="s">
        <v>990</v>
      </c>
      <c r="D134" s="827"/>
      <c r="E134" s="801"/>
      <c r="F134" s="729">
        <v>65591</v>
      </c>
      <c r="G134" s="729">
        <v>65591</v>
      </c>
      <c r="H134" s="729">
        <v>21462</v>
      </c>
      <c r="I134" s="811">
        <f>(H134/G134)*100</f>
        <v>32.72095256971231</v>
      </c>
    </row>
    <row r="135" spans="1:9" ht="12.75">
      <c r="A135" s="736"/>
      <c r="B135" s="724"/>
      <c r="C135" s="800" t="s">
        <v>942</v>
      </c>
      <c r="D135" s="827" t="s">
        <v>930</v>
      </c>
      <c r="E135" s="801"/>
      <c r="F135" s="729">
        <f>SUM(F115-F129)</f>
        <v>254663</v>
      </c>
      <c r="G135" s="729">
        <f>SUM(G115-G129)</f>
        <v>279559</v>
      </c>
      <c r="H135" s="729">
        <f>SUM(H115-H129)</f>
        <v>333423</v>
      </c>
      <c r="I135" s="811">
        <f>(H135/G135)*100</f>
        <v>119.26748915255814</v>
      </c>
    </row>
    <row r="136" spans="1:9" ht="12.75">
      <c r="A136" s="736"/>
      <c r="B136" s="802"/>
      <c r="C136" s="736"/>
      <c r="D136" s="827" t="s">
        <v>950</v>
      </c>
      <c r="E136" s="801"/>
      <c r="F136" s="726">
        <v>0</v>
      </c>
      <c r="G136" s="729">
        <v>0</v>
      </c>
      <c r="H136" s="729">
        <v>0</v>
      </c>
      <c r="I136" s="811">
        <v>0</v>
      </c>
    </row>
    <row r="137" spans="1:9" ht="12.75">
      <c r="A137" s="791"/>
      <c r="B137" s="356"/>
      <c r="C137" s="751" t="s">
        <v>998</v>
      </c>
      <c r="D137" s="818"/>
      <c r="E137" s="819"/>
      <c r="F137" s="358">
        <f>SUM(F135:F136)</f>
        <v>254663</v>
      </c>
      <c r="G137" s="358">
        <f>SUM(G135:G136)</f>
        <v>279559</v>
      </c>
      <c r="H137" s="358">
        <f>SUM(H135:H136)</f>
        <v>333423</v>
      </c>
      <c r="I137" s="898">
        <f>(H137/G137)*100</f>
        <v>119.26748915255814</v>
      </c>
    </row>
    <row r="138" spans="1:9" ht="13.5">
      <c r="A138" s="786" t="s">
        <v>1004</v>
      </c>
      <c r="B138" s="787" t="s">
        <v>714</v>
      </c>
      <c r="C138" s="787"/>
      <c r="D138" s="787"/>
      <c r="E138" s="787"/>
      <c r="F138" s="788"/>
      <c r="G138" s="788"/>
      <c r="H138" s="930"/>
      <c r="I138" s="931"/>
    </row>
    <row r="139" spans="1:9" ht="12.75">
      <c r="A139" s="789"/>
      <c r="B139" s="741"/>
      <c r="C139" s="742" t="s">
        <v>902</v>
      </c>
      <c r="D139" s="742"/>
      <c r="E139" s="742"/>
      <c r="F139" s="790">
        <f>SUM(F140:F150)</f>
        <v>582188</v>
      </c>
      <c r="G139" s="790">
        <f>SUM(G140:G150)</f>
        <v>590486</v>
      </c>
      <c r="H139" s="790">
        <f>SUM(H140:H150)</f>
        <v>431703</v>
      </c>
      <c r="I139" s="898">
        <f>(H139/G139)*100</f>
        <v>73.10977736982757</v>
      </c>
    </row>
    <row r="140" spans="1:9" ht="12.75">
      <c r="A140" s="933"/>
      <c r="B140" s="724">
        <v>501</v>
      </c>
      <c r="C140" s="730" t="s">
        <v>882</v>
      </c>
      <c r="D140" s="730"/>
      <c r="E140" s="730"/>
      <c r="F140" s="371">
        <v>18622</v>
      </c>
      <c r="G140" s="371">
        <v>18622</v>
      </c>
      <c r="H140" s="729">
        <v>12579</v>
      </c>
      <c r="I140" s="811">
        <f>(H140/G140)*100</f>
        <v>67.54913543121039</v>
      </c>
    </row>
    <row r="141" spans="1:9" ht="12.75">
      <c r="A141" s="933"/>
      <c r="B141" s="724">
        <v>502</v>
      </c>
      <c r="C141" s="732" t="s">
        <v>883</v>
      </c>
      <c r="D141" s="827"/>
      <c r="E141" s="801"/>
      <c r="F141" s="371">
        <v>185289</v>
      </c>
      <c r="G141" s="371">
        <v>193587</v>
      </c>
      <c r="H141" s="729">
        <v>178626</v>
      </c>
      <c r="I141" s="811">
        <f>(H141/G141)*100</f>
        <v>92.2716917974864</v>
      </c>
    </row>
    <row r="142" spans="1:9" ht="12.75">
      <c r="A142" s="933"/>
      <c r="B142" s="724">
        <v>511</v>
      </c>
      <c r="C142" s="732" t="s">
        <v>1005</v>
      </c>
      <c r="D142" s="827"/>
      <c r="E142" s="801"/>
      <c r="F142" s="371">
        <v>11352</v>
      </c>
      <c r="G142" s="371">
        <v>11352</v>
      </c>
      <c r="H142" s="729">
        <v>5800</v>
      </c>
      <c r="I142" s="811">
        <f>(H142/G142)*100</f>
        <v>51.09231853417901</v>
      </c>
    </row>
    <row r="143" spans="1:9" ht="12.75">
      <c r="A143" s="933"/>
      <c r="B143" s="724">
        <v>518</v>
      </c>
      <c r="C143" s="732" t="s">
        <v>888</v>
      </c>
      <c r="D143" s="827"/>
      <c r="E143" s="801"/>
      <c r="F143" s="371">
        <v>7336</v>
      </c>
      <c r="G143" s="371">
        <v>7336</v>
      </c>
      <c r="H143" s="729">
        <v>6130</v>
      </c>
      <c r="I143" s="811">
        <f>(H143/G143)*100</f>
        <v>83.56052344601963</v>
      </c>
    </row>
    <row r="144" spans="1:9" ht="12.75">
      <c r="A144" s="933"/>
      <c r="B144" s="724">
        <v>521001</v>
      </c>
      <c r="C144" s="732" t="s">
        <v>923</v>
      </c>
      <c r="D144" s="827"/>
      <c r="E144" s="801"/>
      <c r="F144" s="371">
        <v>78537</v>
      </c>
      <c r="G144" s="371">
        <v>78537</v>
      </c>
      <c r="H144" s="729">
        <v>74055</v>
      </c>
      <c r="I144" s="811">
        <f>(H144/G144)*100</f>
        <v>94.2931357194698</v>
      </c>
    </row>
    <row r="145" spans="1:9" ht="12.75">
      <c r="A145" s="933"/>
      <c r="B145" s="724">
        <v>521002</v>
      </c>
      <c r="C145" s="732" t="s">
        <v>980</v>
      </c>
      <c r="D145" s="827"/>
      <c r="E145" s="801"/>
      <c r="F145" s="371">
        <v>232</v>
      </c>
      <c r="G145" s="371">
        <v>232</v>
      </c>
      <c r="H145" s="729">
        <v>281</v>
      </c>
      <c r="I145" s="811">
        <f>(H145/G145)*100</f>
        <v>121.12068965517241</v>
      </c>
    </row>
    <row r="146" spans="1:9" ht="12.75">
      <c r="A146" s="933"/>
      <c r="B146" s="724">
        <v>524</v>
      </c>
      <c r="C146" s="730" t="s">
        <v>890</v>
      </c>
      <c r="D146" s="730"/>
      <c r="E146" s="730"/>
      <c r="F146" s="371">
        <v>27650</v>
      </c>
      <c r="G146" s="371">
        <v>27650</v>
      </c>
      <c r="H146" s="729">
        <v>26042</v>
      </c>
      <c r="I146" s="811">
        <f>(H146/G146)*100</f>
        <v>94.18444846292947</v>
      </c>
    </row>
    <row r="147" spans="1:9" ht="12.75">
      <c r="A147" s="933"/>
      <c r="B147" s="724">
        <v>525</v>
      </c>
      <c r="C147" s="732" t="s">
        <v>891</v>
      </c>
      <c r="D147" s="827"/>
      <c r="E147" s="801"/>
      <c r="F147" s="371">
        <v>1892</v>
      </c>
      <c r="G147" s="371">
        <v>1892</v>
      </c>
      <c r="H147" s="729">
        <v>1871</v>
      </c>
      <c r="I147" s="811">
        <f>(H147/G147)*100</f>
        <v>98.89006342494714</v>
      </c>
    </row>
    <row r="148" spans="1:9" ht="12.75">
      <c r="A148" s="933"/>
      <c r="B148" s="724">
        <v>527</v>
      </c>
      <c r="C148" s="732" t="s">
        <v>892</v>
      </c>
      <c r="D148" s="827"/>
      <c r="E148" s="801"/>
      <c r="F148" s="371">
        <v>5112</v>
      </c>
      <c r="G148" s="371">
        <v>5112</v>
      </c>
      <c r="H148" s="729">
        <v>4685</v>
      </c>
      <c r="I148" s="811">
        <f>(H148/G148)*100</f>
        <v>91.64710485133021</v>
      </c>
    </row>
    <row r="149" spans="1:9" ht="12.75">
      <c r="A149" s="933"/>
      <c r="B149" s="724">
        <v>568</v>
      </c>
      <c r="C149" s="732" t="s">
        <v>901</v>
      </c>
      <c r="D149" s="827"/>
      <c r="E149" s="801"/>
      <c r="F149" s="371">
        <v>365</v>
      </c>
      <c r="G149" s="371">
        <v>365</v>
      </c>
      <c r="H149" s="729">
        <v>426</v>
      </c>
      <c r="I149" s="811">
        <f>(H149/G149)*100</f>
        <v>116.7123287671233</v>
      </c>
    </row>
    <row r="150" spans="1:9" ht="12.75">
      <c r="A150" s="933"/>
      <c r="B150" s="724">
        <v>551</v>
      </c>
      <c r="C150" s="732" t="s">
        <v>897</v>
      </c>
      <c r="D150" s="827"/>
      <c r="E150" s="801"/>
      <c r="F150" s="371">
        <v>245801</v>
      </c>
      <c r="G150" s="371">
        <v>245801</v>
      </c>
      <c r="H150" s="729">
        <v>121208</v>
      </c>
      <c r="I150" s="811">
        <f>(H150/G150)*100</f>
        <v>49.311434859907</v>
      </c>
    </row>
    <row r="151" spans="1:9" ht="12.75">
      <c r="A151" s="791"/>
      <c r="B151" s="356"/>
      <c r="C151" s="792" t="s">
        <v>926</v>
      </c>
      <c r="D151" s="792"/>
      <c r="E151" s="792"/>
      <c r="F151" s="743">
        <f>SUM(F152:F155)</f>
        <v>326629</v>
      </c>
      <c r="G151" s="743">
        <f>SUM(G152:G155)</f>
        <v>326629</v>
      </c>
      <c r="H151" s="743">
        <f>SUM(H152:H155)</f>
        <v>217758</v>
      </c>
      <c r="I151" s="898">
        <f>(H151/G151)*100</f>
        <v>66.6682995080045</v>
      </c>
    </row>
    <row r="152" spans="1:9" ht="12.75">
      <c r="A152" s="933"/>
      <c r="B152" s="724">
        <v>602001</v>
      </c>
      <c r="C152" s="730" t="s">
        <v>949</v>
      </c>
      <c r="D152" s="730"/>
      <c r="E152" s="730"/>
      <c r="F152" s="371">
        <v>59982</v>
      </c>
      <c r="G152" s="371">
        <v>59982</v>
      </c>
      <c r="H152" s="729">
        <v>74298</v>
      </c>
      <c r="I152" s="811">
        <f>(H152/G152)*100</f>
        <v>123.86716014804442</v>
      </c>
    </row>
    <row r="153" spans="1:9" ht="12.75">
      <c r="A153" s="933"/>
      <c r="B153" s="724">
        <v>602011</v>
      </c>
      <c r="C153" s="827" t="s">
        <v>962</v>
      </c>
      <c r="D153" s="827"/>
      <c r="E153" s="801"/>
      <c r="F153" s="371">
        <v>863</v>
      </c>
      <c r="G153" s="371">
        <v>863</v>
      </c>
      <c r="H153" s="729">
        <v>2002</v>
      </c>
      <c r="I153" s="811">
        <f>(H153/G153)*100</f>
        <v>231.98146002317498</v>
      </c>
    </row>
    <row r="154" spans="1:9" ht="12.75">
      <c r="A154" s="933"/>
      <c r="B154" s="724">
        <v>602002</v>
      </c>
      <c r="C154" s="732" t="s">
        <v>984</v>
      </c>
      <c r="D154" s="827"/>
      <c r="E154" s="801"/>
      <c r="F154" s="371">
        <v>19983</v>
      </c>
      <c r="G154" s="371">
        <v>19983</v>
      </c>
      <c r="H154" s="729">
        <v>20250</v>
      </c>
      <c r="I154" s="811">
        <f>(H154/G154)*100</f>
        <v>101.33613571535804</v>
      </c>
    </row>
    <row r="155" spans="1:9" ht="12.75">
      <c r="A155" s="933"/>
      <c r="B155" s="739">
        <v>692</v>
      </c>
      <c r="C155" s="732" t="s">
        <v>990</v>
      </c>
      <c r="D155" s="827"/>
      <c r="E155" s="801"/>
      <c r="F155" s="371">
        <v>245801</v>
      </c>
      <c r="G155" s="371">
        <v>245801</v>
      </c>
      <c r="H155" s="729">
        <v>121208</v>
      </c>
      <c r="I155" s="811">
        <f>(H155/G155)*100</f>
        <v>49.311434859907</v>
      </c>
    </row>
    <row r="156" spans="1:9" ht="12.75">
      <c r="A156" s="736"/>
      <c r="B156" s="724"/>
      <c r="C156" s="800" t="s">
        <v>942</v>
      </c>
      <c r="D156" s="827" t="s">
        <v>930</v>
      </c>
      <c r="E156" s="801"/>
      <c r="F156" s="729">
        <f>SUM(F139-F151)</f>
        <v>255559</v>
      </c>
      <c r="G156" s="729">
        <f>SUM(G139-G151)</f>
        <v>263857</v>
      </c>
      <c r="H156" s="729">
        <f>SUM(H139-H151)</f>
        <v>213945</v>
      </c>
      <c r="I156" s="811">
        <f>(H156/G156)*100</f>
        <v>81.0836930610141</v>
      </c>
    </row>
    <row r="157" spans="1:9" ht="12.75">
      <c r="A157" s="736"/>
      <c r="B157" s="802"/>
      <c r="C157" s="736"/>
      <c r="D157" s="827" t="s">
        <v>950</v>
      </c>
      <c r="E157" s="801"/>
      <c r="F157" s="726">
        <v>0</v>
      </c>
      <c r="G157" s="729">
        <v>0</v>
      </c>
      <c r="H157" s="729">
        <v>0</v>
      </c>
      <c r="I157" s="811">
        <v>0</v>
      </c>
    </row>
    <row r="158" spans="1:9" ht="12.75">
      <c r="A158" s="791"/>
      <c r="B158" s="356"/>
      <c r="C158" s="751" t="s">
        <v>998</v>
      </c>
      <c r="D158" s="818"/>
      <c r="E158" s="819"/>
      <c r="F158" s="358">
        <f>SUM(F156:F157)</f>
        <v>255559</v>
      </c>
      <c r="G158" s="358">
        <f>SUM(G156:G157)</f>
        <v>263857</v>
      </c>
      <c r="H158" s="358">
        <f>SUM(H156:H157)</f>
        <v>213945</v>
      </c>
      <c r="I158" s="898">
        <f>(H158/G158)*100</f>
        <v>81.0836930610141</v>
      </c>
    </row>
    <row r="159" spans="1:9" ht="13.5">
      <c r="A159" s="786" t="s">
        <v>1006</v>
      </c>
      <c r="B159" s="787" t="s">
        <v>716</v>
      </c>
      <c r="C159" s="787"/>
      <c r="D159" s="787"/>
      <c r="E159" s="787"/>
      <c r="F159" s="788"/>
      <c r="G159" s="788"/>
      <c r="H159" s="930"/>
      <c r="I159" s="931"/>
    </row>
    <row r="160" spans="1:9" ht="12.75">
      <c r="A160" s="789"/>
      <c r="B160" s="741"/>
      <c r="C160" s="742" t="s">
        <v>902</v>
      </c>
      <c r="D160" s="742"/>
      <c r="E160" s="742"/>
      <c r="F160" s="790">
        <f>SUM(F161:F168)</f>
        <v>11651</v>
      </c>
      <c r="G160" s="790">
        <f>SUM(G161:G168)</f>
        <v>11651</v>
      </c>
      <c r="H160" s="790">
        <f>SUM(H161:H168)</f>
        <v>10381</v>
      </c>
      <c r="I160" s="898">
        <f>(H160/G160)*100</f>
        <v>89.09964809887563</v>
      </c>
    </row>
    <row r="161" spans="1:9" ht="12.75">
      <c r="A161" s="933"/>
      <c r="B161" s="724">
        <v>501</v>
      </c>
      <c r="C161" s="730" t="s">
        <v>882</v>
      </c>
      <c r="D161" s="730"/>
      <c r="E161" s="730"/>
      <c r="F161" s="371">
        <v>99</v>
      </c>
      <c r="G161" s="371">
        <v>99</v>
      </c>
      <c r="H161" s="729">
        <v>162</v>
      </c>
      <c r="I161" s="811">
        <f>(H161/G161)*100</f>
        <v>163.63636363636365</v>
      </c>
    </row>
    <row r="162" spans="1:9" ht="12.75">
      <c r="A162" s="933"/>
      <c r="B162" s="739">
        <v>504</v>
      </c>
      <c r="C162" s="732" t="s">
        <v>884</v>
      </c>
      <c r="D162" s="827"/>
      <c r="E162" s="801"/>
      <c r="F162" s="371">
        <v>996</v>
      </c>
      <c r="G162" s="371">
        <v>996</v>
      </c>
      <c r="H162" s="729">
        <v>119</v>
      </c>
      <c r="I162" s="811">
        <f>(H162/G162)*100</f>
        <v>11.947791164658634</v>
      </c>
    </row>
    <row r="163" spans="1:9" ht="12.75">
      <c r="A163" s="933"/>
      <c r="B163" s="724">
        <v>518</v>
      </c>
      <c r="C163" s="732" t="s">
        <v>888</v>
      </c>
      <c r="D163" s="827"/>
      <c r="E163" s="801"/>
      <c r="F163" s="371">
        <v>100</v>
      </c>
      <c r="G163" s="371">
        <v>100</v>
      </c>
      <c r="H163" s="729">
        <v>242</v>
      </c>
      <c r="I163" s="811">
        <f>(H163/G163)*100</f>
        <v>242</v>
      </c>
    </row>
    <row r="164" spans="1:9" ht="12.75">
      <c r="A164" s="933"/>
      <c r="B164" s="724">
        <v>521001</v>
      </c>
      <c r="C164" s="732" t="s">
        <v>923</v>
      </c>
      <c r="D164" s="827"/>
      <c r="E164" s="801"/>
      <c r="F164" s="371">
        <v>5776</v>
      </c>
      <c r="G164" s="371">
        <v>5776</v>
      </c>
      <c r="H164" s="729">
        <v>5477</v>
      </c>
      <c r="I164" s="811">
        <f>(H164/G164)*100</f>
        <v>94.82340720221607</v>
      </c>
    </row>
    <row r="165" spans="1:9" ht="12.75">
      <c r="A165" s="933"/>
      <c r="B165" s="724">
        <v>524</v>
      </c>
      <c r="C165" s="730" t="s">
        <v>890</v>
      </c>
      <c r="D165" s="730"/>
      <c r="E165" s="730"/>
      <c r="F165" s="371">
        <v>2025</v>
      </c>
      <c r="G165" s="371">
        <v>2025</v>
      </c>
      <c r="H165" s="729">
        <v>1904</v>
      </c>
      <c r="I165" s="811">
        <f>(H165/G165)*100</f>
        <v>94.0246913580247</v>
      </c>
    </row>
    <row r="166" spans="1:9" ht="12.75">
      <c r="A166" s="933"/>
      <c r="B166" s="724">
        <v>525</v>
      </c>
      <c r="C166" s="732" t="s">
        <v>891</v>
      </c>
      <c r="D166" s="827"/>
      <c r="E166" s="801"/>
      <c r="F166" s="371">
        <v>199</v>
      </c>
      <c r="G166" s="371">
        <v>199</v>
      </c>
      <c r="H166" s="729">
        <v>204</v>
      </c>
      <c r="I166" s="811">
        <f>(H166/G166)*100</f>
        <v>102.51256281407035</v>
      </c>
    </row>
    <row r="167" spans="1:9" ht="12.75">
      <c r="A167" s="933"/>
      <c r="B167" s="724">
        <v>527</v>
      </c>
      <c r="C167" s="732" t="s">
        <v>892</v>
      </c>
      <c r="D167" s="827"/>
      <c r="E167" s="801"/>
      <c r="F167" s="371">
        <v>398</v>
      </c>
      <c r="G167" s="371">
        <v>398</v>
      </c>
      <c r="H167" s="729">
        <v>420</v>
      </c>
      <c r="I167" s="811">
        <f>(H167/G167)*100</f>
        <v>105.52763819095476</v>
      </c>
    </row>
    <row r="168" spans="1:9" ht="12.75">
      <c r="A168" s="933"/>
      <c r="B168" s="724">
        <v>551</v>
      </c>
      <c r="C168" s="732" t="s">
        <v>897</v>
      </c>
      <c r="D168" s="827"/>
      <c r="E168" s="801"/>
      <c r="F168" s="371">
        <v>2058</v>
      </c>
      <c r="G168" s="371">
        <v>2058</v>
      </c>
      <c r="H168" s="729">
        <v>1853</v>
      </c>
      <c r="I168" s="811">
        <f>(H168/G168)*100</f>
        <v>90.03887269193392</v>
      </c>
    </row>
    <row r="169" spans="1:9" ht="12.75">
      <c r="A169" s="791"/>
      <c r="B169" s="356"/>
      <c r="C169" s="792" t="s">
        <v>926</v>
      </c>
      <c r="D169" s="792"/>
      <c r="E169" s="792"/>
      <c r="F169" s="743">
        <f>SUM(F170:F171)</f>
        <v>3054</v>
      </c>
      <c r="G169" s="743">
        <f>SUM(G170:G171)</f>
        <v>3054</v>
      </c>
      <c r="H169" s="743">
        <f>SUM(H170:H171)</f>
        <v>3517</v>
      </c>
      <c r="I169" s="898">
        <f>(H169/G169)*100</f>
        <v>115.16044531761625</v>
      </c>
    </row>
    <row r="170" spans="1:9" ht="12.75">
      <c r="A170" s="933"/>
      <c r="B170" s="724">
        <v>604</v>
      </c>
      <c r="C170" s="732" t="s">
        <v>986</v>
      </c>
      <c r="D170" s="827"/>
      <c r="E170" s="801"/>
      <c r="F170" s="371">
        <v>996</v>
      </c>
      <c r="G170" s="371">
        <v>996</v>
      </c>
      <c r="H170" s="729">
        <v>1664</v>
      </c>
      <c r="I170" s="811">
        <f>(H170/G170)*100</f>
        <v>167.06827309236948</v>
      </c>
    </row>
    <row r="171" spans="1:9" ht="12.75">
      <c r="A171" s="933"/>
      <c r="B171" s="739">
        <v>692</v>
      </c>
      <c r="C171" s="732" t="s">
        <v>1007</v>
      </c>
      <c r="D171" s="827"/>
      <c r="E171" s="801"/>
      <c r="F171" s="371">
        <v>2058</v>
      </c>
      <c r="G171" s="371">
        <v>2058</v>
      </c>
      <c r="H171" s="729">
        <v>1853</v>
      </c>
      <c r="I171" s="811">
        <f>(H171/G171)*100</f>
        <v>90.03887269193392</v>
      </c>
    </row>
    <row r="172" spans="1:9" ht="12.75">
      <c r="A172" s="736"/>
      <c r="B172" s="724"/>
      <c r="C172" s="800" t="s">
        <v>942</v>
      </c>
      <c r="D172" s="827" t="s">
        <v>930</v>
      </c>
      <c r="E172" s="801"/>
      <c r="F172" s="729">
        <f>SUM(F160-F169)</f>
        <v>8597</v>
      </c>
      <c r="G172" s="729">
        <f>SUM(G160-G169)</f>
        <v>8597</v>
      </c>
      <c r="H172" s="729">
        <f>SUM(H160-H169)</f>
        <v>6864</v>
      </c>
      <c r="I172" s="811">
        <f>(H172/G172)*100</f>
        <v>79.84180528091194</v>
      </c>
    </row>
    <row r="173" spans="1:9" ht="12.75">
      <c r="A173" s="736"/>
      <c r="B173" s="802"/>
      <c r="C173" s="736"/>
      <c r="D173" s="827" t="s">
        <v>950</v>
      </c>
      <c r="E173" s="801"/>
      <c r="F173" s="726">
        <v>0</v>
      </c>
      <c r="G173" s="729">
        <v>0</v>
      </c>
      <c r="H173" s="729">
        <v>0</v>
      </c>
      <c r="I173" s="811">
        <v>0</v>
      </c>
    </row>
    <row r="174" spans="1:9" ht="12.75">
      <c r="A174" s="791"/>
      <c r="B174" s="356"/>
      <c r="C174" s="751" t="s">
        <v>998</v>
      </c>
      <c r="D174" s="818"/>
      <c r="E174" s="819"/>
      <c r="F174" s="358">
        <f>SUM(F172:F173)</f>
        <v>8597</v>
      </c>
      <c r="G174" s="358">
        <f>SUM(G172:G173)</f>
        <v>8597</v>
      </c>
      <c r="H174" s="358">
        <f>SUM(H172:H173)</f>
        <v>6864</v>
      </c>
      <c r="I174" s="898">
        <f>(H174/G174)*100</f>
        <v>79.84180528091194</v>
      </c>
    </row>
    <row r="175" spans="1:9" ht="13.5">
      <c r="A175" s="786" t="s">
        <v>1008</v>
      </c>
      <c r="B175" s="787" t="s">
        <v>718</v>
      </c>
      <c r="C175" s="787"/>
      <c r="D175" s="787"/>
      <c r="E175" s="787"/>
      <c r="F175" s="788"/>
      <c r="G175" s="788"/>
      <c r="H175" s="930"/>
      <c r="I175" s="931"/>
    </row>
    <row r="176" spans="1:9" ht="12.75">
      <c r="A176" s="789"/>
      <c r="B176" s="741"/>
      <c r="C176" s="742" t="s">
        <v>902</v>
      </c>
      <c r="D176" s="742"/>
      <c r="E176" s="742"/>
      <c r="F176" s="790">
        <f>SUM(F177:F186)</f>
        <v>289285</v>
      </c>
      <c r="G176" s="790">
        <f>SUM(G177:G186)</f>
        <v>289285</v>
      </c>
      <c r="H176" s="790">
        <f>SUM(H177:H186)</f>
        <v>143981</v>
      </c>
      <c r="I176" s="898">
        <f>(H176/G176)*100</f>
        <v>49.771332768722885</v>
      </c>
    </row>
    <row r="177" spans="1:9" ht="12.75">
      <c r="A177" s="933"/>
      <c r="B177" s="724">
        <v>501</v>
      </c>
      <c r="C177" s="730" t="s">
        <v>882</v>
      </c>
      <c r="D177" s="730"/>
      <c r="E177" s="730"/>
      <c r="F177" s="371">
        <v>4647</v>
      </c>
      <c r="G177" s="371">
        <v>4647</v>
      </c>
      <c r="H177" s="729">
        <v>3234</v>
      </c>
      <c r="I177" s="811">
        <f>(H177/G177)*100</f>
        <v>69.5932859909619</v>
      </c>
    </row>
    <row r="178" spans="1:9" ht="12.75">
      <c r="A178" s="933"/>
      <c r="B178" s="724">
        <v>502</v>
      </c>
      <c r="C178" s="732" t="s">
        <v>883</v>
      </c>
      <c r="D178" s="827"/>
      <c r="E178" s="801"/>
      <c r="F178" s="371">
        <v>46837</v>
      </c>
      <c r="G178" s="371">
        <v>46837</v>
      </c>
      <c r="H178" s="729">
        <v>46893</v>
      </c>
      <c r="I178" s="811">
        <f>(H178/G178)*100</f>
        <v>100.11956359288597</v>
      </c>
    </row>
    <row r="179" spans="1:9" ht="12.75">
      <c r="A179" s="933"/>
      <c r="B179" s="724">
        <v>511</v>
      </c>
      <c r="C179" s="732" t="s">
        <v>1005</v>
      </c>
      <c r="D179" s="827"/>
      <c r="E179" s="801"/>
      <c r="F179" s="371">
        <v>664</v>
      </c>
      <c r="G179" s="371">
        <v>664</v>
      </c>
      <c r="H179" s="729">
        <v>399</v>
      </c>
      <c r="I179" s="811">
        <f>(H179/G179)*100</f>
        <v>60.09036144578314</v>
      </c>
    </row>
    <row r="180" spans="1:9" ht="12.75">
      <c r="A180" s="933"/>
      <c r="B180" s="724">
        <v>518</v>
      </c>
      <c r="C180" s="732" t="s">
        <v>888</v>
      </c>
      <c r="D180" s="827"/>
      <c r="E180" s="801"/>
      <c r="F180" s="371">
        <v>5776</v>
      </c>
      <c r="G180" s="371">
        <v>5776</v>
      </c>
      <c r="H180" s="729">
        <v>4369</v>
      </c>
      <c r="I180" s="811">
        <f>(H180/G180)*100</f>
        <v>75.64058171745152</v>
      </c>
    </row>
    <row r="181" spans="1:9" ht="12.75">
      <c r="A181" s="933"/>
      <c r="B181" s="724">
        <v>521001</v>
      </c>
      <c r="C181" s="732" t="s">
        <v>923</v>
      </c>
      <c r="D181" s="827"/>
      <c r="E181" s="801"/>
      <c r="F181" s="371">
        <v>30140</v>
      </c>
      <c r="G181" s="371">
        <v>30140</v>
      </c>
      <c r="H181" s="729">
        <v>23664</v>
      </c>
      <c r="I181" s="811">
        <f>(H181/G181)*100</f>
        <v>78.51360318513602</v>
      </c>
    </row>
    <row r="182" spans="1:9" ht="12.75">
      <c r="A182" s="933"/>
      <c r="B182" s="724">
        <v>524</v>
      </c>
      <c r="C182" s="730" t="s">
        <v>890</v>
      </c>
      <c r="D182" s="730"/>
      <c r="E182" s="730"/>
      <c r="F182" s="371">
        <v>10589</v>
      </c>
      <c r="G182" s="371">
        <v>10589</v>
      </c>
      <c r="H182" s="729">
        <v>8093</v>
      </c>
      <c r="I182" s="811">
        <f>(H182/G182)*100</f>
        <v>76.4283690622344</v>
      </c>
    </row>
    <row r="183" spans="1:9" ht="12.75">
      <c r="A183" s="933"/>
      <c r="B183" s="724">
        <v>525</v>
      </c>
      <c r="C183" s="732" t="s">
        <v>891</v>
      </c>
      <c r="D183" s="827"/>
      <c r="E183" s="801"/>
      <c r="F183" s="371">
        <v>398</v>
      </c>
      <c r="G183" s="371">
        <v>398</v>
      </c>
      <c r="H183" s="729">
        <v>408</v>
      </c>
      <c r="I183" s="811">
        <f>(H183/G183)*100</f>
        <v>102.51256281407035</v>
      </c>
    </row>
    <row r="184" spans="1:9" ht="12.75">
      <c r="A184" s="933"/>
      <c r="B184" s="724">
        <v>527</v>
      </c>
      <c r="C184" s="732" t="s">
        <v>892</v>
      </c>
      <c r="D184" s="827"/>
      <c r="E184" s="801"/>
      <c r="F184" s="371">
        <v>1958</v>
      </c>
      <c r="G184" s="371">
        <v>1958</v>
      </c>
      <c r="H184" s="729">
        <v>1951</v>
      </c>
      <c r="I184" s="811">
        <f>(H184/G184)*100</f>
        <v>99.64249233912156</v>
      </c>
    </row>
    <row r="185" spans="1:9" ht="12.75">
      <c r="A185" s="933"/>
      <c r="B185" s="724">
        <v>568</v>
      </c>
      <c r="C185" s="732" t="s">
        <v>901</v>
      </c>
      <c r="D185" s="827"/>
      <c r="E185" s="801"/>
      <c r="F185" s="371">
        <v>365</v>
      </c>
      <c r="G185" s="371">
        <v>365</v>
      </c>
      <c r="H185" s="729">
        <v>311</v>
      </c>
      <c r="I185" s="811">
        <f>(H185/G185)*100</f>
        <v>85.2054794520548</v>
      </c>
    </row>
    <row r="186" spans="1:9" ht="12.75">
      <c r="A186" s="933"/>
      <c r="B186" s="724">
        <v>551</v>
      </c>
      <c r="C186" s="732" t="s">
        <v>897</v>
      </c>
      <c r="D186" s="827"/>
      <c r="E186" s="801"/>
      <c r="F186" s="371">
        <v>187911</v>
      </c>
      <c r="G186" s="371">
        <v>187911</v>
      </c>
      <c r="H186" s="729">
        <v>54659</v>
      </c>
      <c r="I186" s="811">
        <f>(H186/G186)*100</f>
        <v>29.08770641420673</v>
      </c>
    </row>
    <row r="187" spans="1:9" ht="12.75">
      <c r="A187" s="791"/>
      <c r="B187" s="356"/>
      <c r="C187" s="792" t="s">
        <v>926</v>
      </c>
      <c r="D187" s="792"/>
      <c r="E187" s="792"/>
      <c r="F187" s="743">
        <f>SUM(F188:F191)</f>
        <v>199129</v>
      </c>
      <c r="G187" s="743">
        <f>SUM(G188:G191)</f>
        <v>199129</v>
      </c>
      <c r="H187" s="743">
        <f>SUM(H188:H191)</f>
        <v>72057</v>
      </c>
      <c r="I187" s="898">
        <f>(H187/G187)*100</f>
        <v>36.18609042379563</v>
      </c>
    </row>
    <row r="188" spans="1:9" ht="12.75">
      <c r="A188" s="933"/>
      <c r="B188" s="724">
        <v>602001</v>
      </c>
      <c r="C188" s="730" t="s">
        <v>949</v>
      </c>
      <c r="D188" s="730"/>
      <c r="E188" s="730"/>
      <c r="F188" s="371">
        <v>7801</v>
      </c>
      <c r="G188" s="371">
        <v>7801</v>
      </c>
      <c r="H188" s="729">
        <v>13972</v>
      </c>
      <c r="I188" s="811">
        <f>(H188/G188)*100</f>
        <v>179.10524291757469</v>
      </c>
    </row>
    <row r="189" spans="1:9" ht="12.75">
      <c r="A189" s="933"/>
      <c r="B189" s="724">
        <v>602011</v>
      </c>
      <c r="C189" s="827" t="s">
        <v>962</v>
      </c>
      <c r="D189" s="827"/>
      <c r="E189" s="801"/>
      <c r="F189" s="371">
        <v>264</v>
      </c>
      <c r="G189" s="371">
        <v>264</v>
      </c>
      <c r="H189" s="729">
        <v>279</v>
      </c>
      <c r="I189" s="811">
        <f>(H189/G189)*100</f>
        <v>105.68181818181819</v>
      </c>
    </row>
    <row r="190" spans="1:9" ht="12.75">
      <c r="A190" s="933"/>
      <c r="B190" s="724">
        <v>602002</v>
      </c>
      <c r="C190" s="732" t="s">
        <v>984</v>
      </c>
      <c r="D190" s="827"/>
      <c r="E190" s="801"/>
      <c r="F190" s="371">
        <v>3153</v>
      </c>
      <c r="G190" s="371">
        <v>3153</v>
      </c>
      <c r="H190" s="729">
        <v>3147</v>
      </c>
      <c r="I190" s="811">
        <f>(H190/G190)*100</f>
        <v>99.80970504281636</v>
      </c>
    </row>
    <row r="191" spans="1:9" ht="12.75">
      <c r="A191" s="933"/>
      <c r="B191" s="739">
        <v>692</v>
      </c>
      <c r="C191" s="732" t="s">
        <v>990</v>
      </c>
      <c r="D191" s="827"/>
      <c r="E191" s="801"/>
      <c r="F191" s="371">
        <v>187911</v>
      </c>
      <c r="G191" s="371">
        <v>187911</v>
      </c>
      <c r="H191" s="729">
        <v>54659</v>
      </c>
      <c r="I191" s="811">
        <f>(H191/G191)*100</f>
        <v>29.08770641420673</v>
      </c>
    </row>
    <row r="192" spans="1:9" ht="12.75">
      <c r="A192" s="736"/>
      <c r="B192" s="724"/>
      <c r="C192" s="800" t="s">
        <v>942</v>
      </c>
      <c r="D192" s="827" t="s">
        <v>930</v>
      </c>
      <c r="E192" s="801"/>
      <c r="F192" s="729">
        <f>SUM(F176-F187)</f>
        <v>90156</v>
      </c>
      <c r="G192" s="729">
        <f>SUM(G176-G187)</f>
        <v>90156</v>
      </c>
      <c r="H192" s="729">
        <f>SUM(H176-H187)</f>
        <v>71924</v>
      </c>
      <c r="I192" s="811">
        <f>(H192/G192)*100</f>
        <v>79.77727494564976</v>
      </c>
    </row>
    <row r="193" spans="1:9" ht="12.75">
      <c r="A193" s="736"/>
      <c r="B193" s="802"/>
      <c r="C193" s="736"/>
      <c r="D193" s="827" t="s">
        <v>950</v>
      </c>
      <c r="E193" s="801"/>
      <c r="F193" s="731">
        <v>0</v>
      </c>
      <c r="G193" s="729">
        <v>0</v>
      </c>
      <c r="H193" s="729">
        <v>0</v>
      </c>
      <c r="I193" s="811">
        <v>0</v>
      </c>
    </row>
    <row r="194" spans="1:9" ht="12.75">
      <c r="A194" s="791"/>
      <c r="B194" s="356"/>
      <c r="C194" s="751" t="s">
        <v>998</v>
      </c>
      <c r="D194" s="818"/>
      <c r="E194" s="819"/>
      <c r="F194" s="358">
        <f>SUM(F192:F193)</f>
        <v>90156</v>
      </c>
      <c r="G194" s="358">
        <f>SUM(G192:G193)</f>
        <v>90156</v>
      </c>
      <c r="H194" s="358">
        <f>SUM(H192:H193)</f>
        <v>71924</v>
      </c>
      <c r="I194" s="898">
        <f>(H194/G194)*100</f>
        <v>79.77727494564976</v>
      </c>
    </row>
    <row r="195" spans="1:9" ht="13.5">
      <c r="A195" s="786" t="s">
        <v>1009</v>
      </c>
      <c r="B195" s="787" t="s">
        <v>719</v>
      </c>
      <c r="C195" s="787"/>
      <c r="D195" s="787"/>
      <c r="E195" s="787"/>
      <c r="F195" s="788"/>
      <c r="G195" s="788"/>
      <c r="H195" s="930"/>
      <c r="I195" s="931"/>
    </row>
    <row r="196" spans="1:9" ht="12.75">
      <c r="A196" s="789"/>
      <c r="B196" s="741"/>
      <c r="C196" s="742" t="s">
        <v>902</v>
      </c>
      <c r="D196" s="742"/>
      <c r="E196" s="742"/>
      <c r="F196" s="790">
        <f>SUM(F197:F207)</f>
        <v>0</v>
      </c>
      <c r="G196" s="790">
        <f>SUM(G197:G206)</f>
        <v>74719</v>
      </c>
      <c r="H196" s="790">
        <f>SUM(H197:H206)</f>
        <v>63030</v>
      </c>
      <c r="I196" s="898">
        <f>(H196/G196)*100</f>
        <v>84.3560540157122</v>
      </c>
    </row>
    <row r="197" spans="1:9" ht="12.75">
      <c r="A197" s="933"/>
      <c r="B197" s="724">
        <v>501</v>
      </c>
      <c r="C197" s="730" t="s">
        <v>882</v>
      </c>
      <c r="D197" s="730"/>
      <c r="E197" s="730"/>
      <c r="F197" s="371">
        <v>0</v>
      </c>
      <c r="G197" s="371">
        <v>3666</v>
      </c>
      <c r="H197" s="729">
        <v>5017</v>
      </c>
      <c r="I197" s="811">
        <f>(H197/G197)*100</f>
        <v>136.85215493726133</v>
      </c>
    </row>
    <row r="198" spans="1:9" ht="12.75">
      <c r="A198" s="933"/>
      <c r="B198" s="724">
        <v>502</v>
      </c>
      <c r="C198" s="732" t="s">
        <v>883</v>
      </c>
      <c r="D198" s="827"/>
      <c r="E198" s="801"/>
      <c r="F198" s="371">
        <v>0</v>
      </c>
      <c r="G198" s="371">
        <v>32572</v>
      </c>
      <c r="H198" s="729">
        <v>28153</v>
      </c>
      <c r="I198" s="811">
        <f>(H198/G198)*100</f>
        <v>86.43313275205699</v>
      </c>
    </row>
    <row r="199" spans="1:9" ht="12.75">
      <c r="A199" s="933"/>
      <c r="B199" s="724">
        <v>511</v>
      </c>
      <c r="C199" s="732" t="s">
        <v>1005</v>
      </c>
      <c r="D199" s="827"/>
      <c r="E199" s="801"/>
      <c r="F199" s="371">
        <v>0</v>
      </c>
      <c r="G199" s="371">
        <v>10490</v>
      </c>
      <c r="H199" s="729">
        <v>10972</v>
      </c>
      <c r="I199" s="811">
        <f>(H199/G199)*100</f>
        <v>104.5948522402288</v>
      </c>
    </row>
    <row r="200" spans="1:9" ht="12.75">
      <c r="A200" s="933"/>
      <c r="B200" s="724">
        <v>518</v>
      </c>
      <c r="C200" s="732" t="s">
        <v>888</v>
      </c>
      <c r="D200" s="827"/>
      <c r="E200" s="801"/>
      <c r="F200" s="371">
        <v>0</v>
      </c>
      <c r="G200" s="371">
        <v>2008</v>
      </c>
      <c r="H200" s="729">
        <v>773</v>
      </c>
      <c r="I200" s="811">
        <f>(H200/G200)*100</f>
        <v>38.49601593625498</v>
      </c>
    </row>
    <row r="201" spans="1:9" ht="12.75">
      <c r="A201" s="933"/>
      <c r="B201" s="724">
        <v>521001</v>
      </c>
      <c r="C201" s="732" t="s">
        <v>923</v>
      </c>
      <c r="D201" s="827"/>
      <c r="E201" s="801"/>
      <c r="F201" s="371">
        <v>0</v>
      </c>
      <c r="G201" s="371">
        <v>12249</v>
      </c>
      <c r="H201" s="729">
        <v>10623</v>
      </c>
      <c r="I201" s="811">
        <f>(H201/G201)*100</f>
        <v>86.72544697526328</v>
      </c>
    </row>
    <row r="202" spans="1:9" ht="12.75">
      <c r="A202" s="933"/>
      <c r="B202" s="724">
        <v>524</v>
      </c>
      <c r="C202" s="730" t="s">
        <v>890</v>
      </c>
      <c r="D202" s="730"/>
      <c r="E202" s="730"/>
      <c r="F202" s="371">
        <v>0</v>
      </c>
      <c r="G202" s="371">
        <v>4311</v>
      </c>
      <c r="H202" s="729">
        <v>3702</v>
      </c>
      <c r="I202" s="811">
        <f>(H202/G202)*100</f>
        <v>85.87334725121781</v>
      </c>
    </row>
    <row r="203" spans="1:9" ht="12.75">
      <c r="A203" s="933"/>
      <c r="B203" s="724">
        <v>525</v>
      </c>
      <c r="C203" s="732" t="s">
        <v>891</v>
      </c>
      <c r="D203" s="827"/>
      <c r="E203" s="801"/>
      <c r="F203" s="371">
        <v>0</v>
      </c>
      <c r="G203" s="371">
        <v>0</v>
      </c>
      <c r="H203" s="729">
        <v>0</v>
      </c>
      <c r="I203" s="811">
        <v>0</v>
      </c>
    </row>
    <row r="204" spans="1:9" ht="12.75">
      <c r="A204" s="933"/>
      <c r="B204" s="724">
        <v>527</v>
      </c>
      <c r="C204" s="732" t="s">
        <v>892</v>
      </c>
      <c r="D204" s="827"/>
      <c r="E204" s="801"/>
      <c r="F204" s="371">
        <v>0</v>
      </c>
      <c r="G204" s="371">
        <v>964</v>
      </c>
      <c r="H204" s="729">
        <v>850</v>
      </c>
      <c r="I204" s="811">
        <f>(H204/G204)*100</f>
        <v>88.17427385892115</v>
      </c>
    </row>
    <row r="205" spans="1:9" ht="12.75">
      <c r="A205" s="933"/>
      <c r="B205" s="724">
        <v>551</v>
      </c>
      <c r="C205" s="732" t="s">
        <v>897</v>
      </c>
      <c r="D205" s="827"/>
      <c r="E205" s="801"/>
      <c r="F205" s="371">
        <v>0</v>
      </c>
      <c r="G205" s="371">
        <v>6415</v>
      </c>
      <c r="H205" s="729">
        <v>2940</v>
      </c>
      <c r="I205" s="811">
        <f>(H205/G205)*100</f>
        <v>45.83008573655495</v>
      </c>
    </row>
    <row r="206" spans="1:9" ht="12.75">
      <c r="A206" s="933"/>
      <c r="B206" s="724">
        <v>568</v>
      </c>
      <c r="C206" s="732" t="s">
        <v>901</v>
      </c>
      <c r="D206" s="827"/>
      <c r="E206" s="801"/>
      <c r="F206" s="371">
        <v>0</v>
      </c>
      <c r="G206" s="371">
        <v>2044</v>
      </c>
      <c r="H206" s="729">
        <v>0</v>
      </c>
      <c r="I206" s="811">
        <f>(H206/G206)*100</f>
        <v>0</v>
      </c>
    </row>
    <row r="207" spans="1:9" ht="12.75">
      <c r="A207" s="791"/>
      <c r="B207" s="356"/>
      <c r="C207" s="792" t="s">
        <v>926</v>
      </c>
      <c r="D207" s="792"/>
      <c r="E207" s="792"/>
      <c r="F207" s="743">
        <v>0</v>
      </c>
      <c r="G207" s="743">
        <f>SUM(G208:G210)</f>
        <v>16705</v>
      </c>
      <c r="H207" s="743">
        <f>SUM(H208:H210)</f>
        <v>12105</v>
      </c>
      <c r="I207" s="898">
        <f>(H207/G207)*100</f>
        <v>72.46333433103861</v>
      </c>
    </row>
    <row r="208" spans="1:9" ht="12.75">
      <c r="A208" s="119"/>
      <c r="B208" s="724">
        <v>602001</v>
      </c>
      <c r="C208" s="730" t="s">
        <v>949</v>
      </c>
      <c r="D208" s="730"/>
      <c r="E208" s="730"/>
      <c r="F208" s="748">
        <v>0</v>
      </c>
      <c r="G208" s="748">
        <v>896</v>
      </c>
      <c r="H208" s="729">
        <v>0</v>
      </c>
      <c r="I208" s="811">
        <f>(H208/G208)*100</f>
        <v>0</v>
      </c>
    </row>
    <row r="209" spans="1:9" ht="12.75">
      <c r="A209" s="119"/>
      <c r="B209" s="724">
        <v>602002</v>
      </c>
      <c r="C209" s="732" t="s">
        <v>984</v>
      </c>
      <c r="D209" s="827"/>
      <c r="E209" s="801"/>
      <c r="F209" s="748">
        <v>0</v>
      </c>
      <c r="G209" s="729">
        <v>9394</v>
      </c>
      <c r="H209" s="729">
        <v>9165</v>
      </c>
      <c r="I209" s="811">
        <f>(H209/G209)*100</f>
        <v>97.56227379178199</v>
      </c>
    </row>
    <row r="210" spans="1:9" ht="12.75">
      <c r="A210" s="736"/>
      <c r="B210" s="739">
        <v>692</v>
      </c>
      <c r="C210" s="732" t="s">
        <v>1007</v>
      </c>
      <c r="D210" s="827"/>
      <c r="E210" s="801"/>
      <c r="F210" s="932">
        <v>0</v>
      </c>
      <c r="G210" s="729">
        <v>6415</v>
      </c>
      <c r="H210" s="729">
        <v>2940</v>
      </c>
      <c r="I210" s="811">
        <f>(H210/G210)*100</f>
        <v>45.83008573655495</v>
      </c>
    </row>
    <row r="211" spans="1:9" ht="12.75">
      <c r="A211" s="736"/>
      <c r="B211" s="724"/>
      <c r="C211" s="800" t="s">
        <v>942</v>
      </c>
      <c r="D211" s="827" t="s">
        <v>930</v>
      </c>
      <c r="E211" s="801"/>
      <c r="F211" s="729">
        <v>0</v>
      </c>
      <c r="G211" s="729">
        <f>SUM(G196-G207)</f>
        <v>58014</v>
      </c>
      <c r="H211" s="729">
        <f>SUM(H196-H207)</f>
        <v>50925</v>
      </c>
      <c r="I211" s="811">
        <f>(H211/G211)*100</f>
        <v>87.78053573275416</v>
      </c>
    </row>
    <row r="212" spans="1:9" ht="12.75">
      <c r="A212" s="736"/>
      <c r="B212" s="802"/>
      <c r="C212" s="736"/>
      <c r="D212" s="827" t="s">
        <v>950</v>
      </c>
      <c r="E212" s="801"/>
      <c r="F212" s="731">
        <v>0</v>
      </c>
      <c r="G212" s="729">
        <v>3594</v>
      </c>
      <c r="H212" s="729">
        <v>3594</v>
      </c>
      <c r="I212" s="811">
        <v>0</v>
      </c>
    </row>
    <row r="213" spans="1:9" ht="12.75">
      <c r="A213" s="791"/>
      <c r="B213" s="356"/>
      <c r="C213" s="751" t="s">
        <v>998</v>
      </c>
      <c r="D213" s="818"/>
      <c r="E213" s="819"/>
      <c r="F213" s="358">
        <f>SUM(F211:F212)</f>
        <v>0</v>
      </c>
      <c r="G213" s="358">
        <f>SUM(G211:G212)</f>
        <v>61608</v>
      </c>
      <c r="H213" s="358">
        <f>SUM(H211:H212)</f>
        <v>54519</v>
      </c>
      <c r="I213" s="904">
        <f>(H213/G213)*100</f>
        <v>88.49337748344371</v>
      </c>
    </row>
    <row r="214" spans="1:9" ht="12.75">
      <c r="A214" s="865"/>
      <c r="B214" s="866"/>
      <c r="C214" s="867" t="s">
        <v>991</v>
      </c>
      <c r="D214" s="868" t="s">
        <v>992</v>
      </c>
      <c r="E214" s="869"/>
      <c r="F214" s="756">
        <f>SUM(F55+F72+F99+F113+F137+F158+F174+F194+F213)</f>
        <v>702516</v>
      </c>
      <c r="G214" s="756">
        <f>SUM(G53+G70+G97+G111+G135+G156+G172+G192+G211)</f>
        <v>793724</v>
      </c>
      <c r="H214" s="756">
        <v>793724</v>
      </c>
      <c r="I214" s="918">
        <f>(H214/G214)*100</f>
        <v>100</v>
      </c>
    </row>
    <row r="215" spans="1:9" ht="12.75">
      <c r="A215" s="870"/>
      <c r="B215" s="871"/>
      <c r="C215" s="872"/>
      <c r="D215" s="868" t="s">
        <v>993</v>
      </c>
      <c r="E215" s="873"/>
      <c r="F215" s="756">
        <f>SUM(F54+F71+F98+F112+F136+F157+F173+F193)</f>
        <v>0</v>
      </c>
      <c r="G215" s="756">
        <v>3594</v>
      </c>
      <c r="H215" s="756">
        <v>3594</v>
      </c>
      <c r="I215" s="918">
        <f>(H215/G215)*100</f>
        <v>100</v>
      </c>
    </row>
    <row r="216" spans="1:9" ht="12.75">
      <c r="A216" s="911"/>
      <c r="B216" s="912"/>
      <c r="C216" s="913"/>
      <c r="D216" s="914" t="s">
        <v>994</v>
      </c>
      <c r="E216" s="915"/>
      <c r="F216" s="761">
        <f>SUM(F214:F215)</f>
        <v>702516</v>
      </c>
      <c r="G216" s="916">
        <f>SUM(G214:G215)</f>
        <v>797318</v>
      </c>
      <c r="H216" s="916">
        <f>SUM(H214:H215)</f>
        <v>797318</v>
      </c>
      <c r="I216" s="934">
        <f>(H216/G216)*100</f>
        <v>100</v>
      </c>
    </row>
    <row r="217" spans="1:9" ht="12.75">
      <c r="A217" s="908"/>
      <c r="B217" s="908"/>
      <c r="C217" s="919" t="s">
        <v>995</v>
      </c>
      <c r="D217" s="919"/>
      <c r="E217" s="919"/>
      <c r="F217" s="920"/>
      <c r="G217" s="908"/>
      <c r="H217" s="905">
        <f>SUM(H51+H66+H91+H108+H129+H151+H169+H187+H207+H214)-H46-H57-H74-H101-H115-H139-H160-H176-H196</f>
        <v>22107</v>
      </c>
      <c r="I217" s="921"/>
    </row>
  </sheetData>
  <mergeCells count="90">
    <mergeCell ref="A1:I1"/>
    <mergeCell ref="A2:A3"/>
    <mergeCell ref="B2:B3"/>
    <mergeCell ref="C2:D3"/>
    <mergeCell ref="F2:G2"/>
    <mergeCell ref="D4:I4"/>
    <mergeCell ref="C6:E6"/>
    <mergeCell ref="C7:E7"/>
    <mergeCell ref="C8:E8"/>
    <mergeCell ref="C9:E9"/>
    <mergeCell ref="D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2:E22"/>
    <mergeCell ref="C23:E23"/>
    <mergeCell ref="C24:E24"/>
    <mergeCell ref="C26:E26"/>
    <mergeCell ref="C28:E28"/>
    <mergeCell ref="C29:E29"/>
    <mergeCell ref="C30:E30"/>
    <mergeCell ref="C31:E31"/>
    <mergeCell ref="C32:E32"/>
    <mergeCell ref="C33:E33"/>
    <mergeCell ref="C34:E34"/>
    <mergeCell ref="C35:E35"/>
    <mergeCell ref="C41:E41"/>
    <mergeCell ref="A42:A43"/>
    <mergeCell ref="B42:B43"/>
    <mergeCell ref="F42:G42"/>
    <mergeCell ref="A44:I44"/>
    <mergeCell ref="B45:E45"/>
    <mergeCell ref="C46:E46"/>
    <mergeCell ref="C47:E47"/>
    <mergeCell ref="C50:E50"/>
    <mergeCell ref="C51:E51"/>
    <mergeCell ref="C52:E52"/>
    <mergeCell ref="B56:E56"/>
    <mergeCell ref="C57:E57"/>
    <mergeCell ref="C58:E58"/>
    <mergeCell ref="C63:E63"/>
    <mergeCell ref="C66:E66"/>
    <mergeCell ref="C67:E67"/>
    <mergeCell ref="B73:E73"/>
    <mergeCell ref="C74:E74"/>
    <mergeCell ref="C75:E75"/>
    <mergeCell ref="C81:E81"/>
    <mergeCell ref="C91:E91"/>
    <mergeCell ref="B100:E100"/>
    <mergeCell ref="C101:E101"/>
    <mergeCell ref="C102:E102"/>
    <mergeCell ref="C105:E105"/>
    <mergeCell ref="C108:E108"/>
    <mergeCell ref="C109:E109"/>
    <mergeCell ref="B114:E114"/>
    <mergeCell ref="C115:E115"/>
    <mergeCell ref="C116:E116"/>
    <mergeCell ref="C124:E124"/>
    <mergeCell ref="C129:E129"/>
    <mergeCell ref="C130:E130"/>
    <mergeCell ref="B138:E138"/>
    <mergeCell ref="C139:E139"/>
    <mergeCell ref="C140:E140"/>
    <mergeCell ref="C146:E146"/>
    <mergeCell ref="C151:E151"/>
    <mergeCell ref="C152:E152"/>
    <mergeCell ref="B159:E159"/>
    <mergeCell ref="C160:E160"/>
    <mergeCell ref="C161:E161"/>
    <mergeCell ref="C165:E165"/>
    <mergeCell ref="C169:E169"/>
    <mergeCell ref="B175:E175"/>
    <mergeCell ref="C176:E176"/>
    <mergeCell ref="C177:E177"/>
    <mergeCell ref="C182:E182"/>
    <mergeCell ref="C187:E187"/>
    <mergeCell ref="C188:E188"/>
    <mergeCell ref="B195:E195"/>
    <mergeCell ref="C196:E196"/>
    <mergeCell ref="C197:E197"/>
    <mergeCell ref="C202:E202"/>
    <mergeCell ref="C207:E207"/>
    <mergeCell ref="C208:E208"/>
    <mergeCell ref="C217:E217"/>
  </mergeCells>
  <printOptions/>
  <pageMargins left="0.7875" right="0.7875" top="0.7875" bottom="1.0527777777777778" header="0.5118055555555556" footer="0.7875"/>
  <pageSetup horizontalDpi="300" verticalDpi="300" orientation="landscape" paperSize="9"/>
  <headerFooter alignWithMargins="0">
    <oddFooter>&amp;C&amp;"Times New Roman,Normálne"&amp;12&amp;P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N29" sqref="N29"/>
    </sheetView>
  </sheetViews>
  <sheetFormatPr defaultColWidth="12.57421875" defaultRowHeight="12.75"/>
  <cols>
    <col min="1" max="1" width="7.00390625" style="0" customWidth="1"/>
    <col min="2" max="2" width="8.00390625" style="0" customWidth="1"/>
    <col min="3" max="4" width="11.57421875" style="0" customWidth="1"/>
    <col min="5" max="5" width="21.00390625" style="0" customWidth="1"/>
    <col min="6" max="6" width="9.421875" style="0" customWidth="1"/>
    <col min="7" max="7" width="10.00390625" style="0" customWidth="1"/>
    <col min="8" max="9" width="11.57421875" style="0" customWidth="1"/>
    <col min="10" max="10" width="9.7109375" style="0" customWidth="1"/>
    <col min="11" max="11" width="9.00390625" style="0" customWidth="1"/>
    <col min="12" max="16384" width="11.57421875" style="0" customWidth="1"/>
  </cols>
  <sheetData>
    <row r="1" spans="1:11" ht="13.5" customHeight="1">
      <c r="A1" s="935" t="s">
        <v>971</v>
      </c>
      <c r="B1" s="935"/>
      <c r="C1" s="935"/>
      <c r="D1" s="935"/>
      <c r="E1" s="935"/>
      <c r="F1" s="935"/>
      <c r="G1" s="935"/>
      <c r="H1" s="935"/>
      <c r="I1" s="935"/>
      <c r="J1" s="936" t="s">
        <v>1010</v>
      </c>
      <c r="K1" s="937" t="s">
        <v>1011</v>
      </c>
    </row>
    <row r="2" spans="1:11" ht="12.75">
      <c r="A2" s="938" t="s">
        <v>279</v>
      </c>
      <c r="B2" s="939" t="s">
        <v>878</v>
      </c>
      <c r="C2" s="940"/>
      <c r="D2" s="940"/>
      <c r="E2" s="882"/>
      <c r="F2" s="879" t="s">
        <v>352</v>
      </c>
      <c r="G2" s="879"/>
      <c r="H2" s="883" t="s">
        <v>875</v>
      </c>
      <c r="I2" s="941" t="s">
        <v>89</v>
      </c>
      <c r="J2" s="936"/>
      <c r="K2" s="937"/>
    </row>
    <row r="3" spans="1:11" ht="12.75">
      <c r="A3" s="938"/>
      <c r="B3" s="939"/>
      <c r="C3" s="940"/>
      <c r="D3" s="940"/>
      <c r="E3" s="882"/>
      <c r="F3" s="879"/>
      <c r="G3" s="879"/>
      <c r="H3" s="883" t="s">
        <v>724</v>
      </c>
      <c r="I3" s="941" t="s">
        <v>38</v>
      </c>
      <c r="J3" s="936"/>
      <c r="K3" s="937"/>
    </row>
    <row r="4" spans="1:11" ht="12.75">
      <c r="A4" s="938"/>
      <c r="B4" s="938"/>
      <c r="C4" s="940"/>
      <c r="D4" s="940"/>
      <c r="E4" s="882"/>
      <c r="F4" s="942" t="s">
        <v>4</v>
      </c>
      <c r="G4" s="884" t="s">
        <v>5</v>
      </c>
      <c r="H4" s="883"/>
      <c r="I4" s="941"/>
      <c r="J4" s="936"/>
      <c r="K4" s="937"/>
    </row>
    <row r="5" spans="1:11" ht="13.5">
      <c r="A5" s="943" t="s">
        <v>1012</v>
      </c>
      <c r="B5" s="943"/>
      <c r="C5" s="943"/>
      <c r="D5" s="943"/>
      <c r="E5" s="943"/>
      <c r="F5" s="944"/>
      <c r="G5" s="943"/>
      <c r="H5" s="945"/>
      <c r="I5" s="946"/>
      <c r="J5" s="947"/>
      <c r="K5" s="947"/>
    </row>
    <row r="6" spans="1:11" ht="12.75">
      <c r="A6" s="948"/>
      <c r="B6" s="949"/>
      <c r="C6" s="950" t="s">
        <v>881</v>
      </c>
      <c r="D6" s="950"/>
      <c r="E6" s="950"/>
      <c r="F6" s="951"/>
      <c r="G6" s="951"/>
      <c r="H6" s="951"/>
      <c r="I6" s="951"/>
      <c r="J6" s="952"/>
      <c r="K6" s="952"/>
    </row>
    <row r="7" spans="1:11" ht="12.75">
      <c r="A7" s="953"/>
      <c r="B7" s="954">
        <v>501</v>
      </c>
      <c r="C7" s="955" t="s">
        <v>1013</v>
      </c>
      <c r="D7" s="955"/>
      <c r="E7" s="955"/>
      <c r="F7" s="956">
        <v>21244</v>
      </c>
      <c r="G7" s="956">
        <v>24700</v>
      </c>
      <c r="H7" s="956">
        <v>34399</v>
      </c>
      <c r="I7" s="956">
        <v>139</v>
      </c>
      <c r="J7" s="957">
        <v>771</v>
      </c>
      <c r="K7" s="957">
        <v>35170</v>
      </c>
    </row>
    <row r="8" spans="1:11" ht="12.75">
      <c r="A8" s="953"/>
      <c r="B8" s="954">
        <v>502</v>
      </c>
      <c r="C8" s="955" t="s">
        <v>1014</v>
      </c>
      <c r="D8" s="955"/>
      <c r="E8" s="955"/>
      <c r="F8" s="956">
        <v>43152</v>
      </c>
      <c r="G8" s="956">
        <v>55000</v>
      </c>
      <c r="H8" s="956">
        <v>51931</v>
      </c>
      <c r="I8" s="956">
        <v>94</v>
      </c>
      <c r="J8" s="957">
        <v>0</v>
      </c>
      <c r="K8" s="957">
        <v>51931</v>
      </c>
    </row>
    <row r="9" spans="1:11" ht="12.75">
      <c r="A9" s="953"/>
      <c r="B9" s="954">
        <v>511</v>
      </c>
      <c r="C9" s="955" t="s">
        <v>1015</v>
      </c>
      <c r="D9" s="955"/>
      <c r="E9" s="955"/>
      <c r="F9" s="956">
        <v>4979</v>
      </c>
      <c r="G9" s="956">
        <v>3500</v>
      </c>
      <c r="H9" s="956">
        <v>3205</v>
      </c>
      <c r="I9" s="956">
        <v>92</v>
      </c>
      <c r="J9" s="957">
        <v>59</v>
      </c>
      <c r="K9" s="957">
        <v>3264</v>
      </c>
    </row>
    <row r="10" spans="1:11" ht="12.75">
      <c r="A10" s="953"/>
      <c r="B10" s="954">
        <v>512</v>
      </c>
      <c r="C10" s="955" t="s">
        <v>1016</v>
      </c>
      <c r="D10" s="955"/>
      <c r="E10" s="955"/>
      <c r="F10" s="956">
        <v>498</v>
      </c>
      <c r="G10" s="956">
        <v>320</v>
      </c>
      <c r="H10" s="956">
        <v>279</v>
      </c>
      <c r="I10" s="956">
        <v>87</v>
      </c>
      <c r="J10" s="957">
        <v>0</v>
      </c>
      <c r="K10" s="957">
        <v>279</v>
      </c>
    </row>
    <row r="11" spans="1:11" ht="12.75">
      <c r="A11" s="953"/>
      <c r="B11" s="954">
        <v>513</v>
      </c>
      <c r="C11" s="955" t="s">
        <v>1017</v>
      </c>
      <c r="D11" s="955"/>
      <c r="E11" s="955"/>
      <c r="F11" s="956">
        <v>1328</v>
      </c>
      <c r="G11" s="956">
        <v>1328</v>
      </c>
      <c r="H11" s="956">
        <v>1329</v>
      </c>
      <c r="I11" s="956">
        <v>100</v>
      </c>
      <c r="J11" s="957">
        <v>0</v>
      </c>
      <c r="K11" s="957">
        <v>1329</v>
      </c>
    </row>
    <row r="12" spans="1:11" ht="12.75">
      <c r="A12" s="953"/>
      <c r="B12" s="954">
        <v>518</v>
      </c>
      <c r="C12" s="955" t="s">
        <v>1018</v>
      </c>
      <c r="D12" s="955"/>
      <c r="E12" s="955"/>
      <c r="F12" s="956">
        <v>95134</v>
      </c>
      <c r="G12" s="956">
        <v>134557</v>
      </c>
      <c r="H12" s="956">
        <v>135708</v>
      </c>
      <c r="I12" s="956">
        <v>101</v>
      </c>
      <c r="J12" s="957">
        <v>883</v>
      </c>
      <c r="K12" s="957">
        <v>136591</v>
      </c>
    </row>
    <row r="13" spans="1:11" ht="12.75">
      <c r="A13" s="958"/>
      <c r="B13" s="954">
        <v>521001</v>
      </c>
      <c r="C13" s="955" t="s">
        <v>1019</v>
      </c>
      <c r="D13" s="955"/>
      <c r="E13" s="955"/>
      <c r="F13" s="956">
        <v>94968</v>
      </c>
      <c r="G13" s="956">
        <v>94968</v>
      </c>
      <c r="H13" s="956">
        <v>91418</v>
      </c>
      <c r="I13" s="956">
        <v>96</v>
      </c>
      <c r="J13" s="957">
        <v>1197</v>
      </c>
      <c r="K13" s="957">
        <v>92615</v>
      </c>
    </row>
    <row r="14" spans="1:11" ht="12.75">
      <c r="A14" s="953"/>
      <c r="B14" s="954">
        <v>521002</v>
      </c>
      <c r="C14" s="955" t="s">
        <v>1020</v>
      </c>
      <c r="D14" s="955"/>
      <c r="E14" s="955"/>
      <c r="F14" s="956">
        <v>15933</v>
      </c>
      <c r="G14" s="956">
        <v>15933</v>
      </c>
      <c r="H14" s="956">
        <v>15892</v>
      </c>
      <c r="I14" s="956">
        <v>100</v>
      </c>
      <c r="J14" s="957">
        <v>1392</v>
      </c>
      <c r="K14" s="957">
        <v>17284</v>
      </c>
    </row>
    <row r="15" spans="1:11" ht="12.75">
      <c r="A15" s="953"/>
      <c r="B15" s="954">
        <v>524</v>
      </c>
      <c r="C15" s="955" t="s">
        <v>1021</v>
      </c>
      <c r="D15" s="955"/>
      <c r="E15" s="955"/>
      <c r="F15" s="956">
        <v>33426</v>
      </c>
      <c r="G15" s="956">
        <v>33426</v>
      </c>
      <c r="H15" s="956">
        <v>31646</v>
      </c>
      <c r="I15" s="956">
        <v>95</v>
      </c>
      <c r="J15" s="957">
        <v>349</v>
      </c>
      <c r="K15" s="957">
        <v>31995</v>
      </c>
    </row>
    <row r="16" spans="1:11" ht="12.75">
      <c r="A16" s="953"/>
      <c r="B16" s="954">
        <v>527</v>
      </c>
      <c r="C16" s="955" t="s">
        <v>1022</v>
      </c>
      <c r="D16" s="955"/>
      <c r="E16" s="955"/>
      <c r="F16" s="956">
        <v>5975</v>
      </c>
      <c r="G16" s="956">
        <v>6000</v>
      </c>
      <c r="H16" s="956">
        <v>6315</v>
      </c>
      <c r="I16" s="956">
        <v>105</v>
      </c>
      <c r="J16" s="957">
        <v>113</v>
      </c>
      <c r="K16" s="957">
        <v>6428</v>
      </c>
    </row>
    <row r="17" spans="1:11" ht="12.75">
      <c r="A17" s="953"/>
      <c r="B17" s="954">
        <v>538</v>
      </c>
      <c r="C17" s="955" t="s">
        <v>1023</v>
      </c>
      <c r="D17" s="955"/>
      <c r="E17" s="955"/>
      <c r="F17" s="956">
        <v>166</v>
      </c>
      <c r="G17" s="956">
        <v>100</v>
      </c>
      <c r="H17" s="956">
        <v>68</v>
      </c>
      <c r="I17" s="956">
        <v>68</v>
      </c>
      <c r="J17" s="957">
        <v>0</v>
      </c>
      <c r="K17" s="957">
        <v>68</v>
      </c>
    </row>
    <row r="18" spans="1:11" ht="12.75">
      <c r="A18" s="953"/>
      <c r="B18" s="954">
        <v>548</v>
      </c>
      <c r="C18" s="955" t="s">
        <v>1024</v>
      </c>
      <c r="D18" s="955"/>
      <c r="E18" s="955"/>
      <c r="F18" s="956">
        <v>0</v>
      </c>
      <c r="G18" s="956">
        <v>0</v>
      </c>
      <c r="H18" s="956">
        <v>223</v>
      </c>
      <c r="I18" s="956">
        <v>0</v>
      </c>
      <c r="J18" s="957">
        <v>0</v>
      </c>
      <c r="K18" s="957">
        <v>223</v>
      </c>
    </row>
    <row r="19" spans="1:11" ht="12.75">
      <c r="A19" s="953"/>
      <c r="B19" s="954">
        <v>549</v>
      </c>
      <c r="C19" s="955" t="s">
        <v>1025</v>
      </c>
      <c r="D19" s="955"/>
      <c r="E19" s="955"/>
      <c r="F19" s="956">
        <v>0</v>
      </c>
      <c r="G19" s="956">
        <v>0</v>
      </c>
      <c r="H19" s="956">
        <v>29</v>
      </c>
      <c r="I19" s="956">
        <v>0</v>
      </c>
      <c r="J19" s="957">
        <v>0</v>
      </c>
      <c r="K19" s="957">
        <v>29</v>
      </c>
    </row>
    <row r="20" spans="1:11" ht="12.75">
      <c r="A20" s="953"/>
      <c r="B20" s="954">
        <v>551</v>
      </c>
      <c r="C20" s="955" t="s">
        <v>1026</v>
      </c>
      <c r="D20" s="955"/>
      <c r="E20" s="955"/>
      <c r="F20" s="956">
        <v>22771</v>
      </c>
      <c r="G20" s="956">
        <v>22771</v>
      </c>
      <c r="H20" s="959">
        <v>22747</v>
      </c>
      <c r="I20" s="956">
        <v>100</v>
      </c>
      <c r="J20" s="957">
        <v>0</v>
      </c>
      <c r="K20" s="957">
        <v>22747</v>
      </c>
    </row>
    <row r="21" spans="1:11" ht="12.75">
      <c r="A21" s="953"/>
      <c r="B21" s="960" t="s">
        <v>983</v>
      </c>
      <c r="C21" s="955" t="s">
        <v>1027</v>
      </c>
      <c r="D21" s="955"/>
      <c r="E21" s="955"/>
      <c r="F21" s="956">
        <v>3319</v>
      </c>
      <c r="G21" s="956">
        <v>3319</v>
      </c>
      <c r="H21" s="956">
        <v>2764</v>
      </c>
      <c r="I21" s="956">
        <v>83</v>
      </c>
      <c r="J21" s="957">
        <v>21</v>
      </c>
      <c r="K21" s="957">
        <v>2785</v>
      </c>
    </row>
    <row r="22" spans="1:11" ht="12.75">
      <c r="A22" s="953"/>
      <c r="B22" s="954">
        <v>563</v>
      </c>
      <c r="C22" s="955" t="s">
        <v>1028</v>
      </c>
      <c r="D22" s="955"/>
      <c r="E22" s="955"/>
      <c r="F22" s="956">
        <v>166</v>
      </c>
      <c r="G22" s="956">
        <v>0</v>
      </c>
      <c r="H22" s="956">
        <v>0</v>
      </c>
      <c r="I22" s="956">
        <v>0</v>
      </c>
      <c r="J22" s="957">
        <v>0</v>
      </c>
      <c r="K22" s="957">
        <v>0</v>
      </c>
    </row>
    <row r="23" spans="1:11" ht="12.75">
      <c r="A23" s="953"/>
      <c r="B23" s="954">
        <v>568</v>
      </c>
      <c r="C23" s="955" t="s">
        <v>1029</v>
      </c>
      <c r="D23" s="955"/>
      <c r="E23" s="955"/>
      <c r="F23" s="956">
        <v>3319</v>
      </c>
      <c r="G23" s="956">
        <v>3319</v>
      </c>
      <c r="H23" s="956">
        <v>3397</v>
      </c>
      <c r="I23" s="956">
        <v>102</v>
      </c>
      <c r="J23" s="957">
        <v>63</v>
      </c>
      <c r="K23" s="957">
        <v>3460</v>
      </c>
    </row>
    <row r="24" spans="1:11" ht="12.75">
      <c r="A24" s="953"/>
      <c r="B24" s="954">
        <v>572</v>
      </c>
      <c r="C24" s="955" t="s">
        <v>1030</v>
      </c>
      <c r="D24" s="955"/>
      <c r="E24" s="955"/>
      <c r="F24" s="956">
        <v>0</v>
      </c>
      <c r="G24" s="956">
        <v>3629</v>
      </c>
      <c r="H24" s="956">
        <v>3629</v>
      </c>
      <c r="I24" s="956">
        <v>100</v>
      </c>
      <c r="J24" s="957">
        <v>189</v>
      </c>
      <c r="K24" s="957">
        <v>3818</v>
      </c>
    </row>
    <row r="25" spans="1:11" ht="12.75">
      <c r="A25" s="953"/>
      <c r="B25" s="954">
        <v>588</v>
      </c>
      <c r="C25" s="961" t="s">
        <v>1031</v>
      </c>
      <c r="D25" s="961"/>
      <c r="E25" s="961"/>
      <c r="F25" s="956">
        <v>0</v>
      </c>
      <c r="G25" s="956">
        <v>0</v>
      </c>
      <c r="H25" s="956">
        <v>332</v>
      </c>
      <c r="I25" s="956">
        <v>0</v>
      </c>
      <c r="J25" s="957">
        <v>0</v>
      </c>
      <c r="K25" s="957">
        <v>332</v>
      </c>
    </row>
    <row r="26" spans="1:11" ht="12.75">
      <c r="A26" s="958"/>
      <c r="B26" s="954">
        <v>591</v>
      </c>
      <c r="C26" s="955" t="s">
        <v>1032</v>
      </c>
      <c r="D26" s="955"/>
      <c r="E26" s="955"/>
      <c r="F26" s="956">
        <v>664</v>
      </c>
      <c r="G26" s="956">
        <v>664</v>
      </c>
      <c r="H26" s="959">
        <v>13</v>
      </c>
      <c r="I26" s="956">
        <v>2</v>
      </c>
      <c r="J26" s="957">
        <v>702</v>
      </c>
      <c r="K26" s="957">
        <v>715</v>
      </c>
    </row>
    <row r="27" spans="1:11" ht="12.75">
      <c r="A27" s="962"/>
      <c r="B27" s="963"/>
      <c r="C27" s="964" t="s">
        <v>902</v>
      </c>
      <c r="D27" s="964"/>
      <c r="E27" s="964"/>
      <c r="F27" s="965">
        <v>347042</v>
      </c>
      <c r="G27" s="965">
        <v>403534</v>
      </c>
      <c r="H27" s="965">
        <v>405324</v>
      </c>
      <c r="I27" s="965">
        <v>100</v>
      </c>
      <c r="J27" s="966">
        <v>5739</v>
      </c>
      <c r="K27" s="966">
        <v>411063</v>
      </c>
    </row>
    <row r="28" spans="1:11" ht="12.75">
      <c r="A28" s="967"/>
      <c r="B28" s="968"/>
      <c r="C28" s="969" t="s">
        <v>903</v>
      </c>
      <c r="D28" s="969"/>
      <c r="E28" s="969"/>
      <c r="F28" s="969"/>
      <c r="G28" s="969"/>
      <c r="H28" s="969"/>
      <c r="I28" s="969"/>
      <c r="J28" s="970"/>
      <c r="K28" s="970"/>
    </row>
    <row r="29" spans="1:11" ht="12.75">
      <c r="A29" s="962"/>
      <c r="B29" s="971">
        <v>601</v>
      </c>
      <c r="C29" s="972" t="s">
        <v>1033</v>
      </c>
      <c r="D29" s="972"/>
      <c r="E29" s="972"/>
      <c r="F29" s="973">
        <v>0</v>
      </c>
      <c r="G29" s="973">
        <v>70</v>
      </c>
      <c r="H29" s="973">
        <v>70</v>
      </c>
      <c r="I29" s="974">
        <v>100</v>
      </c>
      <c r="J29" s="957">
        <v>0</v>
      </c>
      <c r="K29" s="957">
        <v>70</v>
      </c>
    </row>
    <row r="30" spans="1:11" ht="12.75">
      <c r="A30" s="958"/>
      <c r="B30" s="954">
        <v>602</v>
      </c>
      <c r="C30" s="955" t="s">
        <v>1034</v>
      </c>
      <c r="D30" s="955"/>
      <c r="E30" s="955"/>
      <c r="F30" s="975">
        <v>97590</v>
      </c>
      <c r="G30" s="956">
        <v>135930</v>
      </c>
      <c r="H30" s="956">
        <v>138615</v>
      </c>
      <c r="I30" s="973">
        <v>102</v>
      </c>
      <c r="J30" s="957">
        <v>7277</v>
      </c>
      <c r="K30" s="957">
        <v>145892</v>
      </c>
    </row>
    <row r="31" spans="1:11" ht="12.75">
      <c r="A31" s="976"/>
      <c r="B31" s="954">
        <v>613</v>
      </c>
      <c r="C31" s="955" t="s">
        <v>1035</v>
      </c>
      <c r="D31" s="955"/>
      <c r="E31" s="955"/>
      <c r="F31" s="956">
        <v>-664</v>
      </c>
      <c r="G31" s="956">
        <v>-1679</v>
      </c>
      <c r="H31" s="956">
        <v>-1679</v>
      </c>
      <c r="I31" s="956">
        <v>100</v>
      </c>
      <c r="J31" s="957">
        <v>-624</v>
      </c>
      <c r="K31" s="957">
        <v>-2303</v>
      </c>
    </row>
    <row r="32" spans="1:11" ht="12.75">
      <c r="A32" s="977"/>
      <c r="B32" s="954">
        <v>621</v>
      </c>
      <c r="C32" s="955" t="s">
        <v>1036</v>
      </c>
      <c r="D32" s="955"/>
      <c r="E32" s="955"/>
      <c r="F32" s="956">
        <v>664</v>
      </c>
      <c r="G32" s="956">
        <v>1679</v>
      </c>
      <c r="H32" s="956">
        <v>1679</v>
      </c>
      <c r="I32" s="956">
        <v>100</v>
      </c>
      <c r="J32" s="957">
        <v>624</v>
      </c>
      <c r="K32" s="957">
        <v>2303</v>
      </c>
    </row>
    <row r="33" spans="1:11" ht="12.75">
      <c r="A33" s="977"/>
      <c r="B33" s="954">
        <v>648</v>
      </c>
      <c r="C33" s="955" t="s">
        <v>1037</v>
      </c>
      <c r="D33" s="955"/>
      <c r="E33" s="955"/>
      <c r="F33" s="956">
        <v>0</v>
      </c>
      <c r="G33" s="956">
        <v>10995</v>
      </c>
      <c r="H33" s="956">
        <v>10074</v>
      </c>
      <c r="I33" s="956">
        <v>92</v>
      </c>
      <c r="J33" s="957">
        <v>1483</v>
      </c>
      <c r="K33" s="957">
        <v>11557</v>
      </c>
    </row>
    <row r="34" spans="1:11" ht="12.75">
      <c r="A34" s="977"/>
      <c r="B34" s="960" t="s">
        <v>988</v>
      </c>
      <c r="C34" s="955" t="s">
        <v>1038</v>
      </c>
      <c r="D34" s="955"/>
      <c r="E34" s="955"/>
      <c r="F34" s="956">
        <v>3319</v>
      </c>
      <c r="G34" s="956">
        <v>3319</v>
      </c>
      <c r="H34" s="956">
        <v>4243</v>
      </c>
      <c r="I34" s="956">
        <v>128</v>
      </c>
      <c r="J34" s="957">
        <v>54</v>
      </c>
      <c r="K34" s="957">
        <v>4297</v>
      </c>
    </row>
    <row r="35" spans="1:11" ht="12.75">
      <c r="A35" s="953"/>
      <c r="B35" s="954">
        <v>662</v>
      </c>
      <c r="C35" s="955" t="s">
        <v>1039</v>
      </c>
      <c r="D35" s="955"/>
      <c r="E35" s="955"/>
      <c r="F35" s="956">
        <v>266</v>
      </c>
      <c r="G35" s="956">
        <v>70</v>
      </c>
      <c r="H35" s="956">
        <v>67</v>
      </c>
      <c r="I35" s="956">
        <v>96</v>
      </c>
      <c r="J35" s="957">
        <v>12</v>
      </c>
      <c r="K35" s="957">
        <v>79</v>
      </c>
    </row>
    <row r="36" spans="1:11" ht="12.75">
      <c r="A36" s="953"/>
      <c r="B36" s="954">
        <v>672</v>
      </c>
      <c r="C36" s="955" t="s">
        <v>1040</v>
      </c>
      <c r="D36" s="955"/>
      <c r="E36" s="955"/>
      <c r="F36" s="956">
        <v>0</v>
      </c>
      <c r="G36" s="956">
        <v>0</v>
      </c>
      <c r="H36" s="956">
        <v>26</v>
      </c>
      <c r="I36" s="956">
        <v>0</v>
      </c>
      <c r="J36" s="957">
        <v>0</v>
      </c>
      <c r="K36" s="957">
        <v>26</v>
      </c>
    </row>
    <row r="37" spans="1:11" ht="12.75">
      <c r="A37" s="953"/>
      <c r="B37" s="960" t="s">
        <v>1041</v>
      </c>
      <c r="C37" s="955" t="s">
        <v>1007</v>
      </c>
      <c r="D37" s="955"/>
      <c r="E37" s="955"/>
      <c r="F37" s="956">
        <v>20680</v>
      </c>
      <c r="G37" s="956">
        <v>20680</v>
      </c>
      <c r="H37" s="956">
        <v>20647</v>
      </c>
      <c r="I37" s="956">
        <v>100</v>
      </c>
      <c r="J37" s="957">
        <v>0</v>
      </c>
      <c r="K37" s="957">
        <v>20647</v>
      </c>
    </row>
    <row r="38" spans="1:11" ht="12.75">
      <c r="A38" s="953"/>
      <c r="B38" s="960">
        <v>693</v>
      </c>
      <c r="C38" s="955" t="s">
        <v>1042</v>
      </c>
      <c r="D38" s="955"/>
      <c r="E38" s="955"/>
      <c r="F38" s="956">
        <v>23567</v>
      </c>
      <c r="G38" s="956">
        <v>27000</v>
      </c>
      <c r="H38" s="956">
        <v>27443</v>
      </c>
      <c r="I38" s="956">
        <v>102</v>
      </c>
      <c r="J38" s="957">
        <v>0</v>
      </c>
      <c r="K38" s="957">
        <v>27443</v>
      </c>
    </row>
    <row r="39" spans="1:11" ht="12.75">
      <c r="A39" s="953"/>
      <c r="B39" s="963"/>
      <c r="C39" s="964" t="s">
        <v>926</v>
      </c>
      <c r="D39" s="964"/>
      <c r="E39" s="964"/>
      <c r="F39" s="965">
        <v>145422</v>
      </c>
      <c r="G39" s="965">
        <v>198064</v>
      </c>
      <c r="H39" s="965">
        <v>201185</v>
      </c>
      <c r="I39" s="965">
        <v>102</v>
      </c>
      <c r="J39" s="965">
        <v>8826</v>
      </c>
      <c r="K39" s="965">
        <v>415481</v>
      </c>
    </row>
    <row r="40" spans="1:11" ht="12.75">
      <c r="A40" s="978"/>
      <c r="B40" s="979" t="s">
        <v>1043</v>
      </c>
      <c r="C40" s="979"/>
      <c r="D40" s="979"/>
      <c r="E40" s="979"/>
      <c r="F40" s="980">
        <v>201620</v>
      </c>
      <c r="G40" s="980">
        <v>205470</v>
      </c>
      <c r="H40" s="980">
        <v>205470</v>
      </c>
      <c r="I40" s="980">
        <v>100</v>
      </c>
      <c r="J40" s="980">
        <v>0</v>
      </c>
      <c r="K40" s="980">
        <v>205470</v>
      </c>
    </row>
    <row r="41" spans="1:11" ht="12.75">
      <c r="A41" s="978"/>
      <c r="B41" s="979" t="s">
        <v>1044</v>
      </c>
      <c r="C41" s="979"/>
      <c r="D41" s="979"/>
      <c r="E41" s="979"/>
      <c r="F41" s="980">
        <v>31401</v>
      </c>
      <c r="G41" s="980">
        <v>21201</v>
      </c>
      <c r="H41" s="980">
        <v>21201</v>
      </c>
      <c r="I41" s="980">
        <v>100</v>
      </c>
      <c r="J41" s="980">
        <v>0</v>
      </c>
      <c r="K41" s="980">
        <v>21201</v>
      </c>
    </row>
    <row r="42" spans="1:11" ht="12.75">
      <c r="A42" s="978"/>
      <c r="B42" s="981" t="s">
        <v>1045</v>
      </c>
      <c r="C42" s="981"/>
      <c r="D42" s="981"/>
      <c r="E42" s="981"/>
      <c r="F42" s="982">
        <v>0</v>
      </c>
      <c r="G42" s="983">
        <v>0</v>
      </c>
      <c r="H42" s="983">
        <v>0</v>
      </c>
      <c r="I42" s="982">
        <v>0</v>
      </c>
      <c r="J42" s="982">
        <v>0</v>
      </c>
      <c r="K42" s="982">
        <v>0</v>
      </c>
    </row>
    <row r="43" spans="1:11" ht="12.75">
      <c r="A43" s="978"/>
      <c r="B43" s="984" t="s">
        <v>995</v>
      </c>
      <c r="C43" s="984"/>
      <c r="D43" s="984"/>
      <c r="E43" s="984"/>
      <c r="F43" s="980">
        <v>0</v>
      </c>
      <c r="G43" s="985">
        <v>0</v>
      </c>
      <c r="H43" s="985">
        <v>1331</v>
      </c>
      <c r="I43" s="986" t="s">
        <v>1046</v>
      </c>
      <c r="J43" s="980">
        <v>3087</v>
      </c>
      <c r="K43" s="980">
        <v>4418</v>
      </c>
    </row>
  </sheetData>
  <mergeCells count="47">
    <mergeCell ref="A1:I1"/>
    <mergeCell ref="J1:J4"/>
    <mergeCell ref="K1:K4"/>
    <mergeCell ref="A2:A4"/>
    <mergeCell ref="B2:B4"/>
    <mergeCell ref="C2:D4"/>
    <mergeCell ref="E2:E4"/>
    <mergeCell ref="F2:G3"/>
    <mergeCell ref="A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B40:E40"/>
    <mergeCell ref="B41:E41"/>
    <mergeCell ref="B42:E42"/>
    <mergeCell ref="B43:E43"/>
  </mergeCells>
  <printOptions/>
  <pageMargins left="0.7875" right="0.7875" top="0.7875" bottom="1.0527777777777778" header="0.5118055555555556" footer="0.7875"/>
  <pageSetup horizontalDpi="300" verticalDpi="300" orientation="landscape" paperSize="9"/>
  <headerFooter alignWithMargins="0">
    <oddFooter>&amp;C&amp;"Times New Roman,Normálne"&amp;12&amp;P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C48" sqref="C48"/>
    </sheetView>
  </sheetViews>
  <sheetFormatPr defaultColWidth="12.57421875" defaultRowHeight="12.75"/>
  <cols>
    <col min="1" max="1" width="42.421875" style="0" customWidth="1"/>
    <col min="2" max="4" width="11.57421875" style="0" customWidth="1"/>
    <col min="5" max="5" width="7.28125" style="0" customWidth="1"/>
    <col min="6" max="16384" width="11.57421875" style="0" customWidth="1"/>
  </cols>
  <sheetData>
    <row r="1" spans="1:5" ht="12.75">
      <c r="A1" s="23"/>
      <c r="B1" s="23"/>
      <c r="C1" s="23"/>
      <c r="D1" s="24" t="s">
        <v>0</v>
      </c>
      <c r="E1" s="23"/>
    </row>
    <row r="2" spans="1:5" ht="12.75">
      <c r="A2" s="4" t="s">
        <v>33</v>
      </c>
      <c r="B2" s="5" t="s">
        <v>34</v>
      </c>
      <c r="C2" s="5"/>
      <c r="D2" s="25" t="s">
        <v>35</v>
      </c>
      <c r="E2" s="26" t="s">
        <v>36</v>
      </c>
    </row>
    <row r="3" spans="1:5" ht="12.75">
      <c r="A3" s="4"/>
      <c r="B3" s="27" t="s">
        <v>4</v>
      </c>
      <c r="C3" s="27" t="s">
        <v>5</v>
      </c>
      <c r="D3" s="28" t="s">
        <v>37</v>
      </c>
      <c r="E3" s="29" t="s">
        <v>38</v>
      </c>
    </row>
    <row r="4" spans="1:5" ht="13.5">
      <c r="A4" s="30" t="s">
        <v>39</v>
      </c>
      <c r="B4" s="9">
        <f>B5+B6+B7</f>
        <v>10131790</v>
      </c>
      <c r="C4" s="9">
        <f>C5+C6+C7</f>
        <v>10131790</v>
      </c>
      <c r="D4" s="10">
        <f>D5+D6+D7</f>
        <v>9877923</v>
      </c>
      <c r="E4" s="9">
        <f>D4/C4*100</f>
        <v>97.4943519358376</v>
      </c>
    </row>
    <row r="5" spans="1:5" ht="12.75">
      <c r="A5" s="31" t="s">
        <v>40</v>
      </c>
      <c r="B5" s="32">
        <v>8630430</v>
      </c>
      <c r="C5" s="33">
        <v>8630430</v>
      </c>
      <c r="D5" s="33">
        <v>8273877</v>
      </c>
      <c r="E5" s="33">
        <f>D5/C5*100</f>
        <v>95.86865312620576</v>
      </c>
    </row>
    <row r="6" spans="1:5" ht="12.75">
      <c r="A6" s="31" t="s">
        <v>41</v>
      </c>
      <c r="B6" s="32">
        <v>863042</v>
      </c>
      <c r="C6" s="33">
        <v>863042</v>
      </c>
      <c r="D6" s="33">
        <v>911381</v>
      </c>
      <c r="E6" s="33">
        <f>D6/C6*100</f>
        <v>105.60100203698082</v>
      </c>
    </row>
    <row r="7" spans="1:5" ht="12.75">
      <c r="A7" s="31" t="s">
        <v>42</v>
      </c>
      <c r="B7" s="32">
        <f>B8+B9</f>
        <v>638318</v>
      </c>
      <c r="C7" s="33">
        <f>C8+C9</f>
        <v>638318</v>
      </c>
      <c r="D7" s="33">
        <v>692665</v>
      </c>
      <c r="E7" s="33">
        <f>D7/C7*100</f>
        <v>108.51409485554223</v>
      </c>
    </row>
    <row r="8" spans="1:5" ht="12.75">
      <c r="A8" s="34" t="s">
        <v>43</v>
      </c>
      <c r="B8" s="35">
        <v>74021</v>
      </c>
      <c r="C8" s="35">
        <v>74021</v>
      </c>
      <c r="D8" s="35">
        <v>81870</v>
      </c>
      <c r="E8" s="35">
        <f>D8/C8*100</f>
        <v>110.60374758514475</v>
      </c>
    </row>
    <row r="9" spans="1:5" ht="12.75">
      <c r="A9" s="36" t="s">
        <v>44</v>
      </c>
      <c r="B9" s="35">
        <v>564297</v>
      </c>
      <c r="C9" s="37">
        <v>564297</v>
      </c>
      <c r="D9" s="35">
        <v>610795</v>
      </c>
      <c r="E9" s="35">
        <f>D9/C9*100</f>
        <v>108.2399870989922</v>
      </c>
    </row>
    <row r="10" spans="1:5" ht="13.5">
      <c r="A10" s="30" t="s">
        <v>45</v>
      </c>
      <c r="B10" s="9">
        <f>B11+B13+B17+B24+B27+B28</f>
        <v>1222733</v>
      </c>
      <c r="C10" s="9">
        <f>C11+C13+C17+C24+C27+C28</f>
        <v>1077315</v>
      </c>
      <c r="D10" s="10">
        <f>D11+D13+D17+D24+D27+D28</f>
        <v>1194065</v>
      </c>
      <c r="E10" s="9">
        <f>D10/C10*100</f>
        <v>110.83712748824624</v>
      </c>
    </row>
    <row r="11" spans="1:5" ht="12.75">
      <c r="A11" s="31" t="s">
        <v>46</v>
      </c>
      <c r="B11" s="38">
        <v>5577</v>
      </c>
      <c r="C11" s="33">
        <v>0</v>
      </c>
      <c r="D11" s="33">
        <v>0</v>
      </c>
      <c r="E11" s="33">
        <v>0</v>
      </c>
    </row>
    <row r="12" spans="1:5" ht="12.75">
      <c r="A12" s="34" t="s">
        <v>47</v>
      </c>
      <c r="B12" s="39">
        <v>5577</v>
      </c>
      <c r="C12" s="35">
        <v>0</v>
      </c>
      <c r="D12" s="35">
        <v>0</v>
      </c>
      <c r="E12" s="35">
        <v>0</v>
      </c>
    </row>
    <row r="13" spans="1:5" ht="12.75">
      <c r="A13" s="31" t="s">
        <v>48</v>
      </c>
      <c r="B13" s="32">
        <f>B14+B15+B16</f>
        <v>529841</v>
      </c>
      <c r="C13" s="33">
        <f>C14+C15+C16</f>
        <v>167546</v>
      </c>
      <c r="D13" s="32">
        <f>D14+D15+D16</f>
        <v>169902</v>
      </c>
      <c r="E13" s="32">
        <f>D13/C13*100</f>
        <v>101.4061809891015</v>
      </c>
    </row>
    <row r="14" spans="1:5" ht="12.75">
      <c r="A14" s="36" t="s">
        <v>49</v>
      </c>
      <c r="B14" s="35">
        <v>59749</v>
      </c>
      <c r="C14" s="35">
        <v>59749</v>
      </c>
      <c r="D14" s="35">
        <v>61905</v>
      </c>
      <c r="E14" s="35">
        <f>D14/C14*100</f>
        <v>103.60842859294716</v>
      </c>
    </row>
    <row r="15" spans="1:5" ht="12.75">
      <c r="A15" s="36" t="s">
        <v>50</v>
      </c>
      <c r="B15" s="35">
        <v>176924</v>
      </c>
      <c r="C15" s="35">
        <v>14550</v>
      </c>
      <c r="D15" s="35">
        <v>14729</v>
      </c>
      <c r="E15" s="35">
        <f>D15/C15*100</f>
        <v>101.23024054982818</v>
      </c>
    </row>
    <row r="16" spans="1:5" ht="12.75">
      <c r="A16" s="36" t="s">
        <v>51</v>
      </c>
      <c r="B16" s="35">
        <v>293168</v>
      </c>
      <c r="C16" s="35">
        <v>93247</v>
      </c>
      <c r="D16" s="35">
        <v>93268</v>
      </c>
      <c r="E16" s="35">
        <f>D16/C16*100</f>
        <v>100.02252083176938</v>
      </c>
    </row>
    <row r="17" spans="1:5" ht="12.75">
      <c r="A17" s="31" t="s">
        <v>52</v>
      </c>
      <c r="B17" s="32">
        <f>B18+B19+B20</f>
        <v>587733</v>
      </c>
      <c r="C17" s="33">
        <f>C18+C19+C20</f>
        <v>717510</v>
      </c>
      <c r="D17" s="32">
        <f>D18+D19+D20</f>
        <v>770763</v>
      </c>
      <c r="E17" s="32">
        <f>D17/C17*100</f>
        <v>107.42191746456496</v>
      </c>
    </row>
    <row r="18" spans="1:5" ht="12.75">
      <c r="A18" s="34" t="s">
        <v>53</v>
      </c>
      <c r="B18" s="35">
        <v>265551</v>
      </c>
      <c r="C18" s="35">
        <v>296058</v>
      </c>
      <c r="D18" s="35">
        <v>312076</v>
      </c>
      <c r="E18" s="35">
        <f>D18/C18*100</f>
        <v>105.41042633538022</v>
      </c>
    </row>
    <row r="19" spans="1:5" ht="12.75">
      <c r="A19" s="36" t="s">
        <v>54</v>
      </c>
      <c r="B19" s="39">
        <v>9958</v>
      </c>
      <c r="C19" s="35">
        <v>9958</v>
      </c>
      <c r="D19" s="35">
        <v>16623</v>
      </c>
      <c r="E19" s="35">
        <f>D19/C19*100</f>
        <v>166.93111066479213</v>
      </c>
    </row>
    <row r="20" spans="1:5" ht="12.75">
      <c r="A20" s="36" t="s">
        <v>55</v>
      </c>
      <c r="B20" s="35">
        <v>312224</v>
      </c>
      <c r="C20" s="35">
        <f>SUM(C21,C22,C23)</f>
        <v>411494</v>
      </c>
      <c r="D20" s="35">
        <f>D21+D22+D23</f>
        <v>442064</v>
      </c>
      <c r="E20" s="35">
        <f>D20/C20*100</f>
        <v>107.42902691169252</v>
      </c>
    </row>
    <row r="21" spans="1:5" ht="12.75">
      <c r="A21" s="36" t="s">
        <v>56</v>
      </c>
      <c r="B21" s="35">
        <v>288988</v>
      </c>
      <c r="C21" s="35">
        <v>381085</v>
      </c>
      <c r="D21" s="35">
        <v>392048</v>
      </c>
      <c r="E21" s="35">
        <f>D21/C21*100</f>
        <v>102.87678601886718</v>
      </c>
    </row>
    <row r="22" spans="1:5" ht="12.75">
      <c r="A22" s="36" t="s">
        <v>57</v>
      </c>
      <c r="B22" s="35">
        <v>23236</v>
      </c>
      <c r="C22" s="35">
        <v>23236</v>
      </c>
      <c r="D22" s="35">
        <v>32433</v>
      </c>
      <c r="E22" s="35">
        <f>D22/C22*100</f>
        <v>139.58082286107765</v>
      </c>
    </row>
    <row r="23" spans="1:5" ht="12.75">
      <c r="A23" s="36" t="s">
        <v>58</v>
      </c>
      <c r="B23" s="39">
        <v>0</v>
      </c>
      <c r="C23" s="35">
        <v>7173</v>
      </c>
      <c r="D23" s="39">
        <v>17583</v>
      </c>
      <c r="E23" s="35">
        <f>D23/C23*100</f>
        <v>245.1275616896696</v>
      </c>
    </row>
    <row r="24" spans="1:5" ht="12.75">
      <c r="A24" s="31" t="s">
        <v>59</v>
      </c>
      <c r="B24" s="32">
        <f>B25+B26</f>
        <v>33194</v>
      </c>
      <c r="C24" s="33">
        <v>37948</v>
      </c>
      <c r="D24" s="32">
        <f>D25+D26</f>
        <v>44581</v>
      </c>
      <c r="E24" s="32">
        <f>D24/C24*100</f>
        <v>117.4791820385791</v>
      </c>
    </row>
    <row r="25" spans="1:5" ht="12.75">
      <c r="A25" s="34" t="s">
        <v>60</v>
      </c>
      <c r="B25" s="35">
        <v>33194</v>
      </c>
      <c r="C25" s="35">
        <v>37948</v>
      </c>
      <c r="D25" s="35">
        <v>44581</v>
      </c>
      <c r="E25" s="35">
        <f>D25/C25*100</f>
        <v>117.4791820385791</v>
      </c>
    </row>
    <row r="26" spans="1:5" ht="12.75">
      <c r="A26" s="36" t="s">
        <v>61</v>
      </c>
      <c r="B26" s="23"/>
      <c r="C26" s="35">
        <v>0</v>
      </c>
      <c r="D26" s="23">
        <v>0</v>
      </c>
      <c r="E26" s="35">
        <v>0</v>
      </c>
    </row>
    <row r="27" spans="1:5" ht="12.75">
      <c r="A27" s="31" t="s">
        <v>62</v>
      </c>
      <c r="B27" s="32">
        <v>33194</v>
      </c>
      <c r="C27" s="33">
        <v>33194</v>
      </c>
      <c r="D27" s="33">
        <v>31794</v>
      </c>
      <c r="E27" s="33">
        <f>D27/C27*100</f>
        <v>95.78237030788696</v>
      </c>
    </row>
    <row r="28" spans="1:5" ht="12.75">
      <c r="A28" s="31" t="s">
        <v>63</v>
      </c>
      <c r="B28" s="32">
        <v>33194</v>
      </c>
      <c r="C28" s="33">
        <f>C29+C30</f>
        <v>121117</v>
      </c>
      <c r="D28" s="33">
        <f>D29+D30</f>
        <v>177025</v>
      </c>
      <c r="E28" s="33">
        <f>D28/C28*100</f>
        <v>146.1603243145058</v>
      </c>
    </row>
    <row r="29" spans="1:5" ht="12.75">
      <c r="A29" s="34" t="s">
        <v>64</v>
      </c>
      <c r="B29" s="35">
        <v>0</v>
      </c>
      <c r="C29" s="35">
        <v>66613</v>
      </c>
      <c r="D29" s="35">
        <v>105828</v>
      </c>
      <c r="E29" s="35">
        <f>D29/C29*100</f>
        <v>158.86989026166063</v>
      </c>
    </row>
    <row r="30" spans="1:5" ht="12.75">
      <c r="A30" s="36" t="s">
        <v>65</v>
      </c>
      <c r="B30" s="35">
        <v>33194</v>
      </c>
      <c r="C30" s="35">
        <v>54504</v>
      </c>
      <c r="D30" s="35">
        <v>71197</v>
      </c>
      <c r="E30" s="35">
        <f>D30/C30*100</f>
        <v>130.62710993688538</v>
      </c>
    </row>
    <row r="31" spans="1:5" ht="13.5">
      <c r="A31" s="30" t="s">
        <v>66</v>
      </c>
      <c r="B31" s="40">
        <f>B32+B33+B36+B37</f>
        <v>1951736</v>
      </c>
      <c r="C31" s="9">
        <f>C32+C33+C34+C36+C37</f>
        <v>2068357</v>
      </c>
      <c r="D31" s="10">
        <f>D32+D33+D36+D37</f>
        <v>2068362</v>
      </c>
      <c r="E31" s="9">
        <f>D31/C31*100</f>
        <v>100.00024173776578</v>
      </c>
    </row>
    <row r="32" spans="1:5" ht="12.75">
      <c r="A32" s="34" t="s">
        <v>67</v>
      </c>
      <c r="B32" s="35">
        <v>0</v>
      </c>
      <c r="C32" s="35">
        <v>11319</v>
      </c>
      <c r="D32" s="35">
        <v>11324</v>
      </c>
      <c r="E32" s="35">
        <f>D32/C32*100</f>
        <v>100.04417351356128</v>
      </c>
    </row>
    <row r="33" spans="1:5" ht="12.75">
      <c r="A33" s="36" t="s">
        <v>68</v>
      </c>
      <c r="B33" s="39">
        <v>1417380</v>
      </c>
      <c r="C33" s="35">
        <v>1346610</v>
      </c>
      <c r="D33" s="35">
        <v>1346610</v>
      </c>
      <c r="E33" s="35">
        <f>D33/C33*100</f>
        <v>100</v>
      </c>
    </row>
    <row r="34" spans="1:5" ht="12.75">
      <c r="A34" s="36" t="s">
        <v>69</v>
      </c>
      <c r="B34" s="39">
        <v>1417380</v>
      </c>
      <c r="C34" s="35">
        <v>0</v>
      </c>
      <c r="D34" s="35">
        <v>0</v>
      </c>
      <c r="E34" s="35">
        <v>0</v>
      </c>
    </row>
    <row r="35" spans="1:5" ht="12.75">
      <c r="A35" s="36" t="s">
        <v>70</v>
      </c>
      <c r="B35" s="39"/>
      <c r="C35" s="35">
        <v>1346610</v>
      </c>
      <c r="D35" s="35">
        <v>1346610</v>
      </c>
      <c r="E35" s="35">
        <f>D35/C35*100</f>
        <v>100</v>
      </c>
    </row>
    <row r="36" spans="1:5" ht="12.75">
      <c r="A36" s="36" t="s">
        <v>71</v>
      </c>
      <c r="B36" s="39">
        <v>346213</v>
      </c>
      <c r="C36" s="35">
        <v>481583</v>
      </c>
      <c r="D36" s="41">
        <v>481583</v>
      </c>
      <c r="E36" s="35">
        <f>D36/C36*100</f>
        <v>100</v>
      </c>
    </row>
    <row r="37" spans="1:5" ht="12.75">
      <c r="A37" s="36" t="s">
        <v>72</v>
      </c>
      <c r="B37" s="39">
        <v>188143</v>
      </c>
      <c r="C37" s="35">
        <v>228845</v>
      </c>
      <c r="D37" s="35">
        <v>228845</v>
      </c>
      <c r="E37" s="35">
        <f>D37/C37*100</f>
        <v>100</v>
      </c>
    </row>
    <row r="38" spans="1:5" ht="13.5">
      <c r="A38" s="30" t="s">
        <v>73</v>
      </c>
      <c r="B38" s="9">
        <f>B39+B40+B41+B42+B43+B44</f>
        <v>8778396</v>
      </c>
      <c r="C38" s="9">
        <f>C39+C40+C41+C42+C43+C44</f>
        <v>5905397</v>
      </c>
      <c r="D38" s="10">
        <f>D39+D40+D41+D42+D43+D44</f>
        <v>6480693</v>
      </c>
      <c r="E38" s="9">
        <f>D38/C38*100</f>
        <v>109.7418683282428</v>
      </c>
    </row>
    <row r="39" spans="1:5" ht="12.75">
      <c r="A39" s="36" t="s">
        <v>74</v>
      </c>
      <c r="B39" s="35">
        <v>0</v>
      </c>
      <c r="C39" s="35">
        <v>35405</v>
      </c>
      <c r="D39" s="35">
        <v>36240</v>
      </c>
      <c r="E39" s="35">
        <f>D39/C39*100</f>
        <v>102.3584239514193</v>
      </c>
    </row>
    <row r="40" spans="1:5" ht="12.75">
      <c r="A40" s="36" t="s">
        <v>75</v>
      </c>
      <c r="B40" s="35">
        <v>73027</v>
      </c>
      <c r="C40" s="35">
        <v>52310</v>
      </c>
      <c r="D40" s="35">
        <v>52310</v>
      </c>
      <c r="E40" s="35">
        <f>D40/C40*100</f>
        <v>100</v>
      </c>
    </row>
    <row r="41" spans="1:5" ht="12.75">
      <c r="A41" s="36" t="s">
        <v>76</v>
      </c>
      <c r="B41" s="35">
        <v>3928168</v>
      </c>
      <c r="C41" s="35">
        <v>4666723</v>
      </c>
      <c r="D41" s="35">
        <v>4674756</v>
      </c>
      <c r="E41" s="35">
        <f>D41/C41*100</f>
        <v>100.17213363638682</v>
      </c>
    </row>
    <row r="42" spans="1:5" ht="12.75">
      <c r="A42" s="36" t="s">
        <v>77</v>
      </c>
      <c r="B42" s="35">
        <v>120162</v>
      </c>
      <c r="C42" s="35">
        <v>115264</v>
      </c>
      <c r="D42" s="35">
        <v>115264</v>
      </c>
      <c r="E42" s="35">
        <f>D42/C42*100</f>
        <v>100</v>
      </c>
    </row>
    <row r="43" spans="1:5" ht="12.75">
      <c r="A43" s="36" t="s">
        <v>78</v>
      </c>
      <c r="B43" s="35">
        <v>12614</v>
      </c>
      <c r="C43" s="35">
        <v>12866</v>
      </c>
      <c r="D43" s="35">
        <v>12866</v>
      </c>
      <c r="E43" s="35">
        <f>D43/C43*100</f>
        <v>100</v>
      </c>
    </row>
    <row r="44" spans="1:5" ht="12.75">
      <c r="A44" s="36" t="s">
        <v>79</v>
      </c>
      <c r="B44" s="35">
        <v>4644425</v>
      </c>
      <c r="C44" s="35">
        <f>C45+C46+C47+C48+C49</f>
        <v>1022829</v>
      </c>
      <c r="D44" s="35">
        <f>D45+D46+D47+D48+D49+D50</f>
        <v>1589257</v>
      </c>
      <c r="E44" s="35">
        <f>D44/C44*100</f>
        <v>155.3785627900656</v>
      </c>
    </row>
    <row r="45" spans="1:5" ht="12.75">
      <c r="A45" s="34" t="s">
        <v>80</v>
      </c>
      <c r="B45" s="35">
        <v>0</v>
      </c>
      <c r="C45" s="35">
        <v>9768</v>
      </c>
      <c r="D45" s="35">
        <v>28440</v>
      </c>
      <c r="E45" s="35">
        <v>291</v>
      </c>
    </row>
    <row r="46" spans="1:5" ht="12.75">
      <c r="A46" s="36" t="s">
        <v>81</v>
      </c>
      <c r="B46" s="35">
        <v>11352</v>
      </c>
      <c r="C46" s="35">
        <v>13052</v>
      </c>
      <c r="D46" s="35">
        <v>12349</v>
      </c>
      <c r="E46" s="35">
        <f>D46/C46*100</f>
        <v>94.61385228317499</v>
      </c>
    </row>
    <row r="47" spans="1:5" ht="12.75">
      <c r="A47" s="36" t="s">
        <v>82</v>
      </c>
      <c r="B47" s="39">
        <v>4090153</v>
      </c>
      <c r="C47" s="35">
        <v>346500</v>
      </c>
      <c r="D47" s="39">
        <v>209150</v>
      </c>
      <c r="E47" s="35">
        <f>D47/C47*100</f>
        <v>60.36075036075036</v>
      </c>
    </row>
    <row r="48" spans="1:5" ht="12.75">
      <c r="A48" s="36" t="s">
        <v>83</v>
      </c>
      <c r="B48" s="39">
        <v>0</v>
      </c>
      <c r="C48" s="35">
        <v>110589</v>
      </c>
      <c r="D48" s="39">
        <v>110588</v>
      </c>
      <c r="E48" s="35">
        <f>D48/C48*100</f>
        <v>99.99909575093365</v>
      </c>
    </row>
    <row r="49" spans="1:5" ht="12.75">
      <c r="A49" s="36" t="s">
        <v>84</v>
      </c>
      <c r="B49" s="39">
        <v>542920</v>
      </c>
      <c r="C49" s="35">
        <v>542920</v>
      </c>
      <c r="D49" s="35">
        <v>542919</v>
      </c>
      <c r="E49" s="35">
        <f>D49/C49*100</f>
        <v>99.99981581080085</v>
      </c>
    </row>
    <row r="50" spans="1:5" ht="12.75">
      <c r="A50" s="36" t="s">
        <v>85</v>
      </c>
      <c r="B50" s="39">
        <v>0</v>
      </c>
      <c r="C50" s="35">
        <v>0</v>
      </c>
      <c r="D50" s="35">
        <v>685811</v>
      </c>
      <c r="E50" s="35">
        <v>0</v>
      </c>
    </row>
    <row r="51" spans="1:5" ht="12.75">
      <c r="A51" s="4" t="s">
        <v>86</v>
      </c>
      <c r="B51" s="42">
        <f>B4+B10+B31+B38</f>
        <v>22084655</v>
      </c>
      <c r="C51" s="42">
        <f>C4+C10+C31+C38</f>
        <v>19182859</v>
      </c>
      <c r="D51" s="43">
        <f>D4+D10+D31+D38</f>
        <v>19621043</v>
      </c>
      <c r="E51" s="42">
        <f>D51/C51*100</f>
        <v>102.28424761918961</v>
      </c>
    </row>
  </sheetData>
  <mergeCells count="2">
    <mergeCell ref="A2:A3"/>
    <mergeCell ref="B2:C2"/>
  </mergeCells>
  <printOptions/>
  <pageMargins left="0.7875" right="0.7875" top="1.0527777777777778" bottom="1.0527777777777778" header="0.7875" footer="0.7875"/>
  <pageSetup firstPageNumber="87" useFirstPageNumber="1" horizontalDpi="300" verticalDpi="300" orientation="portrait" paperSize="9"/>
  <headerFooter alignWithMargins="0">
    <oddHeader>&amp;C&amp;"Times New Roman,Normálne"&amp;12&amp;A</oddHeader>
    <oddFooter>&amp;C&amp;"Times New Roman,Normálne"&amp;12&amp;P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47">
      <selection activeCell="A57" sqref="A57"/>
    </sheetView>
  </sheetViews>
  <sheetFormatPr defaultColWidth="12.57421875" defaultRowHeight="12.75"/>
  <cols>
    <col min="1" max="1" width="2.28125" style="0" customWidth="1"/>
    <col min="2" max="2" width="7.140625" style="0" customWidth="1"/>
    <col min="3" max="3" width="9.00390625" style="0" customWidth="1"/>
    <col min="4" max="4" width="32.421875" style="0" customWidth="1"/>
    <col min="5" max="6" width="10.140625" style="0" customWidth="1"/>
    <col min="7" max="7" width="10.00390625" style="0" customWidth="1"/>
    <col min="8" max="8" width="5.421875" style="0" customWidth="1"/>
    <col min="9" max="16384" width="11.57421875" style="0" customWidth="1"/>
  </cols>
  <sheetData>
    <row r="1" spans="1:8" ht="12.75">
      <c r="A1" s="44" t="s">
        <v>7</v>
      </c>
      <c r="B1" s="44"/>
      <c r="C1" s="44"/>
      <c r="D1" s="44"/>
      <c r="E1" s="45" t="s">
        <v>87</v>
      </c>
      <c r="F1" s="45"/>
      <c r="G1" s="46" t="s">
        <v>88</v>
      </c>
      <c r="H1" s="47" t="s">
        <v>89</v>
      </c>
    </row>
    <row r="2" spans="1:8" ht="12.75">
      <c r="A2" s="44"/>
      <c r="B2" s="44"/>
      <c r="C2" s="44"/>
      <c r="D2" s="44"/>
      <c r="E2" s="45"/>
      <c r="F2" s="45"/>
      <c r="G2" s="48" t="s">
        <v>90</v>
      </c>
      <c r="H2" s="49" t="s">
        <v>38</v>
      </c>
    </row>
    <row r="3" spans="1:8" ht="12.75" customHeight="1">
      <c r="A3" s="50"/>
      <c r="B3" s="51" t="s">
        <v>91</v>
      </c>
      <c r="C3" s="52" t="s">
        <v>92</v>
      </c>
      <c r="D3" s="53" t="s">
        <v>93</v>
      </c>
      <c r="E3" s="54" t="s">
        <v>4</v>
      </c>
      <c r="F3" s="55" t="s">
        <v>5</v>
      </c>
      <c r="G3" s="56" t="s">
        <v>6</v>
      </c>
      <c r="H3" s="57"/>
    </row>
    <row r="4" spans="1:8" ht="12.75">
      <c r="A4" s="50"/>
      <c r="B4" s="51"/>
      <c r="C4" s="51"/>
      <c r="D4" s="53"/>
      <c r="E4" s="54"/>
      <c r="F4" s="54"/>
      <c r="G4" s="49"/>
      <c r="H4" s="57"/>
    </row>
    <row r="5" spans="1:8" ht="12.75">
      <c r="A5" s="58">
        <v>1</v>
      </c>
      <c r="B5" s="59">
        <v>100</v>
      </c>
      <c r="C5" s="60"/>
      <c r="D5" s="61" t="s">
        <v>94</v>
      </c>
      <c r="E5" s="62">
        <f>E6+E8+E12</f>
        <v>10131790</v>
      </c>
      <c r="F5" s="62">
        <f>F6+F8+F12</f>
        <v>10131790</v>
      </c>
      <c r="G5" s="62">
        <f>G7+G8+G12</f>
        <v>9877922</v>
      </c>
      <c r="H5" s="62">
        <v>97</v>
      </c>
    </row>
    <row r="6" spans="1:8" ht="12.75">
      <c r="A6" s="63">
        <v>2</v>
      </c>
      <c r="B6" s="64">
        <v>110</v>
      </c>
      <c r="C6" s="65"/>
      <c r="D6" s="66" t="s">
        <v>95</v>
      </c>
      <c r="E6" s="67">
        <v>8630430</v>
      </c>
      <c r="F6" s="67">
        <v>8630430</v>
      </c>
      <c r="G6" s="67">
        <v>8273877</v>
      </c>
      <c r="H6" s="67">
        <v>96</v>
      </c>
    </row>
    <row r="7" spans="1:8" ht="12.75">
      <c r="A7" s="63">
        <v>3</v>
      </c>
      <c r="B7" s="65"/>
      <c r="C7" s="65">
        <v>111003</v>
      </c>
      <c r="D7" s="65" t="s">
        <v>40</v>
      </c>
      <c r="E7" s="68">
        <v>8630430</v>
      </c>
      <c r="F7" s="68">
        <v>8630430</v>
      </c>
      <c r="G7" s="68">
        <v>8273877</v>
      </c>
      <c r="H7" s="68">
        <v>96</v>
      </c>
    </row>
    <row r="8" spans="1:8" ht="12.75">
      <c r="A8" s="63">
        <v>4</v>
      </c>
      <c r="B8" s="64">
        <v>120</v>
      </c>
      <c r="C8" s="65"/>
      <c r="D8" s="66" t="s">
        <v>96</v>
      </c>
      <c r="E8" s="67">
        <f>E9+E10+E11</f>
        <v>863042</v>
      </c>
      <c r="F8" s="67">
        <f>F9+F10+F11</f>
        <v>863042</v>
      </c>
      <c r="G8" s="67">
        <f>G9+G10+G11</f>
        <v>911381</v>
      </c>
      <c r="H8" s="67">
        <v>106</v>
      </c>
    </row>
    <row r="9" spans="1:8" ht="12.75">
      <c r="A9" s="63">
        <v>5</v>
      </c>
      <c r="B9" s="65"/>
      <c r="C9" s="65">
        <v>121001</v>
      </c>
      <c r="D9" s="65" t="s">
        <v>97</v>
      </c>
      <c r="E9" s="68">
        <v>76346</v>
      </c>
      <c r="F9" s="68">
        <v>76346</v>
      </c>
      <c r="G9" s="68">
        <v>77541</v>
      </c>
      <c r="H9" s="68">
        <v>102</v>
      </c>
    </row>
    <row r="10" spans="1:8" ht="12.75">
      <c r="A10" s="63">
        <v>6</v>
      </c>
      <c r="B10" s="65"/>
      <c r="C10" s="65">
        <v>121002</v>
      </c>
      <c r="D10" s="65" t="s">
        <v>98</v>
      </c>
      <c r="E10" s="68">
        <v>736905</v>
      </c>
      <c r="F10" s="68">
        <v>736905</v>
      </c>
      <c r="G10" s="68">
        <v>770506</v>
      </c>
      <c r="H10" s="68">
        <v>105</v>
      </c>
    </row>
    <row r="11" spans="1:8" ht="12.75">
      <c r="A11" s="63">
        <v>7</v>
      </c>
      <c r="B11" s="65"/>
      <c r="C11" s="65">
        <v>121003</v>
      </c>
      <c r="D11" s="65" t="s">
        <v>99</v>
      </c>
      <c r="E11" s="68">
        <v>49791</v>
      </c>
      <c r="F11" s="68">
        <v>49791</v>
      </c>
      <c r="G11" s="68">
        <v>63334</v>
      </c>
      <c r="H11" s="68">
        <v>127</v>
      </c>
    </row>
    <row r="12" spans="1:8" ht="12.75">
      <c r="A12" s="63">
        <v>8</v>
      </c>
      <c r="B12" s="69">
        <v>130</v>
      </c>
      <c r="C12" s="65"/>
      <c r="D12" s="66" t="s">
        <v>100</v>
      </c>
      <c r="E12" s="67">
        <f>E13+E14+E15+E16+E17+E18</f>
        <v>638318</v>
      </c>
      <c r="F12" s="67">
        <f>F13+F14+F15+F16+F17+F18</f>
        <v>638318</v>
      </c>
      <c r="G12" s="67">
        <f>G13+G14+G15+G16+G17+G18</f>
        <v>692664</v>
      </c>
      <c r="H12" s="67">
        <v>109</v>
      </c>
    </row>
    <row r="13" spans="1:8" ht="12.75">
      <c r="A13" s="63">
        <v>9</v>
      </c>
      <c r="B13" s="65"/>
      <c r="C13" s="65">
        <v>133001</v>
      </c>
      <c r="D13" s="65" t="s">
        <v>101</v>
      </c>
      <c r="E13" s="68">
        <v>13941</v>
      </c>
      <c r="F13" s="68">
        <v>13941</v>
      </c>
      <c r="G13" s="68">
        <v>16770</v>
      </c>
      <c r="H13" s="68">
        <v>120</v>
      </c>
    </row>
    <row r="14" spans="1:8" ht="12.75">
      <c r="A14" s="63">
        <v>10</v>
      </c>
      <c r="B14" s="65"/>
      <c r="C14" s="65">
        <v>133003</v>
      </c>
      <c r="D14" s="70" t="s">
        <v>102</v>
      </c>
      <c r="E14" s="68">
        <v>5311</v>
      </c>
      <c r="F14" s="68">
        <v>5311</v>
      </c>
      <c r="G14" s="68">
        <v>5665</v>
      </c>
      <c r="H14" s="68">
        <v>107</v>
      </c>
    </row>
    <row r="15" spans="1:8" ht="12.75">
      <c r="A15" s="63">
        <v>11</v>
      </c>
      <c r="B15" s="65"/>
      <c r="C15" s="65">
        <v>133004</v>
      </c>
      <c r="D15" s="65" t="s">
        <v>103</v>
      </c>
      <c r="E15" s="68">
        <v>3983</v>
      </c>
      <c r="F15" s="68">
        <v>3983</v>
      </c>
      <c r="G15" s="68">
        <v>3030</v>
      </c>
      <c r="H15" s="68">
        <v>76</v>
      </c>
    </row>
    <row r="16" spans="1:8" ht="12.75">
      <c r="A16" s="63">
        <v>12</v>
      </c>
      <c r="B16" s="65"/>
      <c r="C16" s="65">
        <v>133006</v>
      </c>
      <c r="D16" s="65" t="s">
        <v>104</v>
      </c>
      <c r="E16" s="68">
        <v>9294</v>
      </c>
      <c r="F16" s="68">
        <v>9294</v>
      </c>
      <c r="G16" s="68">
        <v>8428</v>
      </c>
      <c r="H16" s="68">
        <v>91</v>
      </c>
    </row>
    <row r="17" spans="1:8" ht="12.75">
      <c r="A17" s="63">
        <v>13</v>
      </c>
      <c r="B17" s="65"/>
      <c r="C17" s="65">
        <v>133012</v>
      </c>
      <c r="D17" s="65" t="s">
        <v>105</v>
      </c>
      <c r="E17" s="68">
        <v>41492</v>
      </c>
      <c r="F17" s="68">
        <v>41492</v>
      </c>
      <c r="G17" s="68">
        <v>47977</v>
      </c>
      <c r="H17" s="68">
        <v>116</v>
      </c>
    </row>
    <row r="18" spans="1:8" ht="12.75">
      <c r="A18" s="63">
        <v>14</v>
      </c>
      <c r="B18" s="65"/>
      <c r="C18" s="65">
        <v>133013</v>
      </c>
      <c r="D18" s="65" t="s">
        <v>106</v>
      </c>
      <c r="E18" s="68">
        <v>564297</v>
      </c>
      <c r="F18" s="68">
        <v>564297</v>
      </c>
      <c r="G18" s="68">
        <v>610794</v>
      </c>
      <c r="H18" s="68">
        <v>108</v>
      </c>
    </row>
    <row r="19" spans="1:8" ht="12.75">
      <c r="A19" s="63">
        <v>15</v>
      </c>
      <c r="B19" s="71">
        <v>200</v>
      </c>
      <c r="C19" s="71"/>
      <c r="D19" s="61" t="s">
        <v>107</v>
      </c>
      <c r="E19" s="72">
        <f>E20+E24+E31+E34</f>
        <v>933747</v>
      </c>
      <c r="F19" s="72">
        <f>F20+F24+F31+F34</f>
        <v>707952</v>
      </c>
      <c r="G19" s="72">
        <f>G20+G24+G31+G34</f>
        <v>807107</v>
      </c>
      <c r="H19" s="72">
        <v>114</v>
      </c>
    </row>
    <row r="20" spans="1:8" ht="12.75">
      <c r="A20" s="63">
        <v>16</v>
      </c>
      <c r="B20" s="65">
        <v>210</v>
      </c>
      <c r="C20" s="65"/>
      <c r="D20" s="66" t="s">
        <v>108</v>
      </c>
      <c r="E20" s="67">
        <f>E21+E22+E23</f>
        <v>551019</v>
      </c>
      <c r="F20" s="67">
        <f>F21+F22+F23</f>
        <v>183141</v>
      </c>
      <c r="G20" s="67">
        <f>G21+G22+G23</f>
        <v>185497</v>
      </c>
      <c r="H20" s="67">
        <v>101</v>
      </c>
    </row>
    <row r="21" spans="1:8" ht="12.75">
      <c r="A21" s="63">
        <v>17</v>
      </c>
      <c r="B21" s="65"/>
      <c r="C21" s="65">
        <v>211003</v>
      </c>
      <c r="D21" s="65" t="s">
        <v>109</v>
      </c>
      <c r="E21" s="68">
        <v>5577</v>
      </c>
      <c r="F21" s="68">
        <v>0</v>
      </c>
      <c r="G21" s="73">
        <v>0</v>
      </c>
      <c r="H21" s="73">
        <v>0</v>
      </c>
    </row>
    <row r="22" spans="1:8" ht="12.75">
      <c r="A22" s="63">
        <v>18</v>
      </c>
      <c r="B22" s="65"/>
      <c r="C22" s="65">
        <v>212002</v>
      </c>
      <c r="D22" s="65" t="s">
        <v>110</v>
      </c>
      <c r="E22" s="68">
        <v>59948</v>
      </c>
      <c r="F22" s="68">
        <v>59939</v>
      </c>
      <c r="G22" s="68">
        <v>62095</v>
      </c>
      <c r="H22" s="68">
        <v>104</v>
      </c>
    </row>
    <row r="23" spans="1:8" ht="12.75">
      <c r="A23" s="63">
        <v>19</v>
      </c>
      <c r="B23" s="65"/>
      <c r="C23" s="65">
        <v>212003</v>
      </c>
      <c r="D23" s="65" t="s">
        <v>111</v>
      </c>
      <c r="E23" s="68">
        <v>485494</v>
      </c>
      <c r="F23" s="68">
        <v>123202</v>
      </c>
      <c r="G23" s="68">
        <v>123402</v>
      </c>
      <c r="H23" s="68">
        <v>100</v>
      </c>
    </row>
    <row r="24" spans="1:8" ht="12.75">
      <c r="A24" s="63">
        <v>20</v>
      </c>
      <c r="B24" s="65">
        <v>220</v>
      </c>
      <c r="C24" s="65"/>
      <c r="D24" s="66" t="s">
        <v>112</v>
      </c>
      <c r="E24" s="67">
        <f>E25+E26+E27+E28+E29+E30</f>
        <v>316174</v>
      </c>
      <c r="F24" s="67">
        <f>F25+F26+F27+F28+F29+F30</f>
        <v>366616</v>
      </c>
      <c r="G24" s="67">
        <f>G25+G26+G27+G28+G29+G30</f>
        <v>408906</v>
      </c>
      <c r="H24" s="67">
        <v>111</v>
      </c>
    </row>
    <row r="25" spans="1:8" ht="12.75">
      <c r="A25" s="63">
        <v>22</v>
      </c>
      <c r="B25" s="65"/>
      <c r="C25" s="65">
        <v>221004</v>
      </c>
      <c r="D25" s="65" t="s">
        <v>113</v>
      </c>
      <c r="E25" s="68">
        <v>265551</v>
      </c>
      <c r="F25" s="68">
        <v>296058</v>
      </c>
      <c r="G25" s="68">
        <v>312076</v>
      </c>
      <c r="H25" s="68">
        <v>105</v>
      </c>
    </row>
    <row r="26" spans="1:8" ht="12.75">
      <c r="A26" s="63">
        <v>23</v>
      </c>
      <c r="B26" s="65"/>
      <c r="C26" s="65">
        <v>222003</v>
      </c>
      <c r="D26" s="65" t="s">
        <v>114</v>
      </c>
      <c r="E26" s="68">
        <v>9958</v>
      </c>
      <c r="F26" s="68">
        <v>9958</v>
      </c>
      <c r="G26" s="68">
        <v>16623</v>
      </c>
      <c r="H26" s="68">
        <v>164</v>
      </c>
    </row>
    <row r="27" spans="1:8" ht="12.75">
      <c r="A27" s="63">
        <v>24</v>
      </c>
      <c r="B27" s="65"/>
      <c r="C27" s="65">
        <v>223001</v>
      </c>
      <c r="D27" s="65" t="s">
        <v>115</v>
      </c>
      <c r="E27" s="68">
        <v>23734</v>
      </c>
      <c r="F27" s="68">
        <v>40965</v>
      </c>
      <c r="G27" s="68">
        <v>59796</v>
      </c>
      <c r="H27" s="68">
        <v>146</v>
      </c>
    </row>
    <row r="28" spans="1:8" ht="12.75">
      <c r="A28" s="63">
        <v>25</v>
      </c>
      <c r="B28" s="65"/>
      <c r="C28" s="65">
        <v>223002</v>
      </c>
      <c r="D28" s="65" t="s">
        <v>116</v>
      </c>
      <c r="E28" s="68">
        <v>16765</v>
      </c>
      <c r="F28" s="68">
        <v>19635</v>
      </c>
      <c r="G28" s="68">
        <v>19635</v>
      </c>
      <c r="H28" s="68">
        <v>100</v>
      </c>
    </row>
    <row r="29" spans="1:8" ht="12.75">
      <c r="A29" s="63">
        <v>26</v>
      </c>
      <c r="B29" s="65"/>
      <c r="C29" s="65">
        <v>223004</v>
      </c>
      <c r="D29" s="65" t="s">
        <v>117</v>
      </c>
      <c r="E29" s="73">
        <v>166</v>
      </c>
      <c r="F29" s="68">
        <v>0</v>
      </c>
      <c r="G29" s="68">
        <v>118</v>
      </c>
      <c r="H29" s="68">
        <v>0</v>
      </c>
    </row>
    <row r="30" spans="1:8" ht="12.75">
      <c r="A30" s="63">
        <v>27</v>
      </c>
      <c r="B30" s="65"/>
      <c r="C30" s="65">
        <v>229005</v>
      </c>
      <c r="D30" s="65" t="s">
        <v>118</v>
      </c>
      <c r="E30" s="73">
        <v>0</v>
      </c>
      <c r="F30" s="73">
        <v>0</v>
      </c>
      <c r="G30" s="73">
        <v>658</v>
      </c>
      <c r="H30" s="73">
        <v>0</v>
      </c>
    </row>
    <row r="31" spans="1:8" ht="12.75">
      <c r="A31" s="63">
        <v>28</v>
      </c>
      <c r="B31" s="65">
        <v>240</v>
      </c>
      <c r="C31" s="65"/>
      <c r="D31" s="66" t="s">
        <v>119</v>
      </c>
      <c r="E31" s="67">
        <v>33194</v>
      </c>
      <c r="F31" s="67">
        <f>F32+F33</f>
        <v>33200</v>
      </c>
      <c r="G31" s="67">
        <f>G32+G33</f>
        <v>31800</v>
      </c>
      <c r="H31" s="67">
        <v>96</v>
      </c>
    </row>
    <row r="32" spans="1:8" ht="12.75">
      <c r="A32" s="63"/>
      <c r="B32" s="65"/>
      <c r="C32" s="65">
        <v>242</v>
      </c>
      <c r="D32" s="65" t="s">
        <v>120</v>
      </c>
      <c r="E32" s="67"/>
      <c r="F32" s="68">
        <v>6</v>
      </c>
      <c r="G32" s="68">
        <v>1180</v>
      </c>
      <c r="H32" s="67">
        <v>0</v>
      </c>
    </row>
    <row r="33" spans="1:8" ht="12.75">
      <c r="A33" s="63">
        <v>29</v>
      </c>
      <c r="B33" s="65"/>
      <c r="C33" s="65">
        <v>244</v>
      </c>
      <c r="D33" s="65" t="s">
        <v>121</v>
      </c>
      <c r="E33" s="68">
        <v>33194</v>
      </c>
      <c r="F33" s="68">
        <v>33194</v>
      </c>
      <c r="G33" s="68">
        <v>30620</v>
      </c>
      <c r="H33" s="68">
        <v>92</v>
      </c>
    </row>
    <row r="34" spans="1:8" ht="12.75">
      <c r="A34" s="63">
        <v>30</v>
      </c>
      <c r="B34" s="65">
        <v>290</v>
      </c>
      <c r="C34" s="65"/>
      <c r="D34" s="66" t="s">
        <v>122</v>
      </c>
      <c r="E34" s="67">
        <f>E35+E36+E37+E38+E39</f>
        <v>33360</v>
      </c>
      <c r="F34" s="74">
        <f>F35+F36+F37+F38+F39+F40</f>
        <v>124995</v>
      </c>
      <c r="G34" s="67">
        <f>G35+G36+G37+G38+G39+G40</f>
        <v>180904</v>
      </c>
      <c r="H34" s="67">
        <v>109</v>
      </c>
    </row>
    <row r="35" spans="1:8" ht="12.75">
      <c r="A35" s="63">
        <v>31</v>
      </c>
      <c r="B35" s="65"/>
      <c r="C35" s="65">
        <v>291002</v>
      </c>
      <c r="D35" s="65" t="s">
        <v>123</v>
      </c>
      <c r="E35" s="68">
        <v>0</v>
      </c>
      <c r="F35" s="73">
        <v>33194</v>
      </c>
      <c r="G35" s="73">
        <v>65724</v>
      </c>
      <c r="H35" s="73">
        <v>100</v>
      </c>
    </row>
    <row r="36" spans="1:8" ht="12.75">
      <c r="A36" s="63">
        <v>32</v>
      </c>
      <c r="B36" s="65"/>
      <c r="C36" s="65">
        <v>292006</v>
      </c>
      <c r="D36" s="65" t="s">
        <v>124</v>
      </c>
      <c r="E36" s="68">
        <v>166</v>
      </c>
      <c r="F36" s="68">
        <v>0</v>
      </c>
      <c r="G36" s="73">
        <v>0</v>
      </c>
      <c r="H36" s="73">
        <v>0</v>
      </c>
    </row>
    <row r="37" spans="1:8" ht="12.75">
      <c r="A37" s="63">
        <v>33</v>
      </c>
      <c r="B37" s="65"/>
      <c r="C37" s="65">
        <v>292008</v>
      </c>
      <c r="D37" s="65" t="s">
        <v>125</v>
      </c>
      <c r="E37" s="68">
        <v>33194</v>
      </c>
      <c r="F37" s="68">
        <v>54504</v>
      </c>
      <c r="G37" s="68">
        <v>71197</v>
      </c>
      <c r="H37" s="68">
        <v>131</v>
      </c>
    </row>
    <row r="38" spans="1:8" ht="12.75">
      <c r="A38" s="63">
        <v>34</v>
      </c>
      <c r="B38" s="65"/>
      <c r="C38" s="65">
        <v>292012</v>
      </c>
      <c r="D38" s="65" t="s">
        <v>126</v>
      </c>
      <c r="E38" s="73">
        <v>0</v>
      </c>
      <c r="F38" s="73">
        <v>37256</v>
      </c>
      <c r="G38" s="73">
        <v>38458</v>
      </c>
      <c r="H38" s="73">
        <v>103</v>
      </c>
    </row>
    <row r="39" spans="1:8" ht="12.75">
      <c r="A39" s="63">
        <v>35</v>
      </c>
      <c r="B39" s="65"/>
      <c r="C39" s="65">
        <v>292017</v>
      </c>
      <c r="D39" s="65" t="s">
        <v>127</v>
      </c>
      <c r="E39" s="73">
        <v>0</v>
      </c>
      <c r="F39" s="73">
        <v>0</v>
      </c>
      <c r="G39" s="73">
        <v>3229</v>
      </c>
      <c r="H39" s="73">
        <v>0</v>
      </c>
    </row>
    <row r="40" spans="1:8" ht="12.75">
      <c r="A40" s="63">
        <v>36</v>
      </c>
      <c r="B40" s="65"/>
      <c r="C40" s="65">
        <v>292027</v>
      </c>
      <c r="D40" s="65" t="s">
        <v>128</v>
      </c>
      <c r="E40" s="73">
        <v>0</v>
      </c>
      <c r="F40" s="73">
        <v>41</v>
      </c>
      <c r="G40" s="73">
        <v>2296</v>
      </c>
      <c r="H40" s="73">
        <v>0</v>
      </c>
    </row>
    <row r="41" spans="1:8" ht="12.75">
      <c r="A41" s="63">
        <v>37</v>
      </c>
      <c r="B41" s="71">
        <v>300</v>
      </c>
      <c r="C41" s="71"/>
      <c r="D41" s="61" t="s">
        <v>129</v>
      </c>
      <c r="E41" s="72">
        <f>E42+E44+E45+E46+E47+E48+E49+E50+E51</f>
        <v>4145323</v>
      </c>
      <c r="F41" s="72">
        <f>F42+F44+F45+F46+F47+F48+F49+F50+F51</f>
        <v>5011976</v>
      </c>
      <c r="G41" s="72">
        <f>G42+G43+G44+G45+G46+G47+G48+G49+G50+G51</f>
        <v>5724624</v>
      </c>
      <c r="H41" s="72">
        <v>114</v>
      </c>
    </row>
    <row r="42" spans="1:8" ht="12.75">
      <c r="A42" s="63">
        <v>38</v>
      </c>
      <c r="B42" s="65"/>
      <c r="C42" s="65">
        <v>311</v>
      </c>
      <c r="D42" s="65" t="s">
        <v>130</v>
      </c>
      <c r="E42" s="68">
        <v>0</v>
      </c>
      <c r="F42" s="73">
        <v>866</v>
      </c>
      <c r="G42" s="73">
        <v>1701</v>
      </c>
      <c r="H42" s="73">
        <v>196</v>
      </c>
    </row>
    <row r="43" spans="1:8" ht="12.75">
      <c r="A43" s="63"/>
      <c r="B43" s="65"/>
      <c r="C43" s="65">
        <v>312001</v>
      </c>
      <c r="D43" s="65" t="s">
        <v>131</v>
      </c>
      <c r="E43" s="68">
        <v>0</v>
      </c>
      <c r="F43" s="73">
        <v>0</v>
      </c>
      <c r="G43" s="73">
        <v>685811</v>
      </c>
      <c r="H43" s="73">
        <v>0</v>
      </c>
    </row>
    <row r="44" spans="1:8" ht="12.75">
      <c r="A44" s="63">
        <v>39</v>
      </c>
      <c r="B44" s="65"/>
      <c r="C44" s="65">
        <v>312001</v>
      </c>
      <c r="D44" s="65" t="s">
        <v>132</v>
      </c>
      <c r="E44" s="68">
        <v>0</v>
      </c>
      <c r="F44" s="73">
        <v>26090</v>
      </c>
      <c r="G44" s="73">
        <v>26090</v>
      </c>
      <c r="H44" s="73">
        <v>100</v>
      </c>
    </row>
    <row r="45" spans="1:8" ht="12.75">
      <c r="A45" s="63">
        <v>41</v>
      </c>
      <c r="B45" s="65"/>
      <c r="C45" s="65">
        <v>312001</v>
      </c>
      <c r="D45" s="65" t="s">
        <v>133</v>
      </c>
      <c r="E45" s="68">
        <v>4001195</v>
      </c>
      <c r="F45" s="68">
        <v>4718166</v>
      </c>
      <c r="G45" s="68">
        <v>4726200</v>
      </c>
      <c r="H45" s="68">
        <v>100</v>
      </c>
    </row>
    <row r="46" spans="1:8" ht="12.75">
      <c r="A46" s="63">
        <v>42</v>
      </c>
      <c r="B46" s="65"/>
      <c r="C46" s="65">
        <v>312001</v>
      </c>
      <c r="D46" s="65" t="s">
        <v>134</v>
      </c>
      <c r="E46" s="68">
        <v>120162</v>
      </c>
      <c r="F46" s="68">
        <v>115264</v>
      </c>
      <c r="G46" s="68">
        <v>115264</v>
      </c>
      <c r="H46" s="68">
        <v>100</v>
      </c>
    </row>
    <row r="47" spans="1:8" ht="12.75">
      <c r="A47" s="63">
        <v>43</v>
      </c>
      <c r="B47" s="65"/>
      <c r="C47" s="65">
        <v>312001</v>
      </c>
      <c r="D47" s="65" t="s">
        <v>135</v>
      </c>
      <c r="E47" s="68">
        <v>11352</v>
      </c>
      <c r="F47" s="68">
        <v>13052</v>
      </c>
      <c r="G47" s="68">
        <v>12349</v>
      </c>
      <c r="H47" s="68">
        <v>95</v>
      </c>
    </row>
    <row r="48" spans="1:8" ht="12.75">
      <c r="A48" s="63">
        <v>44</v>
      </c>
      <c r="B48" s="65"/>
      <c r="C48" s="65">
        <v>312001</v>
      </c>
      <c r="D48" s="65" t="s">
        <v>136</v>
      </c>
      <c r="E48" s="68">
        <v>0</v>
      </c>
      <c r="F48" s="73">
        <v>9768</v>
      </c>
      <c r="G48" s="73">
        <v>28440</v>
      </c>
      <c r="H48" s="73">
        <v>291</v>
      </c>
    </row>
    <row r="49" spans="1:8" ht="12.75">
      <c r="A49" s="63">
        <v>45</v>
      </c>
      <c r="B49" s="65"/>
      <c r="C49" s="65">
        <v>312001</v>
      </c>
      <c r="D49" s="65" t="s">
        <v>137</v>
      </c>
      <c r="E49" s="68">
        <v>0</v>
      </c>
      <c r="F49" s="68">
        <v>5315</v>
      </c>
      <c r="G49" s="68">
        <v>5315</v>
      </c>
      <c r="H49" s="68">
        <v>100</v>
      </c>
    </row>
    <row r="50" spans="1:8" ht="12.75">
      <c r="A50" s="63">
        <v>46</v>
      </c>
      <c r="B50" s="65"/>
      <c r="C50" s="65">
        <v>312001</v>
      </c>
      <c r="D50" s="65" t="s">
        <v>138</v>
      </c>
      <c r="E50" s="68">
        <v>0</v>
      </c>
      <c r="F50" s="68">
        <v>110589</v>
      </c>
      <c r="G50" s="68">
        <v>110588</v>
      </c>
      <c r="H50" s="68">
        <v>100</v>
      </c>
    </row>
    <row r="51" spans="1:8" ht="12.75">
      <c r="A51" s="63">
        <v>47</v>
      </c>
      <c r="B51" s="65"/>
      <c r="C51" s="65">
        <v>312002</v>
      </c>
      <c r="D51" s="65" t="s">
        <v>139</v>
      </c>
      <c r="E51" s="68">
        <v>12614</v>
      </c>
      <c r="F51" s="73">
        <v>12866</v>
      </c>
      <c r="G51" s="73">
        <v>12866</v>
      </c>
      <c r="H51" s="73">
        <v>100</v>
      </c>
    </row>
    <row r="52" spans="1:8" ht="12.75">
      <c r="A52" s="75" t="s">
        <v>140</v>
      </c>
      <c r="B52" s="75"/>
      <c r="C52" s="75"/>
      <c r="D52" s="75"/>
      <c r="E52" s="76">
        <f>E5+E19+E41</f>
        <v>15210860</v>
      </c>
      <c r="F52" s="76">
        <f>F5+F19+F41</f>
        <v>15851718</v>
      </c>
      <c r="G52" s="77">
        <f>G5+G19+G41</f>
        <v>16409653</v>
      </c>
      <c r="H52" s="77">
        <v>104</v>
      </c>
    </row>
    <row r="53" spans="1:8" ht="12.75">
      <c r="A53" s="75"/>
      <c r="B53" s="75"/>
      <c r="C53" s="75"/>
      <c r="D53" s="75"/>
      <c r="E53" s="76"/>
      <c r="F53" s="76"/>
      <c r="G53" s="77"/>
      <c r="H53" s="77"/>
    </row>
    <row r="54" spans="5:8" ht="12.75">
      <c r="E54" s="78"/>
      <c r="F54" s="78"/>
      <c r="H54" s="78"/>
    </row>
    <row r="55" spans="1:8" ht="12.75">
      <c r="A55" s="79"/>
      <c r="B55" s="79"/>
      <c r="C55" s="79"/>
      <c r="D55" s="79"/>
      <c r="E55" s="78"/>
      <c r="F55" s="78"/>
      <c r="H55" s="78"/>
    </row>
    <row r="56" spans="1:8" ht="12.75">
      <c r="A56" s="79"/>
      <c r="B56" s="79"/>
      <c r="C56" s="79"/>
      <c r="D56" s="79"/>
      <c r="E56" s="78"/>
      <c r="F56" s="78"/>
      <c r="H56" s="78"/>
    </row>
    <row r="57" spans="1:8" ht="12.75">
      <c r="A57" s="80" t="s">
        <v>19</v>
      </c>
      <c r="B57" s="80"/>
      <c r="C57" s="80"/>
      <c r="D57" s="80"/>
      <c r="E57" s="81" t="s">
        <v>141</v>
      </c>
      <c r="F57" s="81"/>
      <c r="G57" s="47" t="s">
        <v>3</v>
      </c>
      <c r="H57" s="82" t="s">
        <v>89</v>
      </c>
    </row>
    <row r="58" spans="1:8" ht="12.75">
      <c r="A58" s="80"/>
      <c r="B58" s="80"/>
      <c r="C58" s="80"/>
      <c r="D58" s="80"/>
      <c r="E58" s="81"/>
      <c r="F58" s="81"/>
      <c r="G58" s="49" t="s">
        <v>90</v>
      </c>
      <c r="H58" s="54" t="s">
        <v>38</v>
      </c>
    </row>
    <row r="59" spans="1:8" ht="12.75" customHeight="1">
      <c r="A59" s="83"/>
      <c r="B59" s="51" t="s">
        <v>91</v>
      </c>
      <c r="C59" s="84" t="s">
        <v>142</v>
      </c>
      <c r="D59" s="53" t="s">
        <v>93</v>
      </c>
      <c r="E59" s="81" t="s">
        <v>4</v>
      </c>
      <c r="F59" s="81" t="s">
        <v>5</v>
      </c>
      <c r="G59" s="56" t="s">
        <v>143</v>
      </c>
      <c r="H59" s="54"/>
    </row>
    <row r="60" spans="1:8" ht="12.75">
      <c r="A60" s="83"/>
      <c r="B60" s="51"/>
      <c r="C60" s="51"/>
      <c r="D60" s="53"/>
      <c r="E60" s="81"/>
      <c r="F60" s="81"/>
      <c r="G60" s="85"/>
      <c r="H60" s="86"/>
    </row>
    <row r="61" spans="1:8" ht="12.75">
      <c r="A61" s="63">
        <v>1</v>
      </c>
      <c r="B61" s="59">
        <v>230</v>
      </c>
      <c r="C61" s="60"/>
      <c r="D61" s="61" t="s">
        <v>144</v>
      </c>
      <c r="E61" s="62">
        <f>E62+E63</f>
        <v>33194</v>
      </c>
      <c r="F61" s="62">
        <f>F62+F63</f>
        <v>37948</v>
      </c>
      <c r="G61" s="62">
        <f>G62+G63</f>
        <v>44581</v>
      </c>
      <c r="H61" s="62">
        <v>117</v>
      </c>
    </row>
    <row r="62" spans="1:8" ht="12.75">
      <c r="A62" s="63">
        <v>2</v>
      </c>
      <c r="B62" s="64"/>
      <c r="C62" s="65">
        <v>231</v>
      </c>
      <c r="D62" s="65" t="s">
        <v>145</v>
      </c>
      <c r="E62" s="73">
        <v>0</v>
      </c>
      <c r="F62" s="73">
        <v>0</v>
      </c>
      <c r="G62" s="73">
        <v>0</v>
      </c>
      <c r="H62" s="73">
        <v>0</v>
      </c>
    </row>
    <row r="63" spans="1:8" ht="12.75">
      <c r="A63" s="63">
        <v>3</v>
      </c>
      <c r="B63" s="65"/>
      <c r="C63" s="65">
        <v>233</v>
      </c>
      <c r="D63" s="65" t="s">
        <v>146</v>
      </c>
      <c r="E63" s="68">
        <v>33194</v>
      </c>
      <c r="F63" s="73">
        <v>37948</v>
      </c>
      <c r="G63" s="73">
        <v>44581</v>
      </c>
      <c r="H63" s="73">
        <v>117</v>
      </c>
    </row>
    <row r="64" spans="1:8" ht="12.75">
      <c r="A64" s="63">
        <v>4</v>
      </c>
      <c r="B64" s="59">
        <v>300</v>
      </c>
      <c r="C64" s="71"/>
      <c r="D64" s="61" t="s">
        <v>129</v>
      </c>
      <c r="E64" s="62">
        <f>E65+E66</f>
        <v>4633073</v>
      </c>
      <c r="F64" s="72">
        <f>F65+F66+F67</f>
        <v>893420</v>
      </c>
      <c r="G64" s="72">
        <f>G65+G66+G67</f>
        <v>756069</v>
      </c>
      <c r="H64" s="87">
        <v>85</v>
      </c>
    </row>
    <row r="65" spans="1:8" ht="12.75">
      <c r="A65" s="63">
        <v>5</v>
      </c>
      <c r="B65" s="65"/>
      <c r="C65" s="65">
        <v>322001</v>
      </c>
      <c r="D65" s="65" t="s">
        <v>147</v>
      </c>
      <c r="E65" s="73">
        <v>4090153</v>
      </c>
      <c r="F65" s="68">
        <v>346500</v>
      </c>
      <c r="G65" s="73">
        <v>209150</v>
      </c>
      <c r="H65" s="73">
        <v>60</v>
      </c>
    </row>
    <row r="66" spans="1:8" ht="12.75">
      <c r="A66" s="63">
        <v>6</v>
      </c>
      <c r="B66" s="65"/>
      <c r="C66" s="65">
        <v>322001</v>
      </c>
      <c r="D66" s="65" t="s">
        <v>148</v>
      </c>
      <c r="E66" s="73">
        <v>542920</v>
      </c>
      <c r="F66" s="68">
        <v>542920</v>
      </c>
      <c r="G66" s="73">
        <v>542919</v>
      </c>
      <c r="H66" s="73">
        <v>100</v>
      </c>
    </row>
    <row r="67" spans="1:8" ht="12.75">
      <c r="A67" s="63"/>
      <c r="B67" s="65"/>
      <c r="C67" s="65">
        <v>322006</v>
      </c>
      <c r="D67" s="65" t="s">
        <v>149</v>
      </c>
      <c r="E67" s="73">
        <v>0</v>
      </c>
      <c r="F67" s="68">
        <v>4000</v>
      </c>
      <c r="G67" s="73">
        <v>4000</v>
      </c>
      <c r="H67" s="73">
        <v>100</v>
      </c>
    </row>
    <row r="68" spans="1:8" ht="12.75">
      <c r="A68" s="75" t="s">
        <v>150</v>
      </c>
      <c r="B68" s="75"/>
      <c r="C68" s="75"/>
      <c r="D68" s="75"/>
      <c r="E68" s="77">
        <f>E61+E64</f>
        <v>4666267</v>
      </c>
      <c r="F68" s="77">
        <f>F61+F64</f>
        <v>931368</v>
      </c>
      <c r="G68" s="77">
        <f>G61+G64</f>
        <v>800650</v>
      </c>
      <c r="H68" s="88">
        <v>86</v>
      </c>
    </row>
    <row r="69" spans="1:8" ht="12.75">
      <c r="A69" s="75"/>
      <c r="B69" s="75"/>
      <c r="C69" s="75"/>
      <c r="D69" s="75"/>
      <c r="E69" s="77"/>
      <c r="F69" s="77"/>
      <c r="G69" s="77"/>
      <c r="H69" s="88" t="s">
        <v>151</v>
      </c>
    </row>
    <row r="70" spans="1:8" ht="12.75">
      <c r="A70" s="44" t="s">
        <v>66</v>
      </c>
      <c r="B70" s="44"/>
      <c r="C70" s="44"/>
      <c r="D70" s="44"/>
      <c r="E70" s="89"/>
      <c r="F70" s="90"/>
      <c r="G70" s="89"/>
      <c r="H70" s="91"/>
    </row>
    <row r="71" spans="1:8" ht="12.75">
      <c r="A71" s="44"/>
      <c r="B71" s="44"/>
      <c r="C71" s="44"/>
      <c r="D71" s="44"/>
      <c r="E71" s="89"/>
      <c r="F71" s="90"/>
      <c r="G71" s="89"/>
      <c r="H71" s="91" t="s">
        <v>151</v>
      </c>
    </row>
    <row r="72" spans="1:8" ht="15">
      <c r="A72" s="92">
        <v>7</v>
      </c>
      <c r="B72" s="93">
        <v>410</v>
      </c>
      <c r="C72" s="94"/>
      <c r="D72" s="95" t="s">
        <v>152</v>
      </c>
      <c r="E72" s="72">
        <v>0</v>
      </c>
      <c r="F72" s="72">
        <v>0</v>
      </c>
      <c r="G72" s="72">
        <f>G73</f>
        <v>228845</v>
      </c>
      <c r="H72" s="62">
        <v>100</v>
      </c>
    </row>
    <row r="73" spans="1:8" ht="15">
      <c r="A73" s="96">
        <v>8</v>
      </c>
      <c r="B73" s="97"/>
      <c r="C73" s="98">
        <v>411007</v>
      </c>
      <c r="D73" s="98" t="s">
        <v>153</v>
      </c>
      <c r="E73" s="68">
        <v>0</v>
      </c>
      <c r="F73" s="68">
        <v>228845</v>
      </c>
      <c r="G73" s="68">
        <v>228845</v>
      </c>
      <c r="H73" s="73">
        <v>100</v>
      </c>
    </row>
    <row r="74" spans="1:8" ht="12.75">
      <c r="A74" s="63">
        <v>9</v>
      </c>
      <c r="B74" s="61">
        <v>450</v>
      </c>
      <c r="C74" s="71"/>
      <c r="D74" s="61" t="s">
        <v>154</v>
      </c>
      <c r="E74" s="72">
        <f>E75+E76</f>
        <v>1417380</v>
      </c>
      <c r="F74" s="72">
        <f>F75+F76</f>
        <v>1357929</v>
      </c>
      <c r="G74" s="72">
        <f>G75+G76</f>
        <v>1357934</v>
      </c>
      <c r="H74" s="62">
        <v>100</v>
      </c>
    </row>
    <row r="75" spans="1:8" ht="12.75">
      <c r="A75" s="63">
        <v>10</v>
      </c>
      <c r="B75" s="65"/>
      <c r="C75" s="65">
        <v>453</v>
      </c>
      <c r="D75" s="70" t="s">
        <v>155</v>
      </c>
      <c r="E75" s="68"/>
      <c r="F75" s="73">
        <v>11319</v>
      </c>
      <c r="G75" s="68">
        <v>11324</v>
      </c>
      <c r="H75" s="73">
        <v>100</v>
      </c>
    </row>
    <row r="76" spans="1:8" ht="12.75">
      <c r="A76" s="63">
        <v>11</v>
      </c>
      <c r="B76" s="65"/>
      <c r="C76" s="65">
        <v>454</v>
      </c>
      <c r="D76" s="65" t="s">
        <v>156</v>
      </c>
      <c r="E76" s="68">
        <v>1417380</v>
      </c>
      <c r="F76" s="68">
        <v>1346610</v>
      </c>
      <c r="G76" s="68">
        <v>1346610</v>
      </c>
      <c r="H76" s="73">
        <v>100</v>
      </c>
    </row>
    <row r="77" spans="1:8" ht="12.75">
      <c r="A77" s="63">
        <v>12</v>
      </c>
      <c r="B77" s="61">
        <v>500</v>
      </c>
      <c r="C77" s="71"/>
      <c r="D77" s="61" t="s">
        <v>157</v>
      </c>
      <c r="E77" s="72">
        <f>E78+E79</f>
        <v>534356</v>
      </c>
      <c r="F77" s="72">
        <f>F78+F79</f>
        <v>481583</v>
      </c>
      <c r="G77" s="72">
        <f>G78+G79</f>
        <v>481583</v>
      </c>
      <c r="H77" s="87">
        <v>100</v>
      </c>
    </row>
    <row r="78" spans="1:8" ht="12.75">
      <c r="A78" s="63">
        <v>13</v>
      </c>
      <c r="B78" s="65"/>
      <c r="C78" s="65">
        <v>514002</v>
      </c>
      <c r="D78" s="65" t="s">
        <v>158</v>
      </c>
      <c r="E78" s="68">
        <v>346213</v>
      </c>
      <c r="F78" s="68">
        <v>481583</v>
      </c>
      <c r="G78" s="68">
        <v>481583</v>
      </c>
      <c r="H78" s="73">
        <v>100</v>
      </c>
    </row>
    <row r="79" spans="1:8" ht="12.75">
      <c r="A79" s="63">
        <v>14</v>
      </c>
      <c r="B79" s="65"/>
      <c r="C79" s="65">
        <v>513002</v>
      </c>
      <c r="D79" s="65" t="s">
        <v>159</v>
      </c>
      <c r="E79" s="73">
        <v>188143</v>
      </c>
      <c r="F79" s="68">
        <v>0</v>
      </c>
      <c r="G79" s="68">
        <v>0</v>
      </c>
      <c r="H79" s="73">
        <v>0</v>
      </c>
    </row>
    <row r="80" spans="1:8" ht="12.75">
      <c r="A80" s="75" t="s">
        <v>160</v>
      </c>
      <c r="B80" s="75"/>
      <c r="C80" s="75"/>
      <c r="D80" s="75"/>
      <c r="E80" s="76">
        <f>E74+E77</f>
        <v>1951736</v>
      </c>
      <c r="F80" s="76">
        <f>F73+F74+F77</f>
        <v>2068357</v>
      </c>
      <c r="G80" s="76">
        <f>G72+G74+G77</f>
        <v>2068362</v>
      </c>
      <c r="H80" s="99">
        <v>100</v>
      </c>
    </row>
    <row r="81" spans="1:8" ht="12.75">
      <c r="A81" s="75"/>
      <c r="B81" s="75"/>
      <c r="C81" s="75"/>
      <c r="D81" s="75"/>
      <c r="E81" s="76"/>
      <c r="F81" s="76"/>
      <c r="G81" s="76"/>
      <c r="H81" s="99" t="s">
        <v>151</v>
      </c>
    </row>
    <row r="82" spans="1:8" ht="12.75">
      <c r="A82" s="100" t="s">
        <v>161</v>
      </c>
      <c r="B82" s="100"/>
      <c r="C82" s="100"/>
      <c r="D82" s="100"/>
      <c r="E82" s="101">
        <f>E52+E68+E80</f>
        <v>21828863</v>
      </c>
      <c r="F82" s="101">
        <f>F52+F68+F80</f>
        <v>18851443</v>
      </c>
      <c r="G82" s="101">
        <f>G52+G68+G80</f>
        <v>19278665</v>
      </c>
      <c r="H82" s="101">
        <v>102</v>
      </c>
    </row>
    <row r="83" spans="1:8" ht="12.75">
      <c r="A83" s="100"/>
      <c r="B83" s="100"/>
      <c r="C83" s="100"/>
      <c r="D83" s="100"/>
      <c r="E83" s="101"/>
      <c r="F83" s="101"/>
      <c r="G83" s="101"/>
      <c r="H83" s="101"/>
    </row>
    <row r="84" spans="1:8" ht="12.75">
      <c r="A84" s="102" t="s">
        <v>162</v>
      </c>
      <c r="B84" s="102"/>
      <c r="C84" s="102"/>
      <c r="D84" s="102"/>
      <c r="E84" s="103">
        <v>255792</v>
      </c>
      <c r="F84" s="103">
        <v>331416</v>
      </c>
      <c r="G84" s="103">
        <v>342378</v>
      </c>
      <c r="H84" s="103">
        <v>103</v>
      </c>
    </row>
    <row r="85" spans="1:8" ht="12.75">
      <c r="A85" s="100" t="s">
        <v>163</v>
      </c>
      <c r="B85" s="100"/>
      <c r="C85" s="100"/>
      <c r="D85" s="100"/>
      <c r="E85" s="101">
        <f>E82+E84</f>
        <v>22084655</v>
      </c>
      <c r="F85" s="101">
        <f>F82+F84</f>
        <v>19182859</v>
      </c>
      <c r="G85" s="101">
        <f>G82+G84</f>
        <v>19621043</v>
      </c>
      <c r="H85" s="101">
        <v>102</v>
      </c>
    </row>
    <row r="86" spans="1:8" ht="12.75">
      <c r="A86" s="100"/>
      <c r="B86" s="100"/>
      <c r="C86" s="100"/>
      <c r="D86" s="100"/>
      <c r="E86" s="101"/>
      <c r="F86" s="101"/>
      <c r="G86" s="101"/>
      <c r="H86" s="101"/>
    </row>
    <row r="88" spans="1:8" ht="12.75" customHeight="1">
      <c r="A88" s="104"/>
      <c r="B88" s="105"/>
      <c r="C88" s="105"/>
      <c r="D88" s="106"/>
      <c r="E88" s="107" t="s">
        <v>164</v>
      </c>
      <c r="F88" s="107"/>
      <c r="G88" s="108" t="s">
        <v>165</v>
      </c>
      <c r="H88" s="107" t="s">
        <v>89</v>
      </c>
    </row>
    <row r="89" spans="1:8" ht="12.75">
      <c r="A89" s="109" t="s">
        <v>166</v>
      </c>
      <c r="B89" s="110"/>
      <c r="C89" s="110"/>
      <c r="D89" s="111"/>
      <c r="E89" s="112" t="s">
        <v>4</v>
      </c>
      <c r="F89" s="113" t="s">
        <v>5</v>
      </c>
      <c r="G89" s="108"/>
      <c r="H89" s="114" t="s">
        <v>167</v>
      </c>
    </row>
    <row r="90" spans="1:8" ht="12.75">
      <c r="A90" s="115" t="s">
        <v>168</v>
      </c>
      <c r="B90" s="116"/>
      <c r="C90" s="116"/>
      <c r="D90" s="117"/>
      <c r="E90" s="118">
        <v>23899</v>
      </c>
      <c r="F90" s="118">
        <v>36683</v>
      </c>
      <c r="G90" s="118">
        <v>40244</v>
      </c>
      <c r="H90" s="119">
        <v>110</v>
      </c>
    </row>
    <row r="91" spans="1:8" ht="12.75">
      <c r="A91" s="115" t="s">
        <v>169</v>
      </c>
      <c r="B91" s="116"/>
      <c r="C91" s="116"/>
      <c r="D91" s="120"/>
      <c r="E91" s="118">
        <v>21410</v>
      </c>
      <c r="F91" s="118">
        <v>22910</v>
      </c>
      <c r="G91" s="118">
        <v>22914</v>
      </c>
      <c r="H91" s="119">
        <v>100</v>
      </c>
    </row>
    <row r="92" spans="1:8" ht="12.75">
      <c r="A92" s="115" t="s">
        <v>170</v>
      </c>
      <c r="B92" s="116"/>
      <c r="C92" s="116"/>
      <c r="D92" s="120"/>
      <c r="E92" s="118">
        <v>23568</v>
      </c>
      <c r="F92" s="118">
        <v>27612</v>
      </c>
      <c r="G92" s="118">
        <v>29423</v>
      </c>
      <c r="H92" s="119">
        <v>107</v>
      </c>
    </row>
    <row r="93" spans="1:8" ht="12.75">
      <c r="A93" s="115" t="s">
        <v>171</v>
      </c>
      <c r="B93" s="116"/>
      <c r="C93" s="116"/>
      <c r="D93" s="120"/>
      <c r="E93" s="118">
        <v>17261</v>
      </c>
      <c r="F93" s="118">
        <v>29031</v>
      </c>
      <c r="G93" s="118">
        <v>29653</v>
      </c>
      <c r="H93" s="119">
        <v>102</v>
      </c>
    </row>
    <row r="94" spans="1:8" ht="12.75">
      <c r="A94" s="115" t="s">
        <v>172</v>
      </c>
      <c r="B94" s="116"/>
      <c r="C94" s="116"/>
      <c r="D94" s="120"/>
      <c r="E94" s="118">
        <v>19917</v>
      </c>
      <c r="F94" s="118">
        <v>25487</v>
      </c>
      <c r="G94" s="118">
        <v>25409</v>
      </c>
      <c r="H94" s="119">
        <v>99</v>
      </c>
    </row>
    <row r="95" spans="1:8" ht="12.75">
      <c r="A95" s="115" t="s">
        <v>173</v>
      </c>
      <c r="B95" s="116"/>
      <c r="C95" s="116"/>
      <c r="D95" s="120"/>
      <c r="E95" s="118">
        <v>25095</v>
      </c>
      <c r="F95" s="118">
        <v>20858</v>
      </c>
      <c r="G95" s="118">
        <v>21400</v>
      </c>
      <c r="H95" s="119">
        <v>98</v>
      </c>
    </row>
    <row r="96" spans="1:8" ht="12.75">
      <c r="A96" s="115" t="s">
        <v>174</v>
      </c>
      <c r="B96" s="116"/>
      <c r="C96" s="116"/>
      <c r="D96" s="120"/>
      <c r="E96" s="118">
        <v>797</v>
      </c>
      <c r="F96" s="118">
        <v>1151</v>
      </c>
      <c r="G96" s="118">
        <v>1150</v>
      </c>
      <c r="H96" s="119">
        <v>100</v>
      </c>
    </row>
    <row r="97" spans="1:8" ht="12.75">
      <c r="A97" s="115" t="s">
        <v>175</v>
      </c>
      <c r="B97" s="116"/>
      <c r="C97" s="116"/>
      <c r="D97" s="120"/>
      <c r="E97" s="118">
        <v>18090</v>
      </c>
      <c r="F97" s="118">
        <v>19852</v>
      </c>
      <c r="G97" s="118">
        <v>20704</v>
      </c>
      <c r="H97" s="119">
        <v>104</v>
      </c>
    </row>
    <row r="98" spans="1:8" ht="12.75">
      <c r="A98" s="115" t="s">
        <v>176</v>
      </c>
      <c r="B98" s="116"/>
      <c r="C98" s="116"/>
      <c r="D98" s="120"/>
      <c r="E98" s="118">
        <v>18256</v>
      </c>
      <c r="F98" s="118">
        <v>29887</v>
      </c>
      <c r="G98" s="118">
        <v>29879</v>
      </c>
      <c r="H98" s="119">
        <v>100</v>
      </c>
    </row>
    <row r="99" spans="1:8" ht="12.75">
      <c r="A99" s="115" t="s">
        <v>177</v>
      </c>
      <c r="B99" s="116"/>
      <c r="C99" s="116"/>
      <c r="D99" s="120"/>
      <c r="E99" s="118">
        <v>36712</v>
      </c>
      <c r="F99" s="118">
        <v>36712</v>
      </c>
      <c r="G99" s="118">
        <v>41163</v>
      </c>
      <c r="H99" s="119">
        <v>112</v>
      </c>
    </row>
    <row r="100" spans="1:8" ht="12.75">
      <c r="A100" s="115" t="s">
        <v>178</v>
      </c>
      <c r="B100" s="116"/>
      <c r="C100" s="116"/>
      <c r="D100" s="120"/>
      <c r="E100" s="118">
        <v>39833</v>
      </c>
      <c r="F100" s="118">
        <v>66933</v>
      </c>
      <c r="G100" s="118">
        <v>66059</v>
      </c>
      <c r="H100" s="119">
        <v>99</v>
      </c>
    </row>
    <row r="101" spans="1:8" ht="12.75">
      <c r="A101" s="115" t="s">
        <v>179</v>
      </c>
      <c r="B101" s="116"/>
      <c r="C101" s="116"/>
      <c r="D101" s="120"/>
      <c r="E101" s="118">
        <v>10954</v>
      </c>
      <c r="F101" s="118">
        <v>14300</v>
      </c>
      <c r="G101" s="118">
        <v>14380</v>
      </c>
      <c r="H101" s="119">
        <v>101</v>
      </c>
    </row>
    <row r="102" spans="1:8" ht="12.75">
      <c r="A102" s="121" t="s">
        <v>180</v>
      </c>
      <c r="B102" s="121"/>
      <c r="C102" s="121"/>
      <c r="D102" s="121"/>
      <c r="E102" s="122">
        <f>SUM(E90:E101)</f>
        <v>255792</v>
      </c>
      <c r="F102" s="122">
        <f>SUM(F90:F101)</f>
        <v>331416</v>
      </c>
      <c r="G102" s="122">
        <f>SUM(G90:G101)</f>
        <v>342378</v>
      </c>
      <c r="H102" s="122">
        <v>103</v>
      </c>
    </row>
    <row r="103" spans="1:8" ht="12.75">
      <c r="A103" s="123" t="s">
        <v>161</v>
      </c>
      <c r="B103" s="123"/>
      <c r="C103" s="123"/>
      <c r="D103" s="123"/>
      <c r="E103" s="124">
        <f>SUM(E102:E102)</f>
        <v>255792</v>
      </c>
      <c r="F103" s="124">
        <f>SUM(F102:F102)</f>
        <v>331416</v>
      </c>
      <c r="G103" s="124">
        <f>SUM(G102:G102)</f>
        <v>342378</v>
      </c>
      <c r="H103" s="124">
        <v>103</v>
      </c>
    </row>
    <row r="104" spans="1:8" ht="12.75">
      <c r="A104" s="123"/>
      <c r="B104" s="123"/>
      <c r="C104" s="123"/>
      <c r="D104" s="123"/>
      <c r="E104" s="124"/>
      <c r="F104" s="124"/>
      <c r="G104" s="124"/>
      <c r="H104" s="124"/>
    </row>
  </sheetData>
  <mergeCells count="55">
    <mergeCell ref="A1:D2"/>
    <mergeCell ref="E1:F2"/>
    <mergeCell ref="A3:A4"/>
    <mergeCell ref="B3:B4"/>
    <mergeCell ref="C3:C4"/>
    <mergeCell ref="D3:D4"/>
    <mergeCell ref="E3:E4"/>
    <mergeCell ref="F3:F4"/>
    <mergeCell ref="A52:D53"/>
    <mergeCell ref="E52:E53"/>
    <mergeCell ref="F52:F53"/>
    <mergeCell ref="G52:G53"/>
    <mergeCell ref="H52:H53"/>
    <mergeCell ref="A57:D58"/>
    <mergeCell ref="E57:F58"/>
    <mergeCell ref="A59:A60"/>
    <mergeCell ref="B59:B60"/>
    <mergeCell ref="C59:C60"/>
    <mergeCell ref="D59:D60"/>
    <mergeCell ref="E59:E60"/>
    <mergeCell ref="F59:F60"/>
    <mergeCell ref="A68:D69"/>
    <mergeCell ref="E68:E69"/>
    <mergeCell ref="F68:F69"/>
    <mergeCell ref="G68:G69"/>
    <mergeCell ref="H68:H69"/>
    <mergeCell ref="A70:D71"/>
    <mergeCell ref="E70:E71"/>
    <mergeCell ref="F70:F71"/>
    <mergeCell ref="G70:G71"/>
    <mergeCell ref="H70:H71"/>
    <mergeCell ref="A80:D81"/>
    <mergeCell ref="E80:E81"/>
    <mergeCell ref="F80:F81"/>
    <mergeCell ref="G80:G81"/>
    <mergeCell ref="H80:H81"/>
    <mergeCell ref="A82:D83"/>
    <mergeCell ref="E82:E83"/>
    <mergeCell ref="F82:F83"/>
    <mergeCell ref="G82:G83"/>
    <mergeCell ref="H82:H83"/>
    <mergeCell ref="A84:D84"/>
    <mergeCell ref="A85:D86"/>
    <mergeCell ref="E85:E86"/>
    <mergeCell ref="F85:F86"/>
    <mergeCell ref="G85:G86"/>
    <mergeCell ref="H85:H86"/>
    <mergeCell ref="E88:F88"/>
    <mergeCell ref="G88:G89"/>
    <mergeCell ref="A102:D102"/>
    <mergeCell ref="A103:D104"/>
    <mergeCell ref="E103:E104"/>
    <mergeCell ref="F103:F104"/>
    <mergeCell ref="G103:G104"/>
    <mergeCell ref="H103:H10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G20" sqref="G20"/>
    </sheetView>
  </sheetViews>
  <sheetFormatPr defaultColWidth="12.57421875" defaultRowHeight="12.75"/>
  <cols>
    <col min="1" max="1" width="6.00390625" style="0" customWidth="1"/>
    <col min="2" max="2" width="44.57421875" style="0" customWidth="1"/>
    <col min="3" max="3" width="10.00390625" style="0" customWidth="1"/>
    <col min="4" max="4" width="9.8515625" style="0" customWidth="1"/>
    <col min="5" max="5" width="9.7109375" style="0" customWidth="1"/>
    <col min="6" max="6" width="5.140625" style="0" customWidth="1"/>
    <col min="7" max="16384" width="11.57421875" style="0" customWidth="1"/>
  </cols>
  <sheetData>
    <row r="1" spans="1:6" ht="12.75">
      <c r="A1" s="23"/>
      <c r="B1" s="23"/>
      <c r="C1" s="23"/>
      <c r="D1" s="23"/>
      <c r="E1" s="23" t="s">
        <v>181</v>
      </c>
      <c r="F1" s="23"/>
    </row>
    <row r="2" spans="1:6" ht="12.75">
      <c r="A2" s="125" t="s">
        <v>182</v>
      </c>
      <c r="B2" s="126" t="s">
        <v>183</v>
      </c>
      <c r="C2" s="127" t="s">
        <v>2</v>
      </c>
      <c r="D2" s="127"/>
      <c r="E2" s="128" t="s">
        <v>184</v>
      </c>
      <c r="F2" s="129" t="s">
        <v>185</v>
      </c>
    </row>
    <row r="3" spans="1:6" ht="12.75">
      <c r="A3" s="130"/>
      <c r="B3" s="131"/>
      <c r="C3" s="132" t="s">
        <v>4</v>
      </c>
      <c r="D3" s="132" t="s">
        <v>5</v>
      </c>
      <c r="E3" s="133">
        <v>40178</v>
      </c>
      <c r="F3" s="134" t="s">
        <v>38</v>
      </c>
    </row>
    <row r="4" spans="1:6" ht="12.75">
      <c r="A4" s="135" t="s">
        <v>186</v>
      </c>
      <c r="B4" s="136" t="s">
        <v>187</v>
      </c>
      <c r="C4" s="137">
        <f>C6+C7+C8+C9+C10+C11</f>
        <v>6675230</v>
      </c>
      <c r="D4" s="137">
        <f>D6+D7+D8+D9+D10+D11</f>
        <v>2385650</v>
      </c>
      <c r="E4" s="138">
        <v>2048856</v>
      </c>
      <c r="F4" s="137">
        <f>E4/D4*100</f>
        <v>85.88250581602497</v>
      </c>
    </row>
    <row r="5" spans="1:6" ht="12.75">
      <c r="A5" s="136"/>
      <c r="B5" s="136" t="s">
        <v>188</v>
      </c>
      <c r="C5" s="139"/>
      <c r="D5" s="139"/>
      <c r="E5" s="139"/>
      <c r="F5" s="139"/>
    </row>
    <row r="6" spans="1:6" ht="12.75">
      <c r="A6" s="140" t="s">
        <v>189</v>
      </c>
      <c r="B6" s="141" t="s">
        <v>190</v>
      </c>
      <c r="C6" s="142">
        <v>117175</v>
      </c>
      <c r="D6" s="142">
        <v>116340</v>
      </c>
      <c r="E6" s="142">
        <v>44515</v>
      </c>
      <c r="F6" s="142">
        <f>E6/D6*100</f>
        <v>38.262850266460376</v>
      </c>
    </row>
    <row r="7" spans="1:6" ht="12.75">
      <c r="A7" s="143" t="s">
        <v>191</v>
      </c>
      <c r="B7" s="141" t="s">
        <v>192</v>
      </c>
      <c r="C7" s="142">
        <v>36846</v>
      </c>
      <c r="D7" s="142">
        <v>1660</v>
      </c>
      <c r="E7" s="142">
        <v>329</v>
      </c>
      <c r="F7" s="142">
        <f>E7/D7*100</f>
        <v>19.819277108433734</v>
      </c>
    </row>
    <row r="8" spans="1:6" ht="12.75">
      <c r="A8" s="143" t="s">
        <v>193</v>
      </c>
      <c r="B8" s="141" t="s">
        <v>194</v>
      </c>
      <c r="C8" s="142">
        <v>5135364</v>
      </c>
      <c r="D8" s="142">
        <v>756281</v>
      </c>
      <c r="E8" s="142">
        <v>570448</v>
      </c>
      <c r="F8" s="142">
        <f>E8/D8*100</f>
        <v>75.42804856924873</v>
      </c>
    </row>
    <row r="9" spans="1:6" ht="12.75">
      <c r="A9" s="143" t="s">
        <v>195</v>
      </c>
      <c r="B9" s="141" t="s">
        <v>196</v>
      </c>
      <c r="C9" s="142">
        <v>19086</v>
      </c>
      <c r="D9" s="142">
        <v>19086</v>
      </c>
      <c r="E9" s="142">
        <v>5200</v>
      </c>
      <c r="F9" s="142">
        <f>E9/D9*100</f>
        <v>27.2451011212407</v>
      </c>
    </row>
    <row r="10" spans="1:6" ht="12.75">
      <c r="A10" s="143" t="s">
        <v>197</v>
      </c>
      <c r="B10" s="141" t="s">
        <v>198</v>
      </c>
      <c r="C10" s="142">
        <v>989179</v>
      </c>
      <c r="D10" s="142">
        <v>1164549</v>
      </c>
      <c r="E10" s="142">
        <v>1119640</v>
      </c>
      <c r="F10" s="142">
        <f>E10/D10*100</f>
        <v>96.143657330005</v>
      </c>
    </row>
    <row r="11" spans="1:6" ht="12.75">
      <c r="A11" s="143" t="s">
        <v>199</v>
      </c>
      <c r="B11" s="141" t="s">
        <v>200</v>
      </c>
      <c r="C11" s="142">
        <v>377580</v>
      </c>
      <c r="D11" s="142">
        <v>327734</v>
      </c>
      <c r="E11" s="142">
        <v>308724</v>
      </c>
      <c r="F11" s="142">
        <f>E11/D11*100</f>
        <v>94.19956428078868</v>
      </c>
    </row>
    <row r="12" spans="1:6" ht="12.75">
      <c r="A12" s="144"/>
      <c r="B12" s="141" t="s">
        <v>201</v>
      </c>
      <c r="C12" s="145"/>
      <c r="D12" s="23"/>
      <c r="E12" s="142"/>
      <c r="F12" s="142"/>
    </row>
    <row r="13" spans="1:6" ht="12.75">
      <c r="A13" s="144"/>
      <c r="B13" s="141" t="s">
        <v>202</v>
      </c>
      <c r="C13" s="142">
        <v>33194</v>
      </c>
      <c r="D13" s="142">
        <v>33194</v>
      </c>
      <c r="E13" s="142">
        <v>19407</v>
      </c>
      <c r="F13" s="142">
        <f>E13/D13*100</f>
        <v>58.46538531059831</v>
      </c>
    </row>
    <row r="14" spans="1:6" ht="12.75">
      <c r="A14" s="146" t="s">
        <v>203</v>
      </c>
      <c r="B14" s="136" t="s">
        <v>204</v>
      </c>
      <c r="C14" s="137">
        <f>C15+C16+C18+C19+C20</f>
        <v>1919542</v>
      </c>
      <c r="D14" s="137">
        <f>D15+D16+D18+D19+D20</f>
        <v>1995331</v>
      </c>
      <c r="E14" s="138">
        <v>1929104</v>
      </c>
      <c r="F14" s="137">
        <f>E14/D14*100</f>
        <v>96.68090156470281</v>
      </c>
    </row>
    <row r="15" spans="1:6" ht="12.75">
      <c r="A15" s="143" t="s">
        <v>205</v>
      </c>
      <c r="B15" s="141" t="s">
        <v>206</v>
      </c>
      <c r="C15" s="142">
        <v>160359</v>
      </c>
      <c r="D15" s="142">
        <v>160359</v>
      </c>
      <c r="E15" s="142">
        <v>138416</v>
      </c>
      <c r="F15" s="142">
        <f>E15/D15*100</f>
        <v>86.31632773963419</v>
      </c>
    </row>
    <row r="16" spans="1:6" ht="12.75">
      <c r="A16" s="143" t="s">
        <v>207</v>
      </c>
      <c r="B16" s="141" t="s">
        <v>208</v>
      </c>
      <c r="C16" s="142">
        <v>1695051</v>
      </c>
      <c r="D16" s="142">
        <v>1670314</v>
      </c>
      <c r="E16" s="142">
        <v>1626031</v>
      </c>
      <c r="F16" s="142">
        <f>E16/D16*100</f>
        <v>97.34882183828908</v>
      </c>
    </row>
    <row r="17" spans="1:6" ht="12.75">
      <c r="A17" s="143"/>
      <c r="B17" s="147" t="s">
        <v>209</v>
      </c>
      <c r="C17" s="142">
        <v>374028</v>
      </c>
      <c r="D17" s="142">
        <v>355428</v>
      </c>
      <c r="E17" s="142">
        <v>345092</v>
      </c>
      <c r="F17" s="142">
        <f>E17/D17*100</f>
        <v>97.0919567394803</v>
      </c>
    </row>
    <row r="18" spans="1:6" ht="12.75">
      <c r="A18" s="143" t="s">
        <v>210</v>
      </c>
      <c r="B18" s="141" t="s">
        <v>211</v>
      </c>
      <c r="C18" s="142">
        <v>38173</v>
      </c>
      <c r="D18" s="142">
        <v>41626</v>
      </c>
      <c r="E18" s="142">
        <v>41626</v>
      </c>
      <c r="F18" s="142">
        <f>E18/D18*100</f>
        <v>100</v>
      </c>
    </row>
    <row r="19" spans="1:6" ht="12.75">
      <c r="A19" s="143" t="s">
        <v>212</v>
      </c>
      <c r="B19" s="141" t="s">
        <v>213</v>
      </c>
      <c r="C19" s="142">
        <v>25959</v>
      </c>
      <c r="D19" s="142">
        <v>12443</v>
      </c>
      <c r="E19" s="148">
        <v>12442</v>
      </c>
      <c r="F19" s="142">
        <f>E19/D19*100</f>
        <v>99.99196335288917</v>
      </c>
    </row>
    <row r="20" spans="1:6" ht="12.75">
      <c r="A20" s="143" t="s">
        <v>214</v>
      </c>
      <c r="B20" s="141" t="s">
        <v>215</v>
      </c>
      <c r="C20" s="149">
        <v>0</v>
      </c>
      <c r="D20" s="148">
        <v>110589</v>
      </c>
      <c r="E20" s="142">
        <v>110589</v>
      </c>
      <c r="F20" s="142">
        <f>E20/D20*100</f>
        <v>100</v>
      </c>
    </row>
    <row r="21" spans="1:6" ht="12.75">
      <c r="A21" s="135" t="s">
        <v>216</v>
      </c>
      <c r="B21" s="136" t="s">
        <v>217</v>
      </c>
      <c r="C21" s="137">
        <f>C22</f>
        <v>347213</v>
      </c>
      <c r="D21" s="137">
        <f>D22</f>
        <v>347213</v>
      </c>
      <c r="E21" s="138">
        <v>339803</v>
      </c>
      <c r="F21" s="137">
        <f>E21/D21*100</f>
        <v>97.8658633173297</v>
      </c>
    </row>
    <row r="22" spans="1:6" ht="12.75">
      <c r="A22" s="143" t="s">
        <v>218</v>
      </c>
      <c r="B22" s="141" t="s">
        <v>219</v>
      </c>
      <c r="C22" s="142">
        <v>347213</v>
      </c>
      <c r="D22" s="142">
        <v>347213</v>
      </c>
      <c r="E22" s="142">
        <v>339803</v>
      </c>
      <c r="F22" s="142">
        <f>E22/D22*100</f>
        <v>97.8658633173297</v>
      </c>
    </row>
    <row r="23" spans="1:6" ht="12.75">
      <c r="A23" s="146" t="s">
        <v>220</v>
      </c>
      <c r="B23" s="136" t="s">
        <v>221</v>
      </c>
      <c r="C23" s="137">
        <f>C24+C25+C26+C27+C28</f>
        <v>402708</v>
      </c>
      <c r="D23" s="137">
        <f>D24+D25+D26+D27+D28</f>
        <v>404408</v>
      </c>
      <c r="E23" s="138">
        <v>380216</v>
      </c>
      <c r="F23" s="137">
        <f>E23/D23*100</f>
        <v>94.01792249411486</v>
      </c>
    </row>
    <row r="24" spans="1:6" ht="12.75">
      <c r="A24" s="143" t="s">
        <v>222</v>
      </c>
      <c r="B24" s="141" t="s">
        <v>223</v>
      </c>
      <c r="C24" s="142">
        <v>30538</v>
      </c>
      <c r="D24" s="142">
        <v>30248</v>
      </c>
      <c r="E24" s="142">
        <v>28981</v>
      </c>
      <c r="F24" s="142">
        <f>E24/D24*100</f>
        <v>95.8112933086485</v>
      </c>
    </row>
    <row r="25" spans="1:6" ht="12.75">
      <c r="A25" s="143" t="s">
        <v>224</v>
      </c>
      <c r="B25" s="141" t="s">
        <v>225</v>
      </c>
      <c r="C25" s="142">
        <v>275642</v>
      </c>
      <c r="D25" s="142">
        <v>275932</v>
      </c>
      <c r="E25" s="142">
        <v>260803</v>
      </c>
      <c r="F25" s="142">
        <f>E25/D25*100</f>
        <v>94.51712740820201</v>
      </c>
    </row>
    <row r="26" spans="1:6" ht="12.75">
      <c r="A26" s="143" t="s">
        <v>226</v>
      </c>
      <c r="B26" s="141" t="s">
        <v>227</v>
      </c>
      <c r="C26" s="142">
        <v>11352</v>
      </c>
      <c r="D26" s="142">
        <v>13052</v>
      </c>
      <c r="E26" s="142">
        <v>12349</v>
      </c>
      <c r="F26" s="142">
        <f>E26/D26*100</f>
        <v>94.61385228317499</v>
      </c>
    </row>
    <row r="27" spans="1:6" ht="12.75">
      <c r="A27" s="143" t="s">
        <v>228</v>
      </c>
      <c r="B27" s="141" t="s">
        <v>229</v>
      </c>
      <c r="C27" s="142">
        <v>64496</v>
      </c>
      <c r="D27" s="142">
        <v>64496</v>
      </c>
      <c r="E27" s="142">
        <v>57404</v>
      </c>
      <c r="F27" s="142">
        <f>E27/D27*100</f>
        <v>89.00396923840238</v>
      </c>
    </row>
    <row r="28" spans="1:6" ht="12.75">
      <c r="A28" s="143" t="s">
        <v>230</v>
      </c>
      <c r="B28" s="141" t="s">
        <v>231</v>
      </c>
      <c r="C28" s="142">
        <v>20680</v>
      </c>
      <c r="D28" s="142">
        <v>20680</v>
      </c>
      <c r="E28" s="142">
        <v>20679</v>
      </c>
      <c r="F28" s="142">
        <f>E28/D28*100</f>
        <v>99.99516441005802</v>
      </c>
    </row>
    <row r="29" spans="1:6" ht="12.75">
      <c r="A29" s="146" t="s">
        <v>232</v>
      </c>
      <c r="B29" s="136" t="s">
        <v>233</v>
      </c>
      <c r="C29" s="137">
        <f>C30+C34+C36</f>
        <v>2926278</v>
      </c>
      <c r="D29" s="137">
        <f>D30+D34+D36</f>
        <v>3329996</v>
      </c>
      <c r="E29" s="138">
        <v>2967780</v>
      </c>
      <c r="F29" s="137">
        <f>E29/D29*100</f>
        <v>89.12262957673222</v>
      </c>
    </row>
    <row r="30" spans="1:6" ht="12.75">
      <c r="A30" s="144"/>
      <c r="B30" s="141" t="s">
        <v>234</v>
      </c>
      <c r="C30" s="142">
        <f>C31+C33</f>
        <v>2280655</v>
      </c>
      <c r="D30" s="142">
        <v>2342891</v>
      </c>
      <c r="E30" s="142">
        <v>2302219</v>
      </c>
      <c r="F30" s="142">
        <f>E30/D30*100</f>
        <v>98.26402508695453</v>
      </c>
    </row>
    <row r="31" spans="1:6" ht="12.75">
      <c r="A31" s="143" t="s">
        <v>235</v>
      </c>
      <c r="B31" s="141" t="s">
        <v>236</v>
      </c>
      <c r="C31" s="142">
        <v>2081491</v>
      </c>
      <c r="D31" s="150">
        <v>2129493</v>
      </c>
      <c r="E31" s="142">
        <v>2115568</v>
      </c>
      <c r="F31" s="142">
        <f>E31/D31*100</f>
        <v>99.3460884820941</v>
      </c>
    </row>
    <row r="32" spans="1:6" ht="12.75">
      <c r="A32" s="143"/>
      <c r="B32" s="141" t="s">
        <v>237</v>
      </c>
      <c r="C32" s="142">
        <v>646451</v>
      </c>
      <c r="D32" s="142">
        <v>646451</v>
      </c>
      <c r="E32" s="142">
        <v>632527</v>
      </c>
      <c r="F32" s="142">
        <f>E32/D32*100</f>
        <v>97.84608578221706</v>
      </c>
    </row>
    <row r="33" spans="1:6" ht="12.75">
      <c r="A33" s="143"/>
      <c r="B33" s="147" t="s">
        <v>238</v>
      </c>
      <c r="C33" s="142">
        <v>199164</v>
      </c>
      <c r="D33" s="142">
        <v>197562</v>
      </c>
      <c r="E33" s="142">
        <v>176517</v>
      </c>
      <c r="F33" s="142">
        <f>E33/D33*100</f>
        <v>89.34764782701127</v>
      </c>
    </row>
    <row r="34" spans="1:6" ht="12.75">
      <c r="A34" s="143" t="s">
        <v>239</v>
      </c>
      <c r="B34" s="141" t="s">
        <v>240</v>
      </c>
      <c r="C34" s="142">
        <v>496250</v>
      </c>
      <c r="D34" s="142">
        <v>837732</v>
      </c>
      <c r="E34" s="142">
        <v>586735</v>
      </c>
      <c r="F34" s="142">
        <f>E34/D34*100</f>
        <v>70.0385087354906</v>
      </c>
    </row>
    <row r="35" spans="1:6" ht="12.75">
      <c r="A35" s="143"/>
      <c r="B35" s="147" t="s">
        <v>241</v>
      </c>
      <c r="C35" s="142">
        <v>124477</v>
      </c>
      <c r="D35" s="142">
        <v>124995</v>
      </c>
      <c r="E35" s="142">
        <v>124995</v>
      </c>
      <c r="F35" s="142">
        <f>E35/D35*100</f>
        <v>100</v>
      </c>
    </row>
    <row r="36" spans="1:6" ht="12.75">
      <c r="A36" s="143"/>
      <c r="B36" s="141" t="s">
        <v>242</v>
      </c>
      <c r="C36" s="142">
        <v>149373</v>
      </c>
      <c r="D36" s="142">
        <v>149373</v>
      </c>
      <c r="E36" s="142">
        <v>78826</v>
      </c>
      <c r="F36" s="142">
        <f>E36/D36*100</f>
        <v>52.77125049373046</v>
      </c>
    </row>
    <row r="37" spans="1:6" ht="12.75">
      <c r="A37" s="146" t="s">
        <v>243</v>
      </c>
      <c r="B37" s="136" t="s">
        <v>244</v>
      </c>
      <c r="C37" s="137">
        <f>C38+C39+C40+C41</f>
        <v>549892</v>
      </c>
      <c r="D37" s="137">
        <f>D38+D39+D40+D41</f>
        <v>606684</v>
      </c>
      <c r="E37" s="138">
        <v>584022</v>
      </c>
      <c r="F37" s="137">
        <f>E37/D37*100</f>
        <v>96.26461221987064</v>
      </c>
    </row>
    <row r="38" spans="1:6" ht="12.75">
      <c r="A38" s="143" t="s">
        <v>245</v>
      </c>
      <c r="B38" s="141" t="s">
        <v>246</v>
      </c>
      <c r="C38" s="142">
        <v>201620</v>
      </c>
      <c r="D38" s="142">
        <v>201620</v>
      </c>
      <c r="E38" s="142">
        <v>201620</v>
      </c>
      <c r="F38" s="142">
        <f>E38/D38*100</f>
        <v>100</v>
      </c>
    </row>
    <row r="39" spans="1:6" ht="12.75">
      <c r="A39" s="143" t="s">
        <v>247</v>
      </c>
      <c r="B39" s="141" t="s">
        <v>248</v>
      </c>
      <c r="C39" s="142">
        <v>55435</v>
      </c>
      <c r="D39" s="142">
        <v>55435</v>
      </c>
      <c r="E39" s="142">
        <v>54981</v>
      </c>
      <c r="F39" s="142">
        <f>E39/D39*100</f>
        <v>99.18102281951835</v>
      </c>
    </row>
    <row r="40" spans="1:6" ht="12.75">
      <c r="A40" s="143" t="s">
        <v>249</v>
      </c>
      <c r="B40" s="141" t="s">
        <v>250</v>
      </c>
      <c r="C40" s="142">
        <v>64396</v>
      </c>
      <c r="D40" s="142">
        <v>64396</v>
      </c>
      <c r="E40" s="142">
        <v>64396</v>
      </c>
      <c r="F40" s="142">
        <f>E40/D40*100</f>
        <v>100</v>
      </c>
    </row>
    <row r="41" spans="1:6" ht="12.75">
      <c r="A41" s="143" t="s">
        <v>251</v>
      </c>
      <c r="B41" s="141" t="s">
        <v>252</v>
      </c>
      <c r="C41" s="142">
        <v>228441</v>
      </c>
      <c r="D41" s="142">
        <v>285233</v>
      </c>
      <c r="E41" s="142">
        <v>263025</v>
      </c>
      <c r="F41" s="142">
        <f>E41/D41*100</f>
        <v>92.21408462555173</v>
      </c>
    </row>
    <row r="42" spans="1:6" ht="12.75">
      <c r="A42" s="146" t="s">
        <v>253</v>
      </c>
      <c r="B42" s="136" t="s">
        <v>254</v>
      </c>
      <c r="C42" s="137">
        <v>825732</v>
      </c>
      <c r="D42" s="137">
        <f>D43+D44</f>
        <v>858926</v>
      </c>
      <c r="E42" s="138">
        <v>858926</v>
      </c>
      <c r="F42" s="137">
        <f>E42/D42*100</f>
        <v>100</v>
      </c>
    </row>
    <row r="43" spans="1:6" ht="12.75">
      <c r="A43" s="143" t="s">
        <v>255</v>
      </c>
      <c r="B43" s="141" t="s">
        <v>256</v>
      </c>
      <c r="C43" s="142">
        <v>702516</v>
      </c>
      <c r="D43" s="142">
        <v>797318</v>
      </c>
      <c r="E43" s="142">
        <v>797318</v>
      </c>
      <c r="F43" s="142">
        <f>E43/D43*100</f>
        <v>100</v>
      </c>
    </row>
    <row r="44" spans="1:6" ht="12.75">
      <c r="A44" s="143" t="s">
        <v>257</v>
      </c>
      <c r="B44" s="141" t="s">
        <v>258</v>
      </c>
      <c r="C44" s="142">
        <v>123216</v>
      </c>
      <c r="D44" s="142">
        <v>61608</v>
      </c>
      <c r="E44" s="142">
        <v>61608</v>
      </c>
      <c r="F44" s="142">
        <f>E44/D44*100</f>
        <v>100</v>
      </c>
    </row>
    <row r="45" spans="1:6" ht="12.75">
      <c r="A45" s="146" t="s">
        <v>259</v>
      </c>
      <c r="B45" s="136" t="s">
        <v>260</v>
      </c>
      <c r="C45" s="137">
        <f>C46+C48+C49+C50</f>
        <v>2217192</v>
      </c>
      <c r="D45" s="137">
        <f>D46+D47+D48+D49+D50</f>
        <v>2286396</v>
      </c>
      <c r="E45" s="138">
        <v>1889707</v>
      </c>
      <c r="F45" s="137">
        <f>E45/D45*100</f>
        <v>82.65003087829055</v>
      </c>
    </row>
    <row r="46" spans="1:6" ht="12.75">
      <c r="A46" s="143" t="s">
        <v>261</v>
      </c>
      <c r="B46" s="141" t="s">
        <v>262</v>
      </c>
      <c r="C46" s="142">
        <v>1372239</v>
      </c>
      <c r="D46" s="142">
        <v>1410765</v>
      </c>
      <c r="E46" s="142">
        <v>1410765</v>
      </c>
      <c r="F46" s="142">
        <f>E46/D46*100</f>
        <v>100</v>
      </c>
    </row>
    <row r="47" spans="1:6" ht="12.75">
      <c r="A47" s="143" t="s">
        <v>263</v>
      </c>
      <c r="B47" s="141" t="s">
        <v>264</v>
      </c>
      <c r="C47" s="142">
        <v>0</v>
      </c>
      <c r="D47" s="142">
        <v>29750</v>
      </c>
      <c r="E47" s="142">
        <v>29750</v>
      </c>
      <c r="F47" s="142">
        <v>100</v>
      </c>
    </row>
    <row r="48" spans="1:6" ht="12.75">
      <c r="A48" s="143" t="s">
        <v>265</v>
      </c>
      <c r="B48" s="141" t="s">
        <v>266</v>
      </c>
      <c r="C48" s="151">
        <v>259313</v>
      </c>
      <c r="D48" s="151">
        <v>259781</v>
      </c>
      <c r="E48" s="151">
        <v>259798</v>
      </c>
      <c r="F48" s="142">
        <f>E48/D48*100</f>
        <v>100.00654397357775</v>
      </c>
    </row>
    <row r="49" spans="1:6" ht="12.75">
      <c r="A49" s="143" t="s">
        <v>267</v>
      </c>
      <c r="B49" s="141" t="s">
        <v>268</v>
      </c>
      <c r="C49" s="151">
        <v>539169</v>
      </c>
      <c r="D49" s="151">
        <v>543169</v>
      </c>
      <c r="E49" s="151">
        <v>146463</v>
      </c>
      <c r="F49" s="142">
        <f>E49/D49*100</f>
        <v>26.964535899508256</v>
      </c>
    </row>
    <row r="50" spans="1:6" ht="12.75">
      <c r="A50" s="143" t="s">
        <v>269</v>
      </c>
      <c r="B50" s="141" t="s">
        <v>270</v>
      </c>
      <c r="C50" s="151">
        <v>46471</v>
      </c>
      <c r="D50" s="151">
        <v>42931</v>
      </c>
      <c r="E50" s="151">
        <v>42931</v>
      </c>
      <c r="F50" s="142">
        <f>E50/D50*100</f>
        <v>100</v>
      </c>
    </row>
    <row r="51" spans="1:6" ht="12.75">
      <c r="A51" s="152"/>
      <c r="B51" s="153" t="s">
        <v>271</v>
      </c>
      <c r="C51" s="154">
        <f>C4+C14+C21+C23+C29+C37+C42+C45</f>
        <v>15863787</v>
      </c>
      <c r="D51" s="154">
        <f>D4+D14+D21+D23+D29+D37+D42+D45</f>
        <v>12214604</v>
      </c>
      <c r="E51" s="155">
        <v>10998414</v>
      </c>
      <c r="F51" s="156">
        <f>E51/D51*100</f>
        <v>90.04314834930383</v>
      </c>
    </row>
    <row r="52" spans="1:6" ht="12.75">
      <c r="A52" s="141" t="s">
        <v>272</v>
      </c>
      <c r="B52" s="141" t="s">
        <v>273</v>
      </c>
      <c r="C52" s="151">
        <v>6220868</v>
      </c>
      <c r="D52" s="151">
        <v>6968255</v>
      </c>
      <c r="E52" s="151">
        <v>6975209</v>
      </c>
      <c r="F52" s="142">
        <f>E52/D52*100</f>
        <v>100.09979542941525</v>
      </c>
    </row>
    <row r="53" spans="1:6" ht="12.75">
      <c r="A53" s="157"/>
      <c r="B53" s="153" t="s">
        <v>274</v>
      </c>
      <c r="C53" s="154">
        <f>C51+C52</f>
        <v>22084655</v>
      </c>
      <c r="D53" s="154">
        <f>D51+D52</f>
        <v>19182859</v>
      </c>
      <c r="E53" s="155">
        <v>17973623</v>
      </c>
      <c r="F53" s="156">
        <f>E53/D53*100</f>
        <v>93.69626811102559</v>
      </c>
    </row>
  </sheetData>
  <mergeCells count="1">
    <mergeCell ref="C2:D2"/>
  </mergeCells>
  <printOptions/>
  <pageMargins left="0.7875" right="0.7875" top="1.0527777777777778" bottom="1.0527777777777778" header="0.7875" footer="0.7875"/>
  <pageSetup firstPageNumber="90" useFirstPageNumber="1" horizontalDpi="300" verticalDpi="300" orientation="portrait" paperSize="9"/>
  <headerFooter alignWithMargins="0">
    <oddHeader>&amp;C&amp;"Times New Roman,Normálne"&amp;12&amp;A</oddHeader>
    <oddFooter>&amp;C&amp;"Times New Roman,Normálne"&amp;12&amp;P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Q139">
      <selection activeCell="F115" sqref="F115"/>
    </sheetView>
  </sheetViews>
  <sheetFormatPr defaultColWidth="12.57421875" defaultRowHeight="12.75"/>
  <cols>
    <col min="1" max="1" width="11.57421875" style="0" customWidth="1"/>
    <col min="2" max="2" width="10.57421875" style="0" customWidth="1"/>
    <col min="3" max="3" width="10.28125" style="0" customWidth="1"/>
    <col min="4" max="4" width="41.00390625" style="0" customWidth="1"/>
    <col min="5" max="7" width="11.57421875" style="0" customWidth="1"/>
    <col min="8" max="8" width="8.57421875" style="0" customWidth="1"/>
    <col min="9" max="16384" width="11.57421875" style="0" customWidth="1"/>
  </cols>
  <sheetData>
    <row r="1" spans="1:8" ht="15">
      <c r="A1" s="158" t="s">
        <v>275</v>
      </c>
      <c r="B1" s="159"/>
      <c r="C1" s="160"/>
      <c r="D1" s="160"/>
      <c r="E1" s="160"/>
      <c r="F1" s="159"/>
      <c r="G1" s="159"/>
      <c r="H1" s="159"/>
    </row>
    <row r="2" spans="1:8" ht="12.75">
      <c r="A2" s="161"/>
      <c r="B2" s="159"/>
      <c r="C2" s="159"/>
      <c r="D2" s="159"/>
      <c r="E2" s="159"/>
      <c r="F2" s="159"/>
      <c r="G2" s="159"/>
      <c r="H2" s="159"/>
    </row>
    <row r="3" spans="1:8" ht="12.75">
      <c r="A3" s="161"/>
      <c r="B3" s="159"/>
      <c r="C3" s="159"/>
      <c r="D3" s="159"/>
      <c r="E3" s="159"/>
      <c r="F3" s="159"/>
      <c r="G3" s="159"/>
      <c r="H3" s="159"/>
    </row>
    <row r="4" spans="1:8" ht="12.75">
      <c r="A4" s="162"/>
      <c r="B4" s="162"/>
      <c r="C4" s="162"/>
      <c r="D4" s="162"/>
      <c r="E4" s="162"/>
      <c r="F4" s="162"/>
      <c r="H4" s="163" t="s">
        <v>276</v>
      </c>
    </row>
    <row r="5" spans="1:8" ht="12.75">
      <c r="A5" s="164"/>
      <c r="B5" s="164"/>
      <c r="C5" s="165"/>
      <c r="D5" s="166" t="s">
        <v>277</v>
      </c>
      <c r="E5" s="167" t="s">
        <v>278</v>
      </c>
      <c r="F5" s="167"/>
      <c r="G5" s="107"/>
      <c r="H5" s="168"/>
    </row>
    <row r="6" spans="1:8" ht="12.75">
      <c r="A6" s="169" t="s">
        <v>279</v>
      </c>
      <c r="B6" s="170" t="s">
        <v>280</v>
      </c>
      <c r="C6" s="171" t="s">
        <v>91</v>
      </c>
      <c r="D6" s="172" t="s">
        <v>281</v>
      </c>
      <c r="E6" s="173" t="s">
        <v>282</v>
      </c>
      <c r="F6" s="173" t="s">
        <v>283</v>
      </c>
      <c r="G6" s="174" t="s">
        <v>284</v>
      </c>
      <c r="H6" s="175" t="s">
        <v>89</v>
      </c>
    </row>
    <row r="7" spans="1:8" ht="12.75">
      <c r="A7" s="169"/>
      <c r="B7" s="176" t="s">
        <v>285</v>
      </c>
      <c r="C7" s="177"/>
      <c r="D7" s="178" t="s">
        <v>286</v>
      </c>
      <c r="E7" s="173"/>
      <c r="F7" s="173"/>
      <c r="G7" s="179" t="s">
        <v>6</v>
      </c>
      <c r="H7" s="180" t="s">
        <v>287</v>
      </c>
    </row>
    <row r="8" spans="1:8" ht="12.75">
      <c r="A8" s="181" t="s">
        <v>288</v>
      </c>
      <c r="B8" s="182"/>
      <c r="C8" s="183"/>
      <c r="D8" s="184"/>
      <c r="E8" s="185">
        <f>SUM(E116,E115)</f>
        <v>6675230</v>
      </c>
      <c r="F8" s="185">
        <f>SUM(F9,F21,F28,F63,F74,F80)</f>
        <v>2385650</v>
      </c>
      <c r="G8" s="185">
        <f>SUM(G9,G21,G28,G63,G74,G80)</f>
        <v>2048856</v>
      </c>
      <c r="H8" s="186">
        <f>ABS(G8/F8*100)</f>
        <v>85.88250581602497</v>
      </c>
    </row>
    <row r="9" spans="1:8" ht="12.75">
      <c r="A9" s="187" t="s">
        <v>189</v>
      </c>
      <c r="B9" s="188" t="s">
        <v>289</v>
      </c>
      <c r="C9" s="188"/>
      <c r="D9" s="188"/>
      <c r="E9" s="189">
        <f>SUM(E18,E11)</f>
        <v>117175</v>
      </c>
      <c r="F9" s="189">
        <f>SUM(F18,F11)</f>
        <v>116340</v>
      </c>
      <c r="G9" s="190">
        <f>SUM(G18,G11)</f>
        <v>44515</v>
      </c>
      <c r="H9" s="189">
        <f>ABS(G9/F9*100)</f>
        <v>38.262850266460376</v>
      </c>
    </row>
    <row r="10" spans="1:8" ht="12.75">
      <c r="A10" s="191"/>
      <c r="B10" s="192" t="s">
        <v>290</v>
      </c>
      <c r="C10" s="192" t="s">
        <v>291</v>
      </c>
      <c r="D10" s="192"/>
      <c r="E10" s="193"/>
      <c r="F10" s="193"/>
      <c r="G10" s="194"/>
      <c r="H10" s="194"/>
    </row>
    <row r="11" spans="1:8" ht="12.75">
      <c r="A11" s="191"/>
      <c r="B11" s="195"/>
      <c r="C11" s="196" t="s">
        <v>292</v>
      </c>
      <c r="D11" s="197" t="s">
        <v>8</v>
      </c>
      <c r="E11" s="198">
        <f>SUM(E12)</f>
        <v>996</v>
      </c>
      <c r="F11" s="198">
        <f>SUM(F16,F15,F13)</f>
        <v>996</v>
      </c>
      <c r="G11" s="198">
        <f>SUM(G12)</f>
        <v>63</v>
      </c>
      <c r="H11" s="198">
        <f>ABS(G11/F11*100)</f>
        <v>6.325301204819277</v>
      </c>
    </row>
    <row r="12" spans="1:8" ht="12.75">
      <c r="A12" s="191"/>
      <c r="B12" s="195"/>
      <c r="C12" s="199" t="s">
        <v>293</v>
      </c>
      <c r="D12" s="200" t="s">
        <v>294</v>
      </c>
      <c r="E12" s="201">
        <f>SUM(E13:E16)</f>
        <v>996</v>
      </c>
      <c r="F12" s="201">
        <f>SUM(F13,F15,F16)</f>
        <v>996</v>
      </c>
      <c r="G12" s="201">
        <v>63</v>
      </c>
      <c r="H12" s="202">
        <f>ABS(G12/F12*100)</f>
        <v>6.325301204819277</v>
      </c>
    </row>
    <row r="13" spans="1:8" ht="12.75">
      <c r="A13" s="191"/>
      <c r="B13" s="195"/>
      <c r="C13" s="203"/>
      <c r="D13" s="204" t="s">
        <v>295</v>
      </c>
      <c r="E13" s="205">
        <v>664</v>
      </c>
      <c r="F13" s="205">
        <v>664</v>
      </c>
      <c r="G13" s="206">
        <v>0</v>
      </c>
      <c r="H13" s="205">
        <v>0</v>
      </c>
    </row>
    <row r="14" spans="1:8" ht="12.75">
      <c r="A14" s="191"/>
      <c r="B14" s="195"/>
      <c r="C14" s="203"/>
      <c r="D14" s="204" t="s">
        <v>296</v>
      </c>
      <c r="E14" s="205">
        <v>332</v>
      </c>
      <c r="F14" s="205">
        <v>0</v>
      </c>
      <c r="G14" s="206">
        <v>0</v>
      </c>
      <c r="H14" s="205">
        <v>0</v>
      </c>
    </row>
    <row r="15" spans="1:8" ht="12.75">
      <c r="A15" s="191"/>
      <c r="B15" s="195"/>
      <c r="C15" s="203"/>
      <c r="D15" s="204" t="s">
        <v>297</v>
      </c>
      <c r="E15" s="205">
        <v>0</v>
      </c>
      <c r="F15" s="205">
        <v>166</v>
      </c>
      <c r="G15" s="205">
        <v>63</v>
      </c>
      <c r="H15" s="206">
        <f>ABS(G15/F15*100)</f>
        <v>37.95180722891566</v>
      </c>
    </row>
    <row r="16" spans="1:8" ht="12.75">
      <c r="A16" s="191"/>
      <c r="B16" s="195"/>
      <c r="C16" s="203"/>
      <c r="D16" s="207" t="s">
        <v>298</v>
      </c>
      <c r="E16" s="205">
        <v>0</v>
      </c>
      <c r="F16" s="205">
        <v>166</v>
      </c>
      <c r="G16" s="205">
        <v>0</v>
      </c>
      <c r="H16" s="205">
        <v>0</v>
      </c>
    </row>
    <row r="17" spans="1:8" ht="12.75">
      <c r="A17" s="191"/>
      <c r="B17" s="208" t="s">
        <v>299</v>
      </c>
      <c r="C17" s="209" t="s">
        <v>300</v>
      </c>
      <c r="D17" s="209"/>
      <c r="E17" s="210"/>
      <c r="F17" s="210"/>
      <c r="G17" s="211"/>
      <c r="H17" s="210"/>
    </row>
    <row r="18" spans="1:8" ht="12.75">
      <c r="A18" s="191"/>
      <c r="B18" s="195"/>
      <c r="C18" s="212">
        <v>700</v>
      </c>
      <c r="D18" s="197" t="s">
        <v>20</v>
      </c>
      <c r="E18" s="198">
        <f>SUM(E19)</f>
        <v>116179</v>
      </c>
      <c r="F18" s="198">
        <f>SUM(F19)</f>
        <v>115344</v>
      </c>
      <c r="G18" s="198">
        <f>SUM(G19)</f>
        <v>44452</v>
      </c>
      <c r="H18" s="198">
        <f>ABS(G18/F18*100)</f>
        <v>38.538632265224024</v>
      </c>
    </row>
    <row r="19" spans="1:8" ht="12.75">
      <c r="A19" s="191"/>
      <c r="B19" s="195"/>
      <c r="C19" s="213">
        <v>710</v>
      </c>
      <c r="D19" s="214" t="s">
        <v>301</v>
      </c>
      <c r="E19" s="201">
        <f>SUM(E20)</f>
        <v>116179</v>
      </c>
      <c r="F19" s="201">
        <f>SUM(F20)</f>
        <v>115344</v>
      </c>
      <c r="G19" s="215">
        <f>SUM(G20)</f>
        <v>44452</v>
      </c>
      <c r="H19" s="202">
        <f>ABS(G19/F19*100)</f>
        <v>38.538632265224024</v>
      </c>
    </row>
    <row r="20" spans="1:8" ht="12.75">
      <c r="A20" s="191"/>
      <c r="B20" s="195"/>
      <c r="C20" s="213"/>
      <c r="D20" s="216" t="s">
        <v>302</v>
      </c>
      <c r="E20" s="205">
        <v>116179</v>
      </c>
      <c r="F20" s="205">
        <v>115344</v>
      </c>
      <c r="G20" s="205">
        <v>44452</v>
      </c>
      <c r="H20" s="217">
        <f>ABS(G20/F20*100)</f>
        <v>38.538632265224024</v>
      </c>
    </row>
    <row r="21" spans="1:8" ht="12.75">
      <c r="A21" s="187" t="s">
        <v>191</v>
      </c>
      <c r="B21" s="188" t="s">
        <v>303</v>
      </c>
      <c r="C21" s="188"/>
      <c r="D21" s="188"/>
      <c r="E21" s="189">
        <f>SUM(E23)</f>
        <v>36846</v>
      </c>
      <c r="F21" s="189">
        <f>SUM(F23)</f>
        <v>1660</v>
      </c>
      <c r="G21" s="189">
        <f>SUM(G23)</f>
        <v>329</v>
      </c>
      <c r="H21" s="189">
        <f>ABS(G21/F21*100)</f>
        <v>19.819277108433734</v>
      </c>
    </row>
    <row r="22" spans="1:8" ht="12.75">
      <c r="A22" s="191"/>
      <c r="B22" s="218" t="s">
        <v>290</v>
      </c>
      <c r="C22" s="192" t="s">
        <v>291</v>
      </c>
      <c r="D22" s="192"/>
      <c r="E22" s="194"/>
      <c r="F22" s="194"/>
      <c r="G22" s="194"/>
      <c r="H22" s="194"/>
    </row>
    <row r="23" spans="1:8" ht="12.75">
      <c r="A23" s="191"/>
      <c r="B23" s="200"/>
      <c r="C23" s="196" t="s">
        <v>292</v>
      </c>
      <c r="D23" s="197" t="s">
        <v>8</v>
      </c>
      <c r="E23" s="198">
        <f>SUM(E24)</f>
        <v>36846</v>
      </c>
      <c r="F23" s="198">
        <f>SUM(F24)</f>
        <v>1660</v>
      </c>
      <c r="G23" s="198">
        <f>SUM(G24)</f>
        <v>329</v>
      </c>
      <c r="H23" s="198">
        <f>ABS(G23/F23*100)</f>
        <v>19.819277108433734</v>
      </c>
    </row>
    <row r="24" spans="1:8" ht="12.75">
      <c r="A24" s="191"/>
      <c r="B24" s="200"/>
      <c r="C24" s="199" t="s">
        <v>293</v>
      </c>
      <c r="D24" s="200" t="s">
        <v>294</v>
      </c>
      <c r="E24" s="201">
        <f>SUM(E27,E26,E25)</f>
        <v>36846</v>
      </c>
      <c r="F24" s="201">
        <f>SUM(F25:F27)</f>
        <v>1660</v>
      </c>
      <c r="G24" s="215">
        <f>SUM(G27,G26,G25)</f>
        <v>329</v>
      </c>
      <c r="H24" s="202">
        <f>ABS(G24/F24*100)</f>
        <v>19.819277108433734</v>
      </c>
    </row>
    <row r="25" spans="1:8" ht="12.75">
      <c r="A25" s="191"/>
      <c r="B25" s="200"/>
      <c r="C25" s="199"/>
      <c r="D25" s="219" t="s">
        <v>304</v>
      </c>
      <c r="E25" s="205">
        <v>996</v>
      </c>
      <c r="F25" s="205">
        <v>996</v>
      </c>
      <c r="G25" s="205">
        <v>6</v>
      </c>
      <c r="H25" s="217">
        <f>ABS(G25/F25*100)</f>
        <v>0.6024096385542169</v>
      </c>
    </row>
    <row r="26" spans="1:8" ht="12.75">
      <c r="A26" s="191"/>
      <c r="B26" s="200"/>
      <c r="C26" s="199"/>
      <c r="D26" s="219" t="s">
        <v>305</v>
      </c>
      <c r="E26" s="205">
        <v>35186</v>
      </c>
      <c r="F26" s="205">
        <v>0</v>
      </c>
      <c r="G26" s="205">
        <v>0</v>
      </c>
      <c r="H26" s="217">
        <v>0</v>
      </c>
    </row>
    <row r="27" spans="1:8" ht="12.75">
      <c r="A27" s="191"/>
      <c r="B27" s="200"/>
      <c r="C27" s="199"/>
      <c r="D27" s="219" t="s">
        <v>306</v>
      </c>
      <c r="E27" s="205">
        <v>664</v>
      </c>
      <c r="F27" s="205">
        <v>664</v>
      </c>
      <c r="G27" s="205">
        <v>323</v>
      </c>
      <c r="H27" s="217">
        <f>ABS(G27/F27*100)</f>
        <v>48.644578313253014</v>
      </c>
    </row>
    <row r="28" spans="1:8" ht="12.75">
      <c r="A28" s="187" t="s">
        <v>193</v>
      </c>
      <c r="B28" s="188" t="s">
        <v>307</v>
      </c>
      <c r="C28" s="188"/>
      <c r="D28" s="188"/>
      <c r="E28" s="189">
        <f>SUM(E30,E35,E40,E48,E53)</f>
        <v>5135364</v>
      </c>
      <c r="F28" s="189">
        <f>SUM(F53,F48,F45,F40,F35,F30)</f>
        <v>756281</v>
      </c>
      <c r="G28" s="189">
        <f>SUM(G53,G48,G45,G30)</f>
        <v>570448</v>
      </c>
      <c r="H28" s="189">
        <f>ABS(G28/F28*100)</f>
        <v>75.42804856924873</v>
      </c>
    </row>
    <row r="29" spans="1:8" ht="12.75">
      <c r="A29" s="191"/>
      <c r="B29" s="218" t="s">
        <v>290</v>
      </c>
      <c r="C29" s="192" t="s">
        <v>291</v>
      </c>
      <c r="D29" s="192"/>
      <c r="E29" s="194"/>
      <c r="F29" s="194"/>
      <c r="G29" s="194"/>
      <c r="H29" s="194"/>
    </row>
    <row r="30" spans="1:8" ht="12.75">
      <c r="A30" s="191"/>
      <c r="B30" s="220"/>
      <c r="C30" s="196" t="s">
        <v>292</v>
      </c>
      <c r="D30" s="197" t="s">
        <v>8</v>
      </c>
      <c r="E30" s="198">
        <f>SUM(E31)</f>
        <v>1992</v>
      </c>
      <c r="F30" s="198">
        <f>SUM(F31)</f>
        <v>1454</v>
      </c>
      <c r="G30" s="198">
        <f>SUM(G31)</f>
        <v>972</v>
      </c>
      <c r="H30" s="198">
        <f>ABS(G30/F30*100)</f>
        <v>66.85006877579092</v>
      </c>
    </row>
    <row r="31" spans="1:8" ht="12.75">
      <c r="A31" s="191"/>
      <c r="B31" s="220"/>
      <c r="C31" s="199" t="s">
        <v>293</v>
      </c>
      <c r="D31" s="200" t="s">
        <v>294</v>
      </c>
      <c r="E31" s="201">
        <f>SUM(E33,E32)</f>
        <v>1992</v>
      </c>
      <c r="F31" s="201">
        <f>SUM(F32:F33)</f>
        <v>1454</v>
      </c>
      <c r="G31" s="215">
        <f>SUM(G33,G32)</f>
        <v>972</v>
      </c>
      <c r="H31" s="202">
        <f>ABS(G31/F31*100)</f>
        <v>66.85006877579092</v>
      </c>
    </row>
    <row r="32" spans="1:8" ht="12.75">
      <c r="A32" s="191"/>
      <c r="B32" s="220"/>
      <c r="C32" s="199"/>
      <c r="D32" s="204" t="s">
        <v>308</v>
      </c>
      <c r="E32" s="205">
        <v>996</v>
      </c>
      <c r="F32" s="205">
        <v>996</v>
      </c>
      <c r="G32" s="205">
        <v>796</v>
      </c>
      <c r="H32" s="217">
        <f>ABS(G32/F32*100)</f>
        <v>79.91967871485943</v>
      </c>
    </row>
    <row r="33" spans="1:8" ht="12.75">
      <c r="A33" s="191"/>
      <c r="B33" s="220"/>
      <c r="C33" s="199"/>
      <c r="D33" s="207" t="s">
        <v>296</v>
      </c>
      <c r="E33" s="205">
        <v>996</v>
      </c>
      <c r="F33" s="205">
        <v>458</v>
      </c>
      <c r="G33" s="205">
        <v>176</v>
      </c>
      <c r="H33" s="217">
        <f>ABS(G33/F33*100)</f>
        <v>38.427947598253276</v>
      </c>
    </row>
    <row r="34" spans="1:8" ht="12.75">
      <c r="A34" s="191"/>
      <c r="B34" s="208" t="s">
        <v>299</v>
      </c>
      <c r="C34" s="209" t="s">
        <v>300</v>
      </c>
      <c r="D34" s="209"/>
      <c r="E34" s="194"/>
      <c r="F34" s="194"/>
      <c r="G34" s="210"/>
      <c r="H34" s="210"/>
    </row>
    <row r="35" spans="1:8" ht="12.75">
      <c r="A35" s="191"/>
      <c r="B35" s="220"/>
      <c r="C35" s="212">
        <v>700</v>
      </c>
      <c r="D35" s="197" t="s">
        <v>20</v>
      </c>
      <c r="E35" s="198">
        <f>SUM(E36)</f>
        <v>677820</v>
      </c>
      <c r="F35" s="198">
        <f>SUM(F36)</f>
        <v>0</v>
      </c>
      <c r="G35" s="221">
        <f>SUM(G36)</f>
        <v>0</v>
      </c>
      <c r="H35" s="198">
        <v>0</v>
      </c>
    </row>
    <row r="36" spans="1:8" ht="12.75">
      <c r="A36" s="191"/>
      <c r="B36" s="220"/>
      <c r="C36" s="222">
        <v>710</v>
      </c>
      <c r="D36" s="223" t="s">
        <v>301</v>
      </c>
      <c r="E36" s="215">
        <f>SUM(E38,E37)</f>
        <v>677820</v>
      </c>
      <c r="F36" s="215">
        <f>SUM(F38,F37)</f>
        <v>0</v>
      </c>
      <c r="G36" s="215">
        <f>SUM(G38,G37)</f>
        <v>0</v>
      </c>
      <c r="H36" s="224">
        <v>0</v>
      </c>
    </row>
    <row r="37" spans="1:8" ht="12.75">
      <c r="A37" s="191"/>
      <c r="B37" s="220"/>
      <c r="C37" s="119"/>
      <c r="D37" s="225" t="s">
        <v>309</v>
      </c>
      <c r="E37" s="205">
        <v>522804</v>
      </c>
      <c r="F37" s="205">
        <v>0</v>
      </c>
      <c r="G37" s="205">
        <v>0</v>
      </c>
      <c r="H37" s="205">
        <v>0</v>
      </c>
    </row>
    <row r="38" spans="1:8" ht="12.75">
      <c r="A38" s="191"/>
      <c r="B38" s="220"/>
      <c r="C38" s="119"/>
      <c r="D38" s="225" t="s">
        <v>310</v>
      </c>
      <c r="E38" s="205">
        <v>155016</v>
      </c>
      <c r="F38" s="205">
        <v>0</v>
      </c>
      <c r="G38" s="205">
        <v>0</v>
      </c>
      <c r="H38" s="205">
        <v>0</v>
      </c>
    </row>
    <row r="39" spans="1:8" ht="12.75">
      <c r="A39" s="191"/>
      <c r="B39" s="208" t="s">
        <v>311</v>
      </c>
      <c r="C39" s="208" t="s">
        <v>312</v>
      </c>
      <c r="D39" s="208"/>
      <c r="E39" s="210"/>
      <c r="F39" s="210"/>
      <c r="G39" s="210"/>
      <c r="H39" s="210"/>
    </row>
    <row r="40" spans="1:8" ht="12.75">
      <c r="A40" s="191"/>
      <c r="B40" s="199"/>
      <c r="C40" s="212">
        <v>700</v>
      </c>
      <c r="D40" s="197" t="s">
        <v>20</v>
      </c>
      <c r="E40" s="198">
        <f>SUM(E41)</f>
        <v>2463918</v>
      </c>
      <c r="F40" s="198">
        <f>SUM(F41)</f>
        <v>41656</v>
      </c>
      <c r="G40" s="198">
        <v>0</v>
      </c>
      <c r="H40" s="198">
        <v>0</v>
      </c>
    </row>
    <row r="41" spans="1:8" ht="12.75">
      <c r="A41" s="191"/>
      <c r="B41" s="199"/>
      <c r="C41" s="222">
        <v>710</v>
      </c>
      <c r="D41" s="223" t="s">
        <v>301</v>
      </c>
      <c r="E41" s="226">
        <f>SUM(E43,E42)</f>
        <v>2463918</v>
      </c>
      <c r="F41" s="226">
        <f>SUM(F43,F42)</f>
        <v>41656</v>
      </c>
      <c r="G41" s="201">
        <v>0</v>
      </c>
      <c r="H41" s="201">
        <v>0</v>
      </c>
    </row>
    <row r="42" spans="1:8" ht="12.75">
      <c r="A42" s="191"/>
      <c r="B42" s="199"/>
      <c r="C42" s="222"/>
      <c r="D42" s="204" t="s">
        <v>309</v>
      </c>
      <c r="E42" s="205">
        <v>2390460</v>
      </c>
      <c r="F42" s="205">
        <v>2055</v>
      </c>
      <c r="G42" s="205">
        <v>0</v>
      </c>
      <c r="H42" s="205">
        <v>0</v>
      </c>
    </row>
    <row r="43" spans="1:8" ht="12.75">
      <c r="A43" s="191"/>
      <c r="B43" s="199"/>
      <c r="C43" s="222"/>
      <c r="D43" s="225" t="s">
        <v>310</v>
      </c>
      <c r="E43" s="205">
        <v>73458</v>
      </c>
      <c r="F43" s="205">
        <v>39601</v>
      </c>
      <c r="G43" s="205">
        <v>0</v>
      </c>
      <c r="H43" s="205">
        <v>0</v>
      </c>
    </row>
    <row r="44" spans="1:8" ht="12.75">
      <c r="A44" s="191"/>
      <c r="B44" s="208" t="s">
        <v>313</v>
      </c>
      <c r="C44" s="218" t="s">
        <v>314</v>
      </c>
      <c r="D44" s="218"/>
      <c r="E44" s="210"/>
      <c r="F44" s="210"/>
      <c r="G44" s="210"/>
      <c r="H44" s="210"/>
    </row>
    <row r="45" spans="1:8" ht="12.75">
      <c r="A45" s="191"/>
      <c r="B45" s="199"/>
      <c r="C45" s="196" t="s">
        <v>292</v>
      </c>
      <c r="D45" s="197" t="s">
        <v>8</v>
      </c>
      <c r="E45" s="227"/>
      <c r="F45" s="198">
        <f>SUM(F46)</f>
        <v>8182</v>
      </c>
      <c r="G45" s="198">
        <f>SUM(G46)</f>
        <v>8182</v>
      </c>
      <c r="H45" s="198">
        <f>ABS(G45/F45*100)</f>
        <v>100</v>
      </c>
    </row>
    <row r="46" spans="1:8" ht="12.75">
      <c r="A46" s="191"/>
      <c r="B46" s="199"/>
      <c r="C46" s="199" t="s">
        <v>293</v>
      </c>
      <c r="D46" s="200" t="s">
        <v>294</v>
      </c>
      <c r="E46" s="217"/>
      <c r="F46" s="202">
        <f>SUM(F47:F47)</f>
        <v>8182</v>
      </c>
      <c r="G46" s="202">
        <f>SUM(G47)</f>
        <v>8182</v>
      </c>
      <c r="H46" s="202">
        <f>ABS(G46/F46*100)</f>
        <v>100</v>
      </c>
    </row>
    <row r="47" spans="1:8" ht="12.75">
      <c r="A47" s="191"/>
      <c r="B47" s="199"/>
      <c r="C47" s="220"/>
      <c r="D47" s="228" t="s">
        <v>304</v>
      </c>
      <c r="E47" s="217"/>
      <c r="F47" s="217">
        <v>8182</v>
      </c>
      <c r="G47" s="217">
        <v>8182</v>
      </c>
      <c r="H47" s="217">
        <f>ABS(G47/F47*100)</f>
        <v>100</v>
      </c>
    </row>
    <row r="48" spans="1:8" ht="12.75">
      <c r="A48" s="191"/>
      <c r="B48" s="199"/>
      <c r="C48" s="212">
        <v>700</v>
      </c>
      <c r="D48" s="197" t="s">
        <v>20</v>
      </c>
      <c r="E48" s="229">
        <f>SUM(E49)</f>
        <v>1981344</v>
      </c>
      <c r="F48" s="229">
        <f>SUM(F49)</f>
        <v>613064</v>
      </c>
      <c r="G48" s="198">
        <f>SUM(G49)</f>
        <v>507869</v>
      </c>
      <c r="H48" s="198">
        <f>ABS(G48/F48*100)</f>
        <v>82.84110631190218</v>
      </c>
    </row>
    <row r="49" spans="1:8" ht="12.75">
      <c r="A49" s="191"/>
      <c r="B49" s="199"/>
      <c r="C49" s="222">
        <v>710</v>
      </c>
      <c r="D49" s="223" t="s">
        <v>301</v>
      </c>
      <c r="E49" s="226">
        <f>SUM(E51)</f>
        <v>1981344</v>
      </c>
      <c r="F49" s="226">
        <f>SUM(F50:F51)</f>
        <v>613064</v>
      </c>
      <c r="G49" s="201">
        <f>SUM(G51,G50)</f>
        <v>507869</v>
      </c>
      <c r="H49" s="202">
        <f>ABS(G49/F49*100)</f>
        <v>82.84110631190218</v>
      </c>
    </row>
    <row r="50" spans="1:8" ht="12.75">
      <c r="A50" s="191"/>
      <c r="B50" s="199"/>
      <c r="C50" s="222"/>
      <c r="D50" s="225" t="s">
        <v>302</v>
      </c>
      <c r="E50" s="230">
        <v>0</v>
      </c>
      <c r="F50" s="230">
        <v>9834</v>
      </c>
      <c r="G50" s="205">
        <v>3489</v>
      </c>
      <c r="H50" s="217">
        <f>ABS(G50/F50*100)</f>
        <v>35.478950579621724</v>
      </c>
    </row>
    <row r="51" spans="1:8" ht="12.75">
      <c r="A51" s="191"/>
      <c r="B51" s="199"/>
      <c r="C51" s="222"/>
      <c r="D51" s="225" t="s">
        <v>310</v>
      </c>
      <c r="E51" s="205">
        <v>1981344</v>
      </c>
      <c r="F51" s="205">
        <v>603230</v>
      </c>
      <c r="G51" s="205">
        <v>504380</v>
      </c>
      <c r="H51" s="217">
        <f>ABS(G51/F51*100)</f>
        <v>83.61321552310064</v>
      </c>
    </row>
    <row r="52" spans="1:8" ht="12.75">
      <c r="A52" s="191"/>
      <c r="B52" s="208" t="s">
        <v>315</v>
      </c>
      <c r="C52" s="218" t="s">
        <v>316</v>
      </c>
      <c r="D52" s="209"/>
      <c r="E52" s="194"/>
      <c r="F52" s="194"/>
      <c r="G52" s="210"/>
      <c r="H52" s="210"/>
    </row>
    <row r="53" spans="1:8" ht="12.75">
      <c r="A53" s="191"/>
      <c r="B53" s="199"/>
      <c r="C53" s="212">
        <v>600</v>
      </c>
      <c r="D53" s="197" t="s">
        <v>8</v>
      </c>
      <c r="E53" s="198">
        <f>SUM(E56,E54)</f>
        <v>10290</v>
      </c>
      <c r="F53" s="198">
        <f>SUM(F56,F54)</f>
        <v>91925</v>
      </c>
      <c r="G53" s="198">
        <f>SUM(G56,G54)</f>
        <v>53425</v>
      </c>
      <c r="H53" s="198">
        <f>ABS(G53/F53*100)</f>
        <v>58.118031003535485</v>
      </c>
    </row>
    <row r="54" spans="1:8" ht="12.75">
      <c r="A54" s="191"/>
      <c r="B54" s="199"/>
      <c r="C54" s="199" t="s">
        <v>317</v>
      </c>
      <c r="D54" s="200" t="s">
        <v>318</v>
      </c>
      <c r="E54" s="201">
        <v>0</v>
      </c>
      <c r="F54" s="201">
        <f>SUM(F55)</f>
        <v>45</v>
      </c>
      <c r="G54" s="201">
        <f>G55</f>
        <v>45</v>
      </c>
      <c r="H54" s="202">
        <f>ABS(G54/F54*100)</f>
        <v>100</v>
      </c>
    </row>
    <row r="55" spans="1:8" ht="12.75">
      <c r="A55" s="191"/>
      <c r="B55" s="199"/>
      <c r="C55" s="199"/>
      <c r="D55" s="228" t="s">
        <v>319</v>
      </c>
      <c r="E55" s="205">
        <v>0</v>
      </c>
      <c r="F55" s="205">
        <v>45</v>
      </c>
      <c r="G55" s="205">
        <v>45</v>
      </c>
      <c r="H55" s="217">
        <f>ABS(G55/F55*100)</f>
        <v>100</v>
      </c>
    </row>
    <row r="56" spans="1:8" ht="12.75">
      <c r="A56" s="191"/>
      <c r="B56" s="199"/>
      <c r="C56" s="199" t="s">
        <v>293</v>
      </c>
      <c r="D56" s="200" t="s">
        <v>294</v>
      </c>
      <c r="E56" s="201">
        <v>10290</v>
      </c>
      <c r="F56" s="201">
        <f>SUM(F57:F62)</f>
        <v>91880</v>
      </c>
      <c r="G56" s="201">
        <f>SUM(G62,G61,G60,G59,G58,G57)</f>
        <v>53380</v>
      </c>
      <c r="H56" s="202">
        <f>ABS(G56/F56*100)</f>
        <v>58.09751850239443</v>
      </c>
    </row>
    <row r="57" spans="1:8" ht="12.75">
      <c r="A57" s="191"/>
      <c r="B57" s="199"/>
      <c r="C57" s="199"/>
      <c r="D57" s="228" t="s">
        <v>320</v>
      </c>
      <c r="E57" s="205">
        <v>0</v>
      </c>
      <c r="F57" s="205">
        <v>3430</v>
      </c>
      <c r="G57" s="205">
        <v>3430</v>
      </c>
      <c r="H57" s="217">
        <f>ABS(G57/F57*100)</f>
        <v>100</v>
      </c>
    </row>
    <row r="58" spans="1:8" ht="12.75">
      <c r="A58" s="191"/>
      <c r="B58" s="199"/>
      <c r="C58" s="199"/>
      <c r="D58" s="228" t="s">
        <v>321</v>
      </c>
      <c r="E58" s="205">
        <v>0</v>
      </c>
      <c r="F58" s="205">
        <v>38101</v>
      </c>
      <c r="G58" s="205">
        <v>19051</v>
      </c>
      <c r="H58" s="217">
        <f>ABS(G58/F58*100)</f>
        <v>50.0013123015144</v>
      </c>
    </row>
    <row r="59" spans="1:8" ht="12.75">
      <c r="A59" s="191"/>
      <c r="B59" s="199"/>
      <c r="C59" s="199"/>
      <c r="D59" s="228" t="s">
        <v>322</v>
      </c>
      <c r="E59" s="205">
        <v>0</v>
      </c>
      <c r="F59" s="205">
        <v>1752</v>
      </c>
      <c r="G59" s="205">
        <v>876</v>
      </c>
      <c r="H59" s="217">
        <f>ABS(G59/F59*100)</f>
        <v>50</v>
      </c>
    </row>
    <row r="60" spans="1:8" ht="12.75">
      <c r="A60" s="191"/>
      <c r="B60" s="199"/>
      <c r="C60" s="199"/>
      <c r="D60" s="231" t="s">
        <v>323</v>
      </c>
      <c r="E60" s="206">
        <v>10290</v>
      </c>
      <c r="F60" s="206">
        <v>12693</v>
      </c>
      <c r="G60" s="205">
        <v>11639</v>
      </c>
      <c r="H60" s="217">
        <f>ABS(G60/F60*100)</f>
        <v>91.69621050972977</v>
      </c>
    </row>
    <row r="61" spans="1:8" ht="12.75">
      <c r="A61" s="191"/>
      <c r="B61" s="199"/>
      <c r="C61" s="199"/>
      <c r="D61" s="219" t="s">
        <v>305</v>
      </c>
      <c r="E61" s="206">
        <v>0</v>
      </c>
      <c r="F61" s="206">
        <v>25345</v>
      </c>
      <c r="G61" s="205">
        <v>12675</v>
      </c>
      <c r="H61" s="217">
        <f>ABS(G61/F61*100)</f>
        <v>50.00986387847701</v>
      </c>
    </row>
    <row r="62" spans="1:8" ht="12.75">
      <c r="A62" s="191"/>
      <c r="B62" s="199"/>
      <c r="C62" s="199"/>
      <c r="D62" s="219" t="s">
        <v>324</v>
      </c>
      <c r="E62" s="206">
        <v>0</v>
      </c>
      <c r="F62" s="206">
        <v>10559</v>
      </c>
      <c r="G62" s="205">
        <v>5709</v>
      </c>
      <c r="H62" s="217">
        <f>ABS(G62/F62*100)</f>
        <v>54.0676200397765</v>
      </c>
    </row>
    <row r="63" spans="1:8" ht="12.75">
      <c r="A63" s="187" t="s">
        <v>195</v>
      </c>
      <c r="B63" s="188" t="s">
        <v>325</v>
      </c>
      <c r="C63" s="188"/>
      <c r="D63" s="188"/>
      <c r="E63" s="189">
        <f>SUM(E65,E70)</f>
        <v>19086</v>
      </c>
      <c r="F63" s="189">
        <f>SUM(F65,F70)</f>
        <v>19086</v>
      </c>
      <c r="G63" s="190">
        <f>G65</f>
        <v>5200</v>
      </c>
      <c r="H63" s="189">
        <f>ABS(G63/F63*100)</f>
        <v>27.2451011212407</v>
      </c>
    </row>
    <row r="64" spans="1:8" ht="12.75">
      <c r="A64" s="191"/>
      <c r="B64" s="218" t="s">
        <v>290</v>
      </c>
      <c r="C64" s="192" t="s">
        <v>291</v>
      </c>
      <c r="D64" s="192"/>
      <c r="E64" s="194"/>
      <c r="F64" s="194"/>
      <c r="G64" s="232"/>
      <c r="H64" s="194"/>
    </row>
    <row r="65" spans="1:8" ht="12.75">
      <c r="A65" s="191"/>
      <c r="B65" s="119"/>
      <c r="C65" s="196" t="s">
        <v>292</v>
      </c>
      <c r="D65" s="197" t="s">
        <v>8</v>
      </c>
      <c r="E65" s="198">
        <f>SUM(E66)</f>
        <v>1328</v>
      </c>
      <c r="F65" s="198">
        <f>SUM(F66)</f>
        <v>6528</v>
      </c>
      <c r="G65" s="221">
        <f>G66</f>
        <v>5200</v>
      </c>
      <c r="H65" s="198">
        <f>ABS(G65/F65*100)</f>
        <v>79.65686274509804</v>
      </c>
    </row>
    <row r="66" spans="1:8" ht="12.75">
      <c r="A66" s="191"/>
      <c r="B66" s="119"/>
      <c r="C66" s="199" t="s">
        <v>293</v>
      </c>
      <c r="D66" s="200" t="s">
        <v>294</v>
      </c>
      <c r="E66" s="201">
        <f>SUM(E69,E68)</f>
        <v>1328</v>
      </c>
      <c r="F66" s="201">
        <f>SUM(F67:F69)</f>
        <v>6528</v>
      </c>
      <c r="G66" s="215">
        <f>G67</f>
        <v>5200</v>
      </c>
      <c r="H66" s="202">
        <f>ABS(G66/F66*100)</f>
        <v>79.65686274509804</v>
      </c>
    </row>
    <row r="67" spans="1:8" ht="12.75">
      <c r="A67" s="191"/>
      <c r="B67" s="119"/>
      <c r="C67" s="199"/>
      <c r="D67" s="233" t="s">
        <v>323</v>
      </c>
      <c r="E67" s="205">
        <v>0</v>
      </c>
      <c r="F67" s="205">
        <v>5200</v>
      </c>
      <c r="G67" s="206">
        <v>5200</v>
      </c>
      <c r="H67" s="217">
        <f>ABS(G67/F67*100)</f>
        <v>100</v>
      </c>
    </row>
    <row r="68" spans="1:8" ht="12.75">
      <c r="A68" s="191"/>
      <c r="B68" s="119"/>
      <c r="C68" s="119"/>
      <c r="D68" s="219" t="s">
        <v>304</v>
      </c>
      <c r="E68" s="205">
        <v>664</v>
      </c>
      <c r="F68" s="205">
        <v>664</v>
      </c>
      <c r="G68" s="206">
        <v>0</v>
      </c>
      <c r="H68" s="217">
        <f>ABS(G68/F68*100)</f>
        <v>0</v>
      </c>
    </row>
    <row r="69" spans="1:8" ht="12.75">
      <c r="A69" s="191"/>
      <c r="B69" s="119"/>
      <c r="C69" s="119"/>
      <c r="D69" s="219" t="s">
        <v>306</v>
      </c>
      <c r="E69" s="205">
        <v>664</v>
      </c>
      <c r="F69" s="205">
        <v>664</v>
      </c>
      <c r="G69" s="206">
        <v>0</v>
      </c>
      <c r="H69" s="217">
        <f>ABS(G69/F69*100)</f>
        <v>0</v>
      </c>
    </row>
    <row r="70" spans="1:8" ht="12.75">
      <c r="A70" s="191"/>
      <c r="B70" s="191"/>
      <c r="C70" s="212">
        <v>700</v>
      </c>
      <c r="D70" s="197" t="s">
        <v>20</v>
      </c>
      <c r="E70" s="198">
        <f>SUM(E71)</f>
        <v>17758</v>
      </c>
      <c r="F70" s="198">
        <f>SUM(F71)</f>
        <v>12558</v>
      </c>
      <c r="G70" s="221">
        <v>0</v>
      </c>
      <c r="H70" s="198">
        <f>ABS(G70/F70*100)</f>
        <v>0</v>
      </c>
    </row>
    <row r="71" spans="1:8" ht="12.75">
      <c r="A71" s="191"/>
      <c r="B71" s="191"/>
      <c r="C71" s="222">
        <v>710</v>
      </c>
      <c r="D71" s="223" t="s">
        <v>301</v>
      </c>
      <c r="E71" s="201">
        <f>SUM(E73,E72)</f>
        <v>17758</v>
      </c>
      <c r="F71" s="201">
        <f>SUM(F73,F72)</f>
        <v>12558</v>
      </c>
      <c r="G71" s="215">
        <v>0</v>
      </c>
      <c r="H71" s="202">
        <f>ABS(G71/F71*100)</f>
        <v>0</v>
      </c>
    </row>
    <row r="72" spans="1:8" ht="12.75">
      <c r="A72" s="191"/>
      <c r="B72" s="191"/>
      <c r="C72" s="220"/>
      <c r="D72" s="228" t="s">
        <v>302</v>
      </c>
      <c r="E72" s="205">
        <v>5012</v>
      </c>
      <c r="F72" s="205">
        <v>0</v>
      </c>
      <c r="G72" s="206">
        <v>0</v>
      </c>
      <c r="H72" s="217">
        <v>0</v>
      </c>
    </row>
    <row r="73" spans="1:8" ht="12.75">
      <c r="A73" s="191"/>
      <c r="B73" s="191"/>
      <c r="C73" s="220"/>
      <c r="D73" s="231" t="s">
        <v>310</v>
      </c>
      <c r="E73" s="205">
        <v>12746</v>
      </c>
      <c r="F73" s="205">
        <v>12558</v>
      </c>
      <c r="G73" s="206">
        <v>0</v>
      </c>
      <c r="H73" s="217">
        <f>ABS(G73/F73*100)</f>
        <v>0</v>
      </c>
    </row>
    <row r="74" spans="1:8" ht="12.75">
      <c r="A74" s="187" t="s">
        <v>197</v>
      </c>
      <c r="B74" s="188" t="s">
        <v>326</v>
      </c>
      <c r="C74" s="188"/>
      <c r="D74" s="188"/>
      <c r="E74" s="189">
        <f>SUM(E76)</f>
        <v>989179</v>
      </c>
      <c r="F74" s="189">
        <f>SUM(F76)</f>
        <v>1164549</v>
      </c>
      <c r="G74" s="190">
        <f>SUM(G76)</f>
        <v>1119640</v>
      </c>
      <c r="H74" s="189">
        <f>ABS(G74/F74*100)</f>
        <v>96.143657330005</v>
      </c>
    </row>
    <row r="75" spans="1:8" ht="12.75">
      <c r="A75" s="191"/>
      <c r="B75" s="208" t="s">
        <v>327</v>
      </c>
      <c r="C75" s="218" t="s">
        <v>328</v>
      </c>
      <c r="D75" s="218"/>
      <c r="E75" s="210"/>
      <c r="F75" s="210"/>
      <c r="G75" s="232"/>
      <c r="H75" s="194"/>
    </row>
    <row r="76" spans="1:8" ht="12.75">
      <c r="A76" s="191"/>
      <c r="B76" s="200"/>
      <c r="C76" s="212">
        <v>700</v>
      </c>
      <c r="D76" s="197" t="s">
        <v>20</v>
      </c>
      <c r="E76" s="198">
        <f>SUM(E77)</f>
        <v>989179</v>
      </c>
      <c r="F76" s="198">
        <f>SUM(F77)</f>
        <v>1164549</v>
      </c>
      <c r="G76" s="221">
        <f>SUM(G77)</f>
        <v>1119640</v>
      </c>
      <c r="H76" s="198">
        <f>G76/F76*100</f>
        <v>96.143657330005</v>
      </c>
    </row>
    <row r="77" spans="1:8" ht="12.75">
      <c r="A77" s="191"/>
      <c r="B77" s="200"/>
      <c r="C77" s="222">
        <v>710</v>
      </c>
      <c r="D77" s="223" t="s">
        <v>301</v>
      </c>
      <c r="E77" s="201">
        <f>SUM(E79)</f>
        <v>989179</v>
      </c>
      <c r="F77" s="201">
        <f>SUM(F79,F78)</f>
        <v>1164549</v>
      </c>
      <c r="G77" s="215">
        <f>SUM(G78:G79)</f>
        <v>1119640</v>
      </c>
      <c r="H77" s="201">
        <f>G77/F77*100</f>
        <v>96.143657330005</v>
      </c>
    </row>
    <row r="78" spans="1:8" ht="12.75">
      <c r="A78" s="191"/>
      <c r="B78" s="200"/>
      <c r="C78" s="222"/>
      <c r="D78" s="228" t="s">
        <v>302</v>
      </c>
      <c r="E78" s="205">
        <v>0</v>
      </c>
      <c r="F78" s="234">
        <v>40000</v>
      </c>
      <c r="G78" s="206">
        <v>1150</v>
      </c>
      <c r="H78" s="205">
        <f>ABS(G78/F78*100)</f>
        <v>2.875</v>
      </c>
    </row>
    <row r="79" spans="1:8" ht="12.75">
      <c r="A79" s="191"/>
      <c r="B79" s="200"/>
      <c r="C79" s="222"/>
      <c r="D79" s="204" t="s">
        <v>309</v>
      </c>
      <c r="E79" s="205">
        <v>989179</v>
      </c>
      <c r="F79" s="205">
        <v>1124549</v>
      </c>
      <c r="G79" s="206">
        <v>1118490</v>
      </c>
      <c r="H79" s="205">
        <f>ABS(G79/F79*100)</f>
        <v>99.46120622578474</v>
      </c>
    </row>
    <row r="80" spans="1:8" ht="12.75">
      <c r="A80" s="187" t="s">
        <v>199</v>
      </c>
      <c r="B80" s="188" t="s">
        <v>329</v>
      </c>
      <c r="C80" s="188"/>
      <c r="D80" s="188"/>
      <c r="E80" s="235">
        <f>SUM(E82,E99,E103,E113)</f>
        <v>377580</v>
      </c>
      <c r="F80" s="235">
        <f>SUM(F112,F102,F98,F93,F82)</f>
        <v>327734</v>
      </c>
      <c r="G80" s="235">
        <f>SUM(G112,G102,G98,G93,G82)</f>
        <v>308724</v>
      </c>
      <c r="H80" s="235">
        <f>ABS(G80/F80*100)</f>
        <v>94.19956428078868</v>
      </c>
    </row>
    <row r="81" spans="1:8" ht="12.75">
      <c r="A81" s="191"/>
      <c r="B81" s="218" t="s">
        <v>290</v>
      </c>
      <c r="C81" s="192" t="s">
        <v>291</v>
      </c>
      <c r="D81" s="192"/>
      <c r="E81" s="194"/>
      <c r="F81" s="194"/>
      <c r="G81" s="194"/>
      <c r="H81" s="194"/>
    </row>
    <row r="82" spans="1:8" ht="12.75">
      <c r="A82" s="191"/>
      <c r="B82" s="119"/>
      <c r="C82" s="196" t="s">
        <v>292</v>
      </c>
      <c r="D82" s="197" t="s">
        <v>8</v>
      </c>
      <c r="E82" s="236">
        <f>SUM(E83)</f>
        <v>29873</v>
      </c>
      <c r="F82" s="236">
        <f>SUM(F83)</f>
        <v>25530</v>
      </c>
      <c r="G82" s="221">
        <f>SUM(G83)</f>
        <v>22875</v>
      </c>
      <c r="H82" s="221">
        <f>ABS(G82/F82*100)</f>
        <v>89.60047003525264</v>
      </c>
    </row>
    <row r="83" spans="1:8" ht="12.75">
      <c r="A83" s="191"/>
      <c r="B83" s="119"/>
      <c r="C83" s="199" t="s">
        <v>293</v>
      </c>
      <c r="D83" s="200" t="s">
        <v>294</v>
      </c>
      <c r="E83" s="237">
        <f>SUM(E92,E91,E90,E89,E87)</f>
        <v>29873</v>
      </c>
      <c r="F83" s="237">
        <f>SUM(F84:F92)</f>
        <v>25530</v>
      </c>
      <c r="G83" s="238">
        <f>SUM(G84:G92)</f>
        <v>22875</v>
      </c>
      <c r="H83" s="238">
        <f>ABS(G83/F83*100)</f>
        <v>89.60047003525264</v>
      </c>
    </row>
    <row r="84" spans="1:8" ht="12.75">
      <c r="A84" s="191"/>
      <c r="B84" s="119"/>
      <c r="C84" s="199"/>
      <c r="D84" s="228" t="s">
        <v>330</v>
      </c>
      <c r="E84" s="239">
        <v>0</v>
      </c>
      <c r="F84" s="239">
        <v>432</v>
      </c>
      <c r="G84" s="240">
        <v>0</v>
      </c>
      <c r="H84" s="240">
        <f>ABS(G84/F84*100)</f>
        <v>0</v>
      </c>
    </row>
    <row r="85" spans="1:8" ht="12.75">
      <c r="A85" s="191"/>
      <c r="B85" s="119"/>
      <c r="C85" s="199"/>
      <c r="D85" s="219" t="s">
        <v>331</v>
      </c>
      <c r="E85" s="239">
        <v>0</v>
      </c>
      <c r="F85" s="239">
        <v>109</v>
      </c>
      <c r="G85" s="240">
        <v>0</v>
      </c>
      <c r="H85" s="240">
        <f>ABS(G85/F85*100)</f>
        <v>0</v>
      </c>
    </row>
    <row r="86" spans="1:8" ht="12.75">
      <c r="A86" s="191"/>
      <c r="B86" s="119"/>
      <c r="C86" s="199"/>
      <c r="D86" s="219" t="s">
        <v>332</v>
      </c>
      <c r="E86" s="239"/>
      <c r="F86" s="239">
        <v>5899</v>
      </c>
      <c r="G86" s="240">
        <v>5899</v>
      </c>
      <c r="H86" s="240">
        <f>ABS(G86/F86*100)</f>
        <v>100</v>
      </c>
    </row>
    <row r="87" spans="1:8" ht="12.75">
      <c r="A87" s="191"/>
      <c r="B87" s="119"/>
      <c r="C87" s="199"/>
      <c r="D87" s="219" t="s">
        <v>333</v>
      </c>
      <c r="E87" s="239">
        <v>9958</v>
      </c>
      <c r="F87" s="239">
        <v>2410</v>
      </c>
      <c r="G87" s="240">
        <v>2409</v>
      </c>
      <c r="H87" s="240">
        <f>ABS(G87/F87*100)</f>
        <v>99.95850622406638</v>
      </c>
    </row>
    <row r="88" spans="1:8" ht="12.75">
      <c r="A88" s="191"/>
      <c r="B88" s="119"/>
      <c r="C88" s="199"/>
      <c r="D88" s="219" t="s">
        <v>295</v>
      </c>
      <c r="E88" s="239"/>
      <c r="F88" s="239">
        <v>43</v>
      </c>
      <c r="G88" s="240">
        <v>42</v>
      </c>
      <c r="H88" s="240">
        <f>ABS(G88/F88*100)</f>
        <v>97.67441860465115</v>
      </c>
    </row>
    <row r="89" spans="1:8" ht="12.75">
      <c r="A89" s="191"/>
      <c r="B89" s="119"/>
      <c r="C89" s="199"/>
      <c r="D89" s="219" t="s">
        <v>296</v>
      </c>
      <c r="E89" s="239">
        <v>3319</v>
      </c>
      <c r="F89" s="239">
        <v>5643</v>
      </c>
      <c r="G89" s="240">
        <v>5643</v>
      </c>
      <c r="H89" s="240">
        <f>ABS(G89/F89*100)</f>
        <v>100</v>
      </c>
    </row>
    <row r="90" spans="1:8" ht="12.75">
      <c r="A90" s="191"/>
      <c r="B90" s="119"/>
      <c r="C90" s="119"/>
      <c r="D90" s="219" t="s">
        <v>304</v>
      </c>
      <c r="E90" s="239">
        <v>8298</v>
      </c>
      <c r="F90" s="239">
        <v>8298</v>
      </c>
      <c r="G90" s="240">
        <v>6446</v>
      </c>
      <c r="H90" s="240">
        <f>ABS(G90/F90*100)</f>
        <v>77.68136900457941</v>
      </c>
    </row>
    <row r="91" spans="1:8" ht="12.75">
      <c r="A91" s="191"/>
      <c r="B91" s="119"/>
      <c r="C91" s="119"/>
      <c r="D91" s="219" t="s">
        <v>305</v>
      </c>
      <c r="E91" s="239">
        <v>4979</v>
      </c>
      <c r="F91" s="239">
        <v>1199</v>
      </c>
      <c r="G91" s="240">
        <v>940</v>
      </c>
      <c r="H91" s="240">
        <f>ABS(G91/F91*100)</f>
        <v>78.39866555462885</v>
      </c>
    </row>
    <row r="92" spans="1:8" ht="12.75">
      <c r="A92" s="191"/>
      <c r="B92" s="119"/>
      <c r="C92" s="119"/>
      <c r="D92" s="219" t="s">
        <v>306</v>
      </c>
      <c r="E92" s="239">
        <v>3319</v>
      </c>
      <c r="F92" s="239">
        <v>1497</v>
      </c>
      <c r="G92" s="240">
        <v>1496</v>
      </c>
      <c r="H92" s="240">
        <f>ABS(G92/F92*100)</f>
        <v>99.93319973279893</v>
      </c>
    </row>
    <row r="93" spans="1:8" ht="12.75">
      <c r="A93" s="191"/>
      <c r="B93" s="119"/>
      <c r="C93" s="212">
        <v>700</v>
      </c>
      <c r="D93" s="197" t="s">
        <v>20</v>
      </c>
      <c r="E93" s="236">
        <v>0</v>
      </c>
      <c r="F93" s="236">
        <f>SUM(F94)</f>
        <v>267018</v>
      </c>
      <c r="G93" s="221">
        <f>SUM(G94)</f>
        <v>265396</v>
      </c>
      <c r="H93" s="221">
        <f>ABS(G93/F93*100)</f>
        <v>99.39255031496003</v>
      </c>
    </row>
    <row r="94" spans="1:8" ht="12.75">
      <c r="A94" s="191"/>
      <c r="B94" s="119"/>
      <c r="C94" s="222">
        <v>710</v>
      </c>
      <c r="D94" s="223" t="s">
        <v>301</v>
      </c>
      <c r="E94" s="237">
        <v>0</v>
      </c>
      <c r="F94" s="237">
        <f>SUM(F96,F95)</f>
        <v>267018</v>
      </c>
      <c r="G94" s="238">
        <f>SUM(G95:G96)</f>
        <v>265396</v>
      </c>
      <c r="H94" s="238">
        <f>ABS(G94/F94*100)</f>
        <v>99.39255031496003</v>
      </c>
    </row>
    <row r="95" spans="1:8" ht="12.75">
      <c r="A95" s="191"/>
      <c r="B95" s="119"/>
      <c r="C95" s="222"/>
      <c r="D95" s="219" t="s">
        <v>334</v>
      </c>
      <c r="E95" s="239">
        <v>0</v>
      </c>
      <c r="F95" s="239">
        <v>38173</v>
      </c>
      <c r="G95" s="240">
        <v>36551</v>
      </c>
      <c r="H95" s="240">
        <f>ABS(G95/F95*100)</f>
        <v>95.7509234275535</v>
      </c>
    </row>
    <row r="96" spans="1:8" ht="12.75">
      <c r="A96" s="191"/>
      <c r="B96" s="119"/>
      <c r="C96" s="222"/>
      <c r="D96" s="219" t="s">
        <v>335</v>
      </c>
      <c r="E96" s="239">
        <v>0</v>
      </c>
      <c r="F96" s="239">
        <v>228845</v>
      </c>
      <c r="G96" s="240">
        <v>228845</v>
      </c>
      <c r="H96" s="240">
        <f>ABS(G96/F96*100)</f>
        <v>100</v>
      </c>
    </row>
    <row r="97" spans="1:8" ht="12.75">
      <c r="A97" s="191"/>
      <c r="B97" s="208" t="s">
        <v>299</v>
      </c>
      <c r="C97" s="209" t="s">
        <v>300</v>
      </c>
      <c r="D97" s="209"/>
      <c r="E97" s="241"/>
      <c r="F97" s="241"/>
      <c r="G97" s="232"/>
      <c r="H97" s="241"/>
    </row>
    <row r="98" spans="1:8" ht="12.75">
      <c r="A98" s="191"/>
      <c r="B98" s="242"/>
      <c r="C98" s="212">
        <v>700</v>
      </c>
      <c r="D98" s="197" t="s">
        <v>20</v>
      </c>
      <c r="E98" s="236">
        <f>SUM(E99)</f>
        <v>33194</v>
      </c>
      <c r="F98" s="236">
        <f>SUM(F99)</f>
        <v>33194</v>
      </c>
      <c r="G98" s="221">
        <f>SUM(G99)</f>
        <v>19407</v>
      </c>
      <c r="H98" s="236">
        <f>ABS(G98/F98*100)</f>
        <v>58.46538531059831</v>
      </c>
    </row>
    <row r="99" spans="1:8" ht="12.75">
      <c r="A99" s="191"/>
      <c r="B99" s="242"/>
      <c r="C99" s="213">
        <v>710</v>
      </c>
      <c r="D99" s="214" t="s">
        <v>301</v>
      </c>
      <c r="E99" s="237">
        <f>SUM(E100)</f>
        <v>33194</v>
      </c>
      <c r="F99" s="237">
        <f>SUM(F100)</f>
        <v>33194</v>
      </c>
      <c r="G99" s="215">
        <f>SUM(G100)</f>
        <v>19407</v>
      </c>
      <c r="H99" s="237">
        <f>ABS(G99/F99*100)</f>
        <v>58.46538531059831</v>
      </c>
    </row>
    <row r="100" spans="1:8" ht="12.75">
      <c r="A100" s="191"/>
      <c r="B100" s="242"/>
      <c r="C100" s="213"/>
      <c r="D100" s="219" t="s">
        <v>336</v>
      </c>
      <c r="E100" s="239">
        <v>33194</v>
      </c>
      <c r="F100" s="239">
        <v>33194</v>
      </c>
      <c r="G100" s="206">
        <v>19407</v>
      </c>
      <c r="H100" s="239">
        <f>ABS(G100/F100*100)</f>
        <v>58.46538531059831</v>
      </c>
    </row>
    <row r="101" spans="1:8" ht="12.75">
      <c r="A101" s="191"/>
      <c r="B101" s="208" t="s">
        <v>337</v>
      </c>
      <c r="C101" s="209" t="s">
        <v>338</v>
      </c>
      <c r="D101" s="209"/>
      <c r="E101" s="241"/>
      <c r="F101" s="241"/>
      <c r="G101" s="232"/>
      <c r="H101" s="241"/>
    </row>
    <row r="102" spans="1:8" ht="12.75">
      <c r="A102" s="191"/>
      <c r="B102" s="243"/>
      <c r="C102" s="212">
        <v>600</v>
      </c>
      <c r="D102" s="197" t="s">
        <v>8</v>
      </c>
      <c r="E102" s="236">
        <f>SUM(E103)</f>
        <v>102072</v>
      </c>
      <c r="F102" s="236">
        <f>SUM(F103)</f>
        <v>1992</v>
      </c>
      <c r="G102" s="221">
        <f>SUM(G103)</f>
        <v>1046</v>
      </c>
      <c r="H102" s="236">
        <f>ABS(G102/F102*100)</f>
        <v>52.51004016064257</v>
      </c>
    </row>
    <row r="103" spans="1:8" ht="12.75">
      <c r="A103" s="191"/>
      <c r="B103" s="243"/>
      <c r="C103" s="199" t="s">
        <v>293</v>
      </c>
      <c r="D103" s="200" t="s">
        <v>294</v>
      </c>
      <c r="E103" s="237">
        <f>SUM(E111,E110,E109,E108,E107,E106,E105,E104)</f>
        <v>102072</v>
      </c>
      <c r="F103" s="237">
        <f>SUM(F111,F110,F109,F108,F107,F106,F105,F104)</f>
        <v>1992</v>
      </c>
      <c r="G103" s="238">
        <f>SUM(G111,G110,G109,G108,G107,G106,G105,G104)</f>
        <v>1046</v>
      </c>
      <c r="H103" s="237">
        <f>ABS(G103/F103*100)</f>
        <v>52.51004016064257</v>
      </c>
    </row>
    <row r="104" spans="1:8" ht="12.75">
      <c r="A104" s="191"/>
      <c r="B104" s="243"/>
      <c r="C104" s="233"/>
      <c r="D104" s="219" t="s">
        <v>339</v>
      </c>
      <c r="E104" s="239">
        <v>12282</v>
      </c>
      <c r="F104" s="239">
        <v>0</v>
      </c>
      <c r="G104" s="240">
        <v>0</v>
      </c>
      <c r="H104" s="239">
        <v>0</v>
      </c>
    </row>
    <row r="105" spans="1:8" ht="12.75">
      <c r="A105" s="191"/>
      <c r="B105" s="243"/>
      <c r="C105" s="233"/>
      <c r="D105" s="219" t="s">
        <v>340</v>
      </c>
      <c r="E105" s="239">
        <v>5809</v>
      </c>
      <c r="F105" s="239">
        <v>0</v>
      </c>
      <c r="G105" s="240">
        <v>0</v>
      </c>
      <c r="H105" s="239">
        <v>0</v>
      </c>
    </row>
    <row r="106" spans="1:8" ht="12.75">
      <c r="A106" s="191"/>
      <c r="B106" s="243"/>
      <c r="C106" s="233"/>
      <c r="D106" s="219" t="s">
        <v>331</v>
      </c>
      <c r="E106" s="239">
        <v>4315</v>
      </c>
      <c r="F106" s="239">
        <v>0</v>
      </c>
      <c r="G106" s="240">
        <v>0</v>
      </c>
      <c r="H106" s="239">
        <v>0</v>
      </c>
    </row>
    <row r="107" spans="1:8" ht="12.75">
      <c r="A107" s="191"/>
      <c r="B107" s="243"/>
      <c r="C107" s="233"/>
      <c r="D107" s="219" t="s">
        <v>332</v>
      </c>
      <c r="E107" s="239">
        <v>52446</v>
      </c>
      <c r="F107" s="239">
        <v>0</v>
      </c>
      <c r="G107" s="240">
        <v>0</v>
      </c>
      <c r="H107" s="239">
        <v>0</v>
      </c>
    </row>
    <row r="108" spans="1:8" ht="12.75">
      <c r="A108" s="191"/>
      <c r="B108" s="243"/>
      <c r="C108" s="233"/>
      <c r="D108" s="219" t="s">
        <v>341</v>
      </c>
      <c r="E108" s="239">
        <v>23236</v>
      </c>
      <c r="F108" s="239">
        <v>0</v>
      </c>
      <c r="G108" s="240">
        <v>0</v>
      </c>
      <c r="H108" s="239">
        <v>0</v>
      </c>
    </row>
    <row r="109" spans="1:8" ht="12.75">
      <c r="A109" s="191"/>
      <c r="B109" s="243"/>
      <c r="C109" s="233"/>
      <c r="D109" s="219" t="s">
        <v>306</v>
      </c>
      <c r="E109" s="239">
        <v>332</v>
      </c>
      <c r="F109" s="239">
        <v>0</v>
      </c>
      <c r="G109" s="240">
        <v>0</v>
      </c>
      <c r="H109" s="239">
        <v>0</v>
      </c>
    </row>
    <row r="110" spans="1:8" ht="12.75">
      <c r="A110" s="191"/>
      <c r="B110" s="243"/>
      <c r="C110" s="233"/>
      <c r="D110" s="219" t="s">
        <v>342</v>
      </c>
      <c r="E110" s="239">
        <v>1660</v>
      </c>
      <c r="F110" s="239">
        <v>0</v>
      </c>
      <c r="G110" s="240">
        <v>0</v>
      </c>
      <c r="H110" s="239">
        <v>0</v>
      </c>
    </row>
    <row r="111" spans="1:8" ht="12.75">
      <c r="A111" s="191"/>
      <c r="B111" s="243"/>
      <c r="C111" s="233"/>
      <c r="D111" s="219" t="s">
        <v>343</v>
      </c>
      <c r="E111" s="239">
        <v>1992</v>
      </c>
      <c r="F111" s="239">
        <v>1992</v>
      </c>
      <c r="G111" s="240">
        <v>1046</v>
      </c>
      <c r="H111" s="239">
        <f>ABS(G111/F111*100)</f>
        <v>52.51004016064257</v>
      </c>
    </row>
    <row r="112" spans="1:8" ht="12.75">
      <c r="A112" s="191"/>
      <c r="B112" s="243"/>
      <c r="C112" s="196" t="s">
        <v>344</v>
      </c>
      <c r="D112" s="197" t="s">
        <v>20</v>
      </c>
      <c r="E112" s="236">
        <f>SUM(E113)</f>
        <v>212441</v>
      </c>
      <c r="F112" s="236">
        <f>SUM(F113)</f>
        <v>0</v>
      </c>
      <c r="G112" s="236">
        <v>0</v>
      </c>
      <c r="H112" s="236">
        <v>0</v>
      </c>
    </row>
    <row r="113" spans="1:8" ht="12.75">
      <c r="A113" s="191"/>
      <c r="B113" s="243"/>
      <c r="C113" s="213">
        <v>710</v>
      </c>
      <c r="D113" s="214" t="s">
        <v>301</v>
      </c>
      <c r="E113" s="244">
        <f>SUM(E114)</f>
        <v>212441</v>
      </c>
      <c r="F113" s="244">
        <f>SUM(F114)</f>
        <v>0</v>
      </c>
      <c r="G113" s="244">
        <v>0</v>
      </c>
      <c r="H113" s="237">
        <v>0</v>
      </c>
    </row>
    <row r="114" spans="1:8" ht="12.75">
      <c r="A114" s="191"/>
      <c r="B114" s="243"/>
      <c r="C114" s="231"/>
      <c r="D114" s="219" t="s">
        <v>345</v>
      </c>
      <c r="E114" s="239">
        <v>212441</v>
      </c>
      <c r="F114" s="239">
        <v>0</v>
      </c>
      <c r="G114" s="239">
        <v>0</v>
      </c>
      <c r="H114" s="239">
        <v>0</v>
      </c>
    </row>
    <row r="115" spans="1:8" ht="12.75">
      <c r="A115" s="245" t="s">
        <v>346</v>
      </c>
      <c r="B115" s="245"/>
      <c r="C115" s="245"/>
      <c r="D115" s="246" t="s">
        <v>347</v>
      </c>
      <c r="E115" s="247">
        <f>SUM(E102,E82,E65,E53,E30,E23,E11)</f>
        <v>183397</v>
      </c>
      <c r="F115" s="247">
        <f>SUM(F102,F82,F65,F53,F45,F30,F23,F11)</f>
        <v>138267</v>
      </c>
      <c r="G115" s="248">
        <f>SUM(G11,G23,G30,G45,G53,G65,G82,G102)</f>
        <v>92092</v>
      </c>
      <c r="H115" s="249">
        <f>G115/F115*100</f>
        <v>66.60446816666305</v>
      </c>
    </row>
    <row r="116" spans="1:8" ht="12.75">
      <c r="A116" s="245"/>
      <c r="B116" s="245"/>
      <c r="C116" s="245"/>
      <c r="D116" s="250" t="s">
        <v>348</v>
      </c>
      <c r="E116" s="248">
        <f>SUM(E112,E98,E76,E70,E48,E40,E35,E18)</f>
        <v>6491833</v>
      </c>
      <c r="F116" s="248">
        <f>SUM(F112,F98,F93,F76,F70,F48,F40,F35,F18)</f>
        <v>2247383</v>
      </c>
      <c r="G116" s="248">
        <f>SUM(G18,G48,G76,G93,G98,G112)</f>
        <v>1956764</v>
      </c>
      <c r="H116" s="251">
        <f>G116/F116*100</f>
        <v>87.06855929763641</v>
      </c>
    </row>
  </sheetData>
  <mergeCells count="55">
    <mergeCell ref="A6:A7"/>
    <mergeCell ref="E6:E7"/>
    <mergeCell ref="F6:F7"/>
    <mergeCell ref="B9:D9"/>
    <mergeCell ref="A10:A20"/>
    <mergeCell ref="C10:D10"/>
    <mergeCell ref="B11:B16"/>
    <mergeCell ref="C13:C16"/>
    <mergeCell ref="C17:D17"/>
    <mergeCell ref="B18:B20"/>
    <mergeCell ref="B21:D21"/>
    <mergeCell ref="A22:A27"/>
    <mergeCell ref="C22:D22"/>
    <mergeCell ref="B23:B27"/>
    <mergeCell ref="C25:C27"/>
    <mergeCell ref="B28:D28"/>
    <mergeCell ref="A29:A37"/>
    <mergeCell ref="C29:D29"/>
    <mergeCell ref="B30:B33"/>
    <mergeCell ref="C32:C33"/>
    <mergeCell ref="C34:D34"/>
    <mergeCell ref="B35:B37"/>
    <mergeCell ref="A38:A62"/>
    <mergeCell ref="C39:D39"/>
    <mergeCell ref="B40:B43"/>
    <mergeCell ref="C42:C43"/>
    <mergeCell ref="C44:D44"/>
    <mergeCell ref="B45:B51"/>
    <mergeCell ref="C50:C51"/>
    <mergeCell ref="B53:B62"/>
    <mergeCell ref="C57:C62"/>
    <mergeCell ref="B63:D63"/>
    <mergeCell ref="A64:A73"/>
    <mergeCell ref="C64:D64"/>
    <mergeCell ref="B65:B73"/>
    <mergeCell ref="C72:C73"/>
    <mergeCell ref="B74:D74"/>
    <mergeCell ref="A75:A79"/>
    <mergeCell ref="C75:D75"/>
    <mergeCell ref="B76:B79"/>
    <mergeCell ref="C78:C79"/>
    <mergeCell ref="B80:D80"/>
    <mergeCell ref="A81:A111"/>
    <mergeCell ref="C81:D81"/>
    <mergeCell ref="B82:B96"/>
    <mergeCell ref="C84:C92"/>
    <mergeCell ref="C95:C96"/>
    <mergeCell ref="C97:D97"/>
    <mergeCell ref="B98:B100"/>
    <mergeCell ref="C101:D101"/>
    <mergeCell ref="B102:B111"/>
    <mergeCell ref="C104:C111"/>
    <mergeCell ref="A112:A114"/>
    <mergeCell ref="B112:B114"/>
    <mergeCell ref="A115:C116"/>
  </mergeCells>
  <printOptions/>
  <pageMargins left="0.7875" right="0.7875" top="0.7875" bottom="1.0527777777777778" header="0.5118055555555556" footer="0.7875"/>
  <pageSetup firstPageNumber="91" useFirstPageNumber="1" horizontalDpi="300" verticalDpi="300" orientation="landscape" paperSize="9"/>
  <headerFooter alignWithMargins="0">
    <oddFooter>&amp;C&amp;"Times New Roman,Normálne"&amp;12&amp;P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80"/>
  <sheetViews>
    <sheetView tabSelected="1" workbookViewId="0" topLeftCell="A169">
      <selection activeCell="H3" sqref="H3"/>
    </sheetView>
  </sheetViews>
  <sheetFormatPr defaultColWidth="12.57421875" defaultRowHeight="12.75"/>
  <cols>
    <col min="1" max="2" width="11.57421875" style="0" customWidth="1"/>
    <col min="3" max="3" width="8.421875" style="0" customWidth="1"/>
    <col min="4" max="4" width="43.8515625" style="0" customWidth="1"/>
    <col min="5" max="7" width="11.57421875" style="0" customWidth="1"/>
    <col min="8" max="8" width="7.8515625" style="0" customWidth="1"/>
    <col min="9" max="16384" width="11.57421875" style="0" customWidth="1"/>
  </cols>
  <sheetData>
    <row r="1" spans="1:8" ht="15">
      <c r="A1" s="252" t="s">
        <v>349</v>
      </c>
      <c r="B1" s="252"/>
      <c r="C1" s="252"/>
      <c r="D1" s="252"/>
      <c r="E1" s="252"/>
      <c r="F1" s="252"/>
      <c r="G1" s="252"/>
      <c r="H1" s="252"/>
    </row>
    <row r="2" spans="1:8" ht="12.75">
      <c r="A2" s="253"/>
      <c r="B2" s="253"/>
      <c r="C2" s="253"/>
      <c r="E2" s="253"/>
      <c r="F2" s="253"/>
      <c r="G2" s="253"/>
      <c r="H2" s="254" t="s">
        <v>0</v>
      </c>
    </row>
    <row r="3" spans="1:8" ht="12.75" customHeight="1">
      <c r="A3" s="255" t="s">
        <v>279</v>
      </c>
      <c r="B3" s="255" t="s">
        <v>350</v>
      </c>
      <c r="C3" s="255" t="s">
        <v>351</v>
      </c>
      <c r="D3" s="255"/>
      <c r="E3" s="256" t="s">
        <v>352</v>
      </c>
      <c r="F3" s="256"/>
      <c r="G3" s="257" t="s">
        <v>3</v>
      </c>
      <c r="H3" s="258" t="s">
        <v>89</v>
      </c>
    </row>
    <row r="4" spans="1:8" ht="12.75" customHeight="1">
      <c r="A4" s="255"/>
      <c r="B4" s="255"/>
      <c r="C4" s="259" t="s">
        <v>353</v>
      </c>
      <c r="D4" s="260" t="s">
        <v>354</v>
      </c>
      <c r="E4" s="261" t="s">
        <v>4</v>
      </c>
      <c r="F4" s="261" t="s">
        <v>5</v>
      </c>
      <c r="G4" s="262" t="s">
        <v>6</v>
      </c>
      <c r="H4" s="263" t="s">
        <v>287</v>
      </c>
    </row>
    <row r="5" spans="1:8" ht="12.75">
      <c r="A5" s="255"/>
      <c r="B5" s="255"/>
      <c r="C5" s="259"/>
      <c r="D5" s="264" t="s">
        <v>286</v>
      </c>
      <c r="E5" s="261"/>
      <c r="F5" s="261"/>
      <c r="G5" s="261"/>
      <c r="H5" s="263"/>
    </row>
    <row r="6" spans="1:8" ht="12.75">
      <c r="A6" s="265" t="s">
        <v>355</v>
      </c>
      <c r="B6" s="265"/>
      <c r="C6" s="265"/>
      <c r="D6" s="265"/>
      <c r="E6" s="266">
        <f>SUM(E7+E25+E113+E141)</f>
        <v>1919542</v>
      </c>
      <c r="F6" s="266">
        <f>SUM(F7+F25+F113+F141+F154)</f>
        <v>1995331</v>
      </c>
      <c r="G6" s="266">
        <f>SUM(G7+G25+G113+G141+G154)</f>
        <v>1929104</v>
      </c>
      <c r="H6" s="267">
        <f>IF(0," ",G6/F6*100)</f>
        <v>96.68090156470281</v>
      </c>
    </row>
    <row r="7" spans="1:8" ht="12.75">
      <c r="A7" s="268" t="s">
        <v>205</v>
      </c>
      <c r="B7" s="269"/>
      <c r="C7" s="270" t="s">
        <v>356</v>
      </c>
      <c r="D7" s="270"/>
      <c r="E7" s="271">
        <f>SUM(E9)</f>
        <v>160359</v>
      </c>
      <c r="F7" s="271">
        <f>SUM(F9)</f>
        <v>160359</v>
      </c>
      <c r="G7" s="271">
        <f>SUM(G9)</f>
        <v>138416</v>
      </c>
      <c r="H7" s="272">
        <f>IF(0," ",G7/F7*100)</f>
        <v>86.31632773963419</v>
      </c>
    </row>
    <row r="8" spans="1:8" ht="12.75">
      <c r="A8" s="273"/>
      <c r="B8" s="274" t="s">
        <v>357</v>
      </c>
      <c r="C8" s="275" t="s">
        <v>358</v>
      </c>
      <c r="D8" s="275"/>
      <c r="E8" s="276"/>
      <c r="F8" s="276"/>
      <c r="G8" s="276"/>
      <c r="H8" s="277"/>
    </row>
    <row r="9" spans="1:8" ht="15.75" customHeight="1">
      <c r="A9" s="273"/>
      <c r="B9" s="278"/>
      <c r="C9" s="279" t="s">
        <v>292</v>
      </c>
      <c r="D9" s="280" t="s">
        <v>359</v>
      </c>
      <c r="E9" s="281">
        <f>SUM(E10+E11+E12)</f>
        <v>160359</v>
      </c>
      <c r="F9" s="281">
        <f>SUM(F10+F11+F12)</f>
        <v>160359</v>
      </c>
      <c r="G9" s="281">
        <f>SUM(G10:G12)</f>
        <v>138416</v>
      </c>
      <c r="H9" s="282">
        <f>SUM(G9/F9*100)</f>
        <v>86.31632773963419</v>
      </c>
    </row>
    <row r="10" spans="1:8" ht="22.5" customHeight="1">
      <c r="A10" s="273"/>
      <c r="B10" s="278"/>
      <c r="C10" s="283" t="s">
        <v>360</v>
      </c>
      <c r="D10" s="284" t="s">
        <v>361</v>
      </c>
      <c r="E10" s="285">
        <v>66255</v>
      </c>
      <c r="F10" s="285">
        <v>66255</v>
      </c>
      <c r="G10" s="285">
        <v>59233</v>
      </c>
      <c r="H10" s="286">
        <f>SUM(G10/F10*100)</f>
        <v>89.40155459965285</v>
      </c>
    </row>
    <row r="11" spans="1:8" ht="12.75">
      <c r="A11" s="273"/>
      <c r="B11" s="278"/>
      <c r="C11" s="283" t="s">
        <v>317</v>
      </c>
      <c r="D11" s="287" t="s">
        <v>362</v>
      </c>
      <c r="E11" s="285">
        <v>25558</v>
      </c>
      <c r="F11" s="285">
        <v>25558</v>
      </c>
      <c r="G11" s="285">
        <v>21229</v>
      </c>
      <c r="H11" s="286">
        <f>SUM(G11/F11*100)</f>
        <v>83.0620549338759</v>
      </c>
    </row>
    <row r="12" spans="1:8" ht="12.75">
      <c r="A12" s="273"/>
      <c r="B12" s="278"/>
      <c r="C12" s="283" t="s">
        <v>293</v>
      </c>
      <c r="D12" s="287" t="s">
        <v>363</v>
      </c>
      <c r="E12" s="285">
        <f>SUM(E13+E16+E18+E20)</f>
        <v>68546</v>
      </c>
      <c r="F12" s="285">
        <f>SUM(F13+F16+F18+F20)</f>
        <v>68546</v>
      </c>
      <c r="G12" s="285">
        <f>SUM(G13+G16+G18+G20)</f>
        <v>57954</v>
      </c>
      <c r="H12" s="286">
        <f>SUM(G12/F12*100)</f>
        <v>84.5476030694716</v>
      </c>
    </row>
    <row r="13" spans="1:8" ht="12.75">
      <c r="A13" s="273"/>
      <c r="B13" s="278"/>
      <c r="C13" s="273"/>
      <c r="D13" s="287" t="s">
        <v>364</v>
      </c>
      <c r="E13" s="288">
        <f>SUM(E14:E15)</f>
        <v>3652</v>
      </c>
      <c r="F13" s="288">
        <f>SUM(F14:F15)</f>
        <v>3652</v>
      </c>
      <c r="G13" s="288">
        <f>SUM(G14:G15)</f>
        <v>3211</v>
      </c>
      <c r="H13" s="289">
        <f>SUM(G13/F13*100)</f>
        <v>87.92442497261774</v>
      </c>
    </row>
    <row r="14" spans="1:8" ht="12.75">
      <c r="A14" s="273"/>
      <c r="B14" s="278"/>
      <c r="C14" s="273"/>
      <c r="D14" s="290" t="s">
        <v>365</v>
      </c>
      <c r="E14" s="288">
        <v>1328</v>
      </c>
      <c r="F14" s="288">
        <v>1328</v>
      </c>
      <c r="G14" s="291">
        <v>1210</v>
      </c>
      <c r="H14" s="289">
        <f>SUM(G14/F14*100)</f>
        <v>91.1144578313253</v>
      </c>
    </row>
    <row r="15" spans="1:8" ht="12.75">
      <c r="A15" s="273"/>
      <c r="B15" s="278"/>
      <c r="C15" s="273"/>
      <c r="D15" s="290" t="s">
        <v>366</v>
      </c>
      <c r="E15" s="288">
        <v>2324</v>
      </c>
      <c r="F15" s="288">
        <v>2324</v>
      </c>
      <c r="G15" s="291">
        <v>2001</v>
      </c>
      <c r="H15" s="289">
        <f>SUM(G15/F15*100)</f>
        <v>86.10154905335628</v>
      </c>
    </row>
    <row r="16" spans="1:8" ht="12.75">
      <c r="A16" s="273"/>
      <c r="B16" s="278"/>
      <c r="C16" s="273"/>
      <c r="D16" s="287" t="s">
        <v>367</v>
      </c>
      <c r="E16" s="290">
        <f>SUM(E17:E17)</f>
        <v>3319</v>
      </c>
      <c r="F16" s="292">
        <f>SUM(F17:F17)</f>
        <v>3319</v>
      </c>
      <c r="G16" s="292">
        <f>SUM(G17:G17)</f>
        <v>2743</v>
      </c>
      <c r="H16" s="289">
        <f>SUM(G16/F16*100)</f>
        <v>82.64537511298585</v>
      </c>
    </row>
    <row r="17" spans="1:8" ht="12.75">
      <c r="A17" s="273"/>
      <c r="B17" s="278"/>
      <c r="C17" s="273"/>
      <c r="D17" s="290" t="s">
        <v>368</v>
      </c>
      <c r="E17" s="293">
        <v>3319</v>
      </c>
      <c r="F17" s="293">
        <v>3319</v>
      </c>
      <c r="G17" s="293">
        <v>2743</v>
      </c>
      <c r="H17" s="289">
        <f>SUM(G17/F17*100)</f>
        <v>82.64537511298585</v>
      </c>
    </row>
    <row r="18" spans="1:8" ht="12.75">
      <c r="A18" s="273"/>
      <c r="B18" s="278"/>
      <c r="C18" s="273"/>
      <c r="D18" s="287" t="s">
        <v>369</v>
      </c>
      <c r="E18" s="293">
        <f>SUM(E19)</f>
        <v>996</v>
      </c>
      <c r="F18" s="293">
        <f>SUM(F19)</f>
        <v>996</v>
      </c>
      <c r="G18" s="293">
        <f>SUM(G19)</f>
        <v>75</v>
      </c>
      <c r="H18" s="289">
        <f>SUM(G18/F18*100)</f>
        <v>7.530120481927711</v>
      </c>
    </row>
    <row r="19" spans="1:8" ht="12.75">
      <c r="A19" s="273"/>
      <c r="B19" s="278"/>
      <c r="C19" s="273"/>
      <c r="D19" s="290" t="s">
        <v>370</v>
      </c>
      <c r="E19" s="293">
        <v>996</v>
      </c>
      <c r="F19" s="293">
        <v>996</v>
      </c>
      <c r="G19" s="293">
        <v>75</v>
      </c>
      <c r="H19" s="289">
        <f>SUM(G19/F19*100)</f>
        <v>7.530120481927711</v>
      </c>
    </row>
    <row r="20" spans="1:8" ht="12.75">
      <c r="A20" s="273"/>
      <c r="B20" s="278"/>
      <c r="C20" s="273"/>
      <c r="D20" s="287" t="s">
        <v>371</v>
      </c>
      <c r="E20" s="293">
        <f>SUM(E21:E24)</f>
        <v>60579</v>
      </c>
      <c r="F20" s="293">
        <f>SUM(F21:F24)</f>
        <v>60579</v>
      </c>
      <c r="G20" s="293">
        <f>SUM(G21:G24)</f>
        <v>51925</v>
      </c>
      <c r="H20" s="289">
        <f>SUM(G20/F20*100)</f>
        <v>85.71452153386487</v>
      </c>
    </row>
    <row r="21" spans="1:8" ht="12.75">
      <c r="A21" s="273"/>
      <c r="B21" s="278"/>
      <c r="C21" s="273"/>
      <c r="D21" s="290" t="s">
        <v>372</v>
      </c>
      <c r="E21" s="293">
        <v>133</v>
      </c>
      <c r="F21" s="293">
        <v>133</v>
      </c>
      <c r="G21" s="293">
        <v>0</v>
      </c>
      <c r="H21" s="289">
        <f>SUM(G21/F21*100)</f>
        <v>0</v>
      </c>
    </row>
    <row r="22" spans="1:8" ht="12.75">
      <c r="A22" s="273"/>
      <c r="B22" s="278"/>
      <c r="C22" s="273"/>
      <c r="D22" s="290" t="s">
        <v>373</v>
      </c>
      <c r="E22" s="293">
        <v>1162</v>
      </c>
      <c r="F22" s="293">
        <v>1162</v>
      </c>
      <c r="G22" s="293">
        <v>592</v>
      </c>
      <c r="H22" s="289">
        <f>SUM(G22/F22*100)</f>
        <v>50.94664371772806</v>
      </c>
    </row>
    <row r="23" spans="1:8" ht="12.75">
      <c r="A23" s="273"/>
      <c r="B23" s="278"/>
      <c r="C23" s="273"/>
      <c r="D23" s="290" t="s">
        <v>374</v>
      </c>
      <c r="E23" s="293">
        <v>863</v>
      </c>
      <c r="F23" s="293">
        <v>863</v>
      </c>
      <c r="G23" s="293">
        <v>642</v>
      </c>
      <c r="H23" s="289">
        <f>SUM(G23/F23*100)</f>
        <v>74.39165701042873</v>
      </c>
    </row>
    <row r="24" spans="1:8" ht="12.75">
      <c r="A24" s="273"/>
      <c r="B24" s="278"/>
      <c r="C24" s="273"/>
      <c r="D24" s="290" t="s">
        <v>375</v>
      </c>
      <c r="E24" s="293">
        <v>58421</v>
      </c>
      <c r="F24" s="293">
        <v>58421</v>
      </c>
      <c r="G24" s="293">
        <v>50691</v>
      </c>
      <c r="H24" s="289">
        <f>SUM(G24/F24*100)</f>
        <v>86.76845654815905</v>
      </c>
    </row>
    <row r="25" spans="1:8" ht="12.75">
      <c r="A25" s="268" t="s">
        <v>207</v>
      </c>
      <c r="B25" s="269"/>
      <c r="C25" s="294" t="s">
        <v>376</v>
      </c>
      <c r="D25" s="294"/>
      <c r="E25" s="295">
        <f>SUBTOTAL(9,E26:E112)</f>
        <v>1695051</v>
      </c>
      <c r="F25" s="295">
        <f>SUBTOTAL(9,F26:F112)</f>
        <v>1670314</v>
      </c>
      <c r="G25" s="295">
        <f>SUBTOTAL(9,G26:G112)</f>
        <v>1626031</v>
      </c>
      <c r="H25" s="272">
        <f>SUM(G25/F25*100)</f>
        <v>97.34882183828908</v>
      </c>
    </row>
    <row r="26" spans="1:8" ht="12.75">
      <c r="A26" s="296"/>
      <c r="B26" s="274" t="s">
        <v>290</v>
      </c>
      <c r="C26" s="297" t="s">
        <v>358</v>
      </c>
      <c r="D26" s="297"/>
      <c r="E26" s="298">
        <f>SUBTOTAL(9,E27:E95)</f>
        <v>1321023</v>
      </c>
      <c r="F26" s="298">
        <f>SUBTOTAL(9,F27:F95)</f>
        <v>1314886</v>
      </c>
      <c r="G26" s="298">
        <f>SUBTOTAL(9,G27:G95)</f>
        <v>1280939</v>
      </c>
      <c r="H26" s="277">
        <f>SUM(G26/F26*100)</f>
        <v>97.41825527079914</v>
      </c>
    </row>
    <row r="27" spans="1:8" ht="15" customHeight="1">
      <c r="A27" s="296"/>
      <c r="B27" s="278"/>
      <c r="C27" s="279" t="s">
        <v>292</v>
      </c>
      <c r="D27" s="280" t="s">
        <v>359</v>
      </c>
      <c r="E27" s="281">
        <f>SUBTOTAL(9,E28:E85)</f>
        <v>1296493</v>
      </c>
      <c r="F27" s="281">
        <f>SUBTOTAL(9,F28:F85)</f>
        <v>1290356</v>
      </c>
      <c r="G27" s="281">
        <f>SUBTOTAL(9,G28:G85)</f>
        <v>1262530</v>
      </c>
      <c r="H27" s="282">
        <f>SUM(G27/F27*100)</f>
        <v>97.84354085229192</v>
      </c>
    </row>
    <row r="28" spans="1:8" ht="22.5" customHeight="1">
      <c r="A28" s="296"/>
      <c r="B28" s="278"/>
      <c r="C28" s="283" t="s">
        <v>360</v>
      </c>
      <c r="D28" s="284" t="s">
        <v>361</v>
      </c>
      <c r="E28" s="285">
        <v>671147</v>
      </c>
      <c r="F28" s="285">
        <v>671029</v>
      </c>
      <c r="G28" s="299">
        <v>671195</v>
      </c>
      <c r="H28" s="286">
        <f>SUM(G28/F28*100)</f>
        <v>100.02473812607204</v>
      </c>
    </row>
    <row r="29" spans="1:8" ht="12.75">
      <c r="A29" s="296"/>
      <c r="B29" s="278"/>
      <c r="C29" s="283" t="s">
        <v>317</v>
      </c>
      <c r="D29" s="287" t="s">
        <v>362</v>
      </c>
      <c r="E29" s="285">
        <v>274848</v>
      </c>
      <c r="F29" s="285">
        <v>275857</v>
      </c>
      <c r="G29" s="285">
        <v>275854</v>
      </c>
      <c r="H29" s="286">
        <f>SUM(G29/F29*100)</f>
        <v>99.99891248001683</v>
      </c>
    </row>
    <row r="30" spans="1:8" ht="12.75">
      <c r="A30" s="296"/>
      <c r="B30" s="278"/>
      <c r="C30" s="283" t="s">
        <v>293</v>
      </c>
      <c r="D30" s="287" t="s">
        <v>363</v>
      </c>
      <c r="E30" s="285">
        <f>ABS(SUBTOTAL(9,E31:E78))</f>
        <v>338515</v>
      </c>
      <c r="F30" s="285">
        <f>ABS(SUBTOTAL(9,F31:F78))</f>
        <v>328942</v>
      </c>
      <c r="G30" s="285">
        <f>ABS(SUBTOTAL(9,G31:G78))</f>
        <v>302233</v>
      </c>
      <c r="H30" s="286">
        <f>SUM(G30/F30*100)</f>
        <v>91.88033148700987</v>
      </c>
    </row>
    <row r="31" spans="1:8" ht="12.75">
      <c r="A31" s="296"/>
      <c r="B31" s="278"/>
      <c r="C31" s="273"/>
      <c r="D31" s="287" t="s">
        <v>364</v>
      </c>
      <c r="E31" s="288">
        <f>SUBTOTAL(9,E32:E33)</f>
        <v>4416</v>
      </c>
      <c r="F31" s="288">
        <f>SUBTOTAL(9,F32:F33)</f>
        <v>4682</v>
      </c>
      <c r="G31" s="288">
        <f>SUBTOTAL(9,G32:G33)</f>
        <v>4679</v>
      </c>
      <c r="H31" s="289">
        <f>SUM(G31/F31*100)</f>
        <v>99.93592481845364</v>
      </c>
    </row>
    <row r="32" spans="1:8" ht="12.75">
      <c r="A32" s="296"/>
      <c r="B32" s="278"/>
      <c r="C32" s="273"/>
      <c r="D32" s="290" t="s">
        <v>365</v>
      </c>
      <c r="E32" s="288">
        <v>2092</v>
      </c>
      <c r="F32" s="288">
        <v>2353</v>
      </c>
      <c r="G32" s="291">
        <v>2351</v>
      </c>
      <c r="H32" s="289">
        <f>SUM(G32/F32*100)</f>
        <v>99.91500212494687</v>
      </c>
    </row>
    <row r="33" spans="1:8" ht="12.75">
      <c r="A33" s="296"/>
      <c r="B33" s="278"/>
      <c r="C33" s="273"/>
      <c r="D33" s="290" t="s">
        <v>366</v>
      </c>
      <c r="E33" s="288">
        <v>2324</v>
      </c>
      <c r="F33" s="288">
        <v>2329</v>
      </c>
      <c r="G33" s="291">
        <v>2328</v>
      </c>
      <c r="H33" s="289">
        <f>SUM(G33/F33*100)</f>
        <v>99.95706311721769</v>
      </c>
    </row>
    <row r="34" spans="1:8" ht="12.75">
      <c r="A34" s="296"/>
      <c r="B34" s="278"/>
      <c r="C34" s="273"/>
      <c r="D34" s="287" t="s">
        <v>377</v>
      </c>
      <c r="E34" s="288">
        <f>SUBTOTAL(9,E35:E38)</f>
        <v>108046</v>
      </c>
      <c r="F34" s="288">
        <f>SUBTOTAL(9,F35:F38)</f>
        <v>107669</v>
      </c>
      <c r="G34" s="288">
        <f>SUBTOTAL(9,G35:G38)</f>
        <v>104098</v>
      </c>
      <c r="H34" s="289">
        <f>SUM(G34/F34*100)</f>
        <v>96.68335361153164</v>
      </c>
    </row>
    <row r="35" spans="1:8" ht="12.75">
      <c r="A35" s="296"/>
      <c r="B35" s="278"/>
      <c r="C35" s="273"/>
      <c r="D35" s="290" t="s">
        <v>378</v>
      </c>
      <c r="E35" s="288">
        <v>65392</v>
      </c>
      <c r="F35" s="288">
        <v>69192</v>
      </c>
      <c r="G35" s="291">
        <v>69251</v>
      </c>
      <c r="H35" s="289">
        <f>SUM(G35/F35*100)</f>
        <v>100.08526997340732</v>
      </c>
    </row>
    <row r="36" spans="1:8" ht="12.75">
      <c r="A36" s="296"/>
      <c r="B36" s="278"/>
      <c r="C36" s="273"/>
      <c r="D36" s="290" t="s">
        <v>379</v>
      </c>
      <c r="E36" s="288">
        <v>6639</v>
      </c>
      <c r="F36" s="288">
        <v>3539</v>
      </c>
      <c r="G36" s="291">
        <v>3508</v>
      </c>
      <c r="H36" s="289">
        <f>SUM(G36/F36*100)</f>
        <v>99.12404634077423</v>
      </c>
    </row>
    <row r="37" spans="1:8" ht="12.75">
      <c r="A37" s="296"/>
      <c r="B37" s="296"/>
      <c r="C37" s="273"/>
      <c r="D37" s="290" t="s">
        <v>380</v>
      </c>
      <c r="E37" s="293">
        <v>35019</v>
      </c>
      <c r="F37" s="293">
        <v>33942</v>
      </c>
      <c r="G37" s="293">
        <v>30632</v>
      </c>
      <c r="H37" s="289">
        <f>SUM(G37/F37*100)</f>
        <v>90.2480702374639</v>
      </c>
    </row>
    <row r="38" spans="1:8" ht="12.75">
      <c r="A38" s="296"/>
      <c r="B38" s="296"/>
      <c r="C38" s="273"/>
      <c r="D38" s="290" t="s">
        <v>381</v>
      </c>
      <c r="E38" s="293">
        <v>996</v>
      </c>
      <c r="F38" s="293">
        <v>996</v>
      </c>
      <c r="G38" s="293">
        <v>707</v>
      </c>
      <c r="H38" s="289">
        <f>SUM(G38/F38*100)</f>
        <v>70.98393574297188</v>
      </c>
    </row>
    <row r="39" spans="1:8" ht="12.75">
      <c r="A39" s="296"/>
      <c r="B39" s="296"/>
      <c r="C39" s="273"/>
      <c r="D39" s="287" t="s">
        <v>367</v>
      </c>
      <c r="E39" s="293">
        <f>SUBTOTAL(9,E40:E48)</f>
        <v>41692</v>
      </c>
      <c r="F39" s="293">
        <f>SUBTOTAL(9,F40:F48)</f>
        <v>41141</v>
      </c>
      <c r="G39" s="293">
        <f>SUBTOTAL(9,G40:G48)</f>
        <v>22065</v>
      </c>
      <c r="H39" s="289">
        <f>SUM(G39/F39*100)</f>
        <v>53.6326292506259</v>
      </c>
    </row>
    <row r="40" spans="1:8" ht="12.75">
      <c r="A40" s="296"/>
      <c r="B40" s="296"/>
      <c r="C40" s="273"/>
      <c r="D40" s="290" t="s">
        <v>382</v>
      </c>
      <c r="E40" s="293">
        <v>6639</v>
      </c>
      <c r="F40" s="293">
        <v>6639</v>
      </c>
      <c r="G40" s="293">
        <v>2886</v>
      </c>
      <c r="H40" s="289">
        <f>SUM(G40/F40*100)</f>
        <v>43.47040216900135</v>
      </c>
    </row>
    <row r="41" spans="1:8" ht="12.75">
      <c r="A41" s="296"/>
      <c r="B41" s="296"/>
      <c r="C41" s="273"/>
      <c r="D41" s="290" t="s">
        <v>383</v>
      </c>
      <c r="E41" s="293">
        <v>8962</v>
      </c>
      <c r="F41" s="293">
        <v>8962</v>
      </c>
      <c r="G41" s="293">
        <v>2154</v>
      </c>
      <c r="H41" s="289">
        <f>SUM(G41/F41*100)</f>
        <v>24.034813657665698</v>
      </c>
    </row>
    <row r="42" spans="1:8" ht="12.75">
      <c r="A42" s="296"/>
      <c r="B42" s="296"/>
      <c r="C42" s="273"/>
      <c r="D42" s="290" t="s">
        <v>384</v>
      </c>
      <c r="E42" s="293">
        <v>266</v>
      </c>
      <c r="F42" s="293">
        <v>1166</v>
      </c>
      <c r="G42" s="293">
        <v>1132</v>
      </c>
      <c r="H42" s="289">
        <f>SUM(G42/F42*100)</f>
        <v>97.08404802744425</v>
      </c>
    </row>
    <row r="43" spans="1:8" ht="12.75">
      <c r="A43" s="296"/>
      <c r="B43" s="296"/>
      <c r="C43" s="273"/>
      <c r="D43" s="290" t="s">
        <v>385</v>
      </c>
      <c r="E43" s="293">
        <v>15967</v>
      </c>
      <c r="F43" s="293">
        <v>14376</v>
      </c>
      <c r="G43" s="293">
        <v>9362</v>
      </c>
      <c r="H43" s="289">
        <f>SUM(G43/F43*100)</f>
        <v>65.12242626599888</v>
      </c>
    </row>
    <row r="44" spans="1:8" ht="12.75">
      <c r="A44" s="296"/>
      <c r="B44" s="296"/>
      <c r="C44" s="273"/>
      <c r="D44" s="290" t="s">
        <v>386</v>
      </c>
      <c r="E44" s="293">
        <v>697</v>
      </c>
      <c r="F44" s="293">
        <v>737</v>
      </c>
      <c r="G44" s="293">
        <v>731</v>
      </c>
      <c r="H44" s="289">
        <f>SUM(G44/F44*100)</f>
        <v>99.18588873812755</v>
      </c>
    </row>
    <row r="45" spans="1:8" ht="12.75">
      <c r="A45" s="296"/>
      <c r="B45" s="296"/>
      <c r="C45" s="273"/>
      <c r="D45" s="290" t="s">
        <v>387</v>
      </c>
      <c r="E45" s="293">
        <v>1660</v>
      </c>
      <c r="F45" s="293">
        <v>1760</v>
      </c>
      <c r="G45" s="293">
        <v>1760</v>
      </c>
      <c r="H45" s="289">
        <f>SUM(G45/F45*100)</f>
        <v>100</v>
      </c>
    </row>
    <row r="46" spans="1:8" ht="12.75">
      <c r="A46" s="296"/>
      <c r="B46" s="296"/>
      <c r="C46" s="273"/>
      <c r="D46" s="290" t="s">
        <v>388</v>
      </c>
      <c r="E46" s="293">
        <v>199</v>
      </c>
      <c r="F46" s="293">
        <v>199</v>
      </c>
      <c r="G46" s="293">
        <v>66</v>
      </c>
      <c r="H46" s="289">
        <f>SUM(G46/F46*100)</f>
        <v>33.165829145728644</v>
      </c>
    </row>
    <row r="47" spans="1:8" ht="12.75">
      <c r="A47" s="296"/>
      <c r="B47" s="296"/>
      <c r="C47" s="273"/>
      <c r="D47" s="290" t="s">
        <v>389</v>
      </c>
      <c r="E47" s="293">
        <v>3319</v>
      </c>
      <c r="F47" s="293">
        <v>3319</v>
      </c>
      <c r="G47" s="293">
        <v>0</v>
      </c>
      <c r="H47" s="289">
        <f>SUM(G47/F47*100)</f>
        <v>0</v>
      </c>
    </row>
    <row r="48" spans="1:8" ht="12.75">
      <c r="A48" s="296"/>
      <c r="B48" s="296"/>
      <c r="C48" s="273"/>
      <c r="D48" s="290" t="s">
        <v>368</v>
      </c>
      <c r="E48" s="293">
        <v>3983</v>
      </c>
      <c r="F48" s="293">
        <v>3983</v>
      </c>
      <c r="G48" s="293">
        <v>3974</v>
      </c>
      <c r="H48" s="289">
        <f>SUM(G48/F48*100)</f>
        <v>99.77403966859151</v>
      </c>
    </row>
    <row r="49" spans="1:8" ht="12.75">
      <c r="A49" s="296"/>
      <c r="B49" s="296"/>
      <c r="C49" s="273"/>
      <c r="D49" s="287" t="s">
        <v>369</v>
      </c>
      <c r="E49" s="293">
        <f>SUBTOTAL(9,E50:E55)</f>
        <v>15701</v>
      </c>
      <c r="F49" s="293">
        <f>SUBTOTAL(9,F50:F55)</f>
        <v>15743</v>
      </c>
      <c r="G49" s="293">
        <f>SUBTOTAL(9,G50:G55)</f>
        <v>15743</v>
      </c>
      <c r="H49" s="289">
        <f>SUM(G49/F49*100)</f>
        <v>100</v>
      </c>
    </row>
    <row r="50" spans="1:8" ht="12.75">
      <c r="A50" s="296"/>
      <c r="B50" s="296"/>
      <c r="C50" s="273"/>
      <c r="D50" s="290" t="s">
        <v>390</v>
      </c>
      <c r="E50" s="293">
        <v>8630</v>
      </c>
      <c r="F50" s="293">
        <v>8704</v>
      </c>
      <c r="G50" s="293">
        <v>8704</v>
      </c>
      <c r="H50" s="289">
        <f>SUM(G50/F50*100)</f>
        <v>100</v>
      </c>
    </row>
    <row r="51" spans="1:8" ht="12.75">
      <c r="A51" s="296"/>
      <c r="B51" s="296"/>
      <c r="C51" s="273"/>
      <c r="D51" s="290" t="s">
        <v>391</v>
      </c>
      <c r="E51" s="293">
        <v>1992</v>
      </c>
      <c r="F51" s="293">
        <v>3023</v>
      </c>
      <c r="G51" s="293">
        <v>3023</v>
      </c>
      <c r="H51" s="289">
        <f>SUM(G51/F51*100)</f>
        <v>100</v>
      </c>
    </row>
    <row r="52" spans="1:8" ht="12.75">
      <c r="A52" s="296"/>
      <c r="B52" s="296"/>
      <c r="C52" s="273"/>
      <c r="D52" s="290" t="s">
        <v>392</v>
      </c>
      <c r="E52" s="293">
        <v>3817</v>
      </c>
      <c r="F52" s="293">
        <v>3857</v>
      </c>
      <c r="G52" s="293">
        <v>3857</v>
      </c>
      <c r="H52" s="289">
        <f>SUM(G52/F52*100)</f>
        <v>100</v>
      </c>
    </row>
    <row r="53" spans="1:8" ht="12.75">
      <c r="A53" s="296"/>
      <c r="B53" s="296"/>
      <c r="C53" s="273"/>
      <c r="D53" s="290" t="s">
        <v>393</v>
      </c>
      <c r="E53" s="293">
        <v>996</v>
      </c>
      <c r="F53" s="293">
        <v>74</v>
      </c>
      <c r="G53" s="293">
        <v>74</v>
      </c>
      <c r="H53" s="289">
        <f>SUM(G53/F53*100)</f>
        <v>100</v>
      </c>
    </row>
    <row r="54" spans="1:8" ht="12.75">
      <c r="A54" s="296"/>
      <c r="B54" s="296"/>
      <c r="C54" s="273"/>
      <c r="D54" s="290" t="s">
        <v>394</v>
      </c>
      <c r="E54" s="293">
        <v>166</v>
      </c>
      <c r="F54" s="293">
        <v>85</v>
      </c>
      <c r="G54" s="293">
        <v>85</v>
      </c>
      <c r="H54" s="289">
        <f>SUM(G54/F54*100)</f>
        <v>100</v>
      </c>
    </row>
    <row r="55" spans="1:8" ht="12.75">
      <c r="A55" s="296"/>
      <c r="B55" s="296"/>
      <c r="C55" s="273"/>
      <c r="D55" s="290" t="s">
        <v>395</v>
      </c>
      <c r="E55" s="300">
        <v>100</v>
      </c>
      <c r="F55" s="300">
        <v>0</v>
      </c>
      <c r="G55" s="293">
        <v>0</v>
      </c>
      <c r="H55" s="289"/>
    </row>
    <row r="56" spans="1:8" ht="12.75">
      <c r="A56" s="296"/>
      <c r="B56" s="296"/>
      <c r="C56" s="273"/>
      <c r="D56" s="287" t="s">
        <v>396</v>
      </c>
      <c r="E56" s="293">
        <f>SUBTOTAL(9,E57:E61)</f>
        <v>5443</v>
      </c>
      <c r="F56" s="293">
        <f>SUBTOTAL(9,F57:F61)</f>
        <v>7756</v>
      </c>
      <c r="G56" s="293">
        <f>SUBTOTAL(9,G57:G61)</f>
        <v>7755</v>
      </c>
      <c r="H56" s="289">
        <f>SUM(G56/F56*100)</f>
        <v>99.98710675605983</v>
      </c>
    </row>
    <row r="57" spans="1:8" ht="12.75">
      <c r="A57" s="296"/>
      <c r="B57" s="296"/>
      <c r="C57" s="273"/>
      <c r="D57" s="290" t="s">
        <v>397</v>
      </c>
      <c r="E57" s="293">
        <v>0</v>
      </c>
      <c r="F57" s="293">
        <v>541</v>
      </c>
      <c r="G57" s="293">
        <v>541</v>
      </c>
      <c r="H57" s="289"/>
    </row>
    <row r="58" spans="1:8" ht="12.75">
      <c r="A58" s="296"/>
      <c r="B58" s="296"/>
      <c r="C58" s="273"/>
      <c r="D58" s="290" t="s">
        <v>398</v>
      </c>
      <c r="E58" s="293">
        <v>0</v>
      </c>
      <c r="F58" s="293">
        <v>1034</v>
      </c>
      <c r="G58" s="293">
        <v>1034</v>
      </c>
      <c r="H58" s="286"/>
    </row>
    <row r="59" spans="1:8" ht="12.75">
      <c r="A59" s="296"/>
      <c r="B59" s="296"/>
      <c r="C59" s="273"/>
      <c r="D59" s="290" t="s">
        <v>399</v>
      </c>
      <c r="E59" s="293">
        <v>3319</v>
      </c>
      <c r="F59" s="293">
        <v>4320</v>
      </c>
      <c r="G59" s="293">
        <v>4320</v>
      </c>
      <c r="H59" s="289">
        <f>SUM(G59/F59*100)</f>
        <v>100</v>
      </c>
    </row>
    <row r="60" spans="1:8" ht="12.75">
      <c r="A60" s="296"/>
      <c r="B60" s="296"/>
      <c r="C60" s="273"/>
      <c r="D60" s="290" t="s">
        <v>400</v>
      </c>
      <c r="E60" s="293"/>
      <c r="F60" s="293">
        <v>209</v>
      </c>
      <c r="G60" s="293">
        <v>208</v>
      </c>
      <c r="H60" s="289"/>
    </row>
    <row r="61" spans="1:8" ht="12.75">
      <c r="A61" s="296"/>
      <c r="B61" s="296"/>
      <c r="C61" s="273"/>
      <c r="D61" s="290" t="s">
        <v>401</v>
      </c>
      <c r="E61" s="293">
        <v>2124</v>
      </c>
      <c r="F61" s="293">
        <v>1652</v>
      </c>
      <c r="G61" s="293">
        <v>1652</v>
      </c>
      <c r="H61" s="289">
        <f>SUM(G61/F61*100)</f>
        <v>100</v>
      </c>
    </row>
    <row r="62" spans="1:8" ht="12.75">
      <c r="A62" s="296"/>
      <c r="B62" s="296"/>
      <c r="C62" s="273"/>
      <c r="D62" s="287" t="s">
        <v>402</v>
      </c>
      <c r="E62" s="293">
        <f>SUBTOTAL(9,E63:E64)</f>
        <v>4747</v>
      </c>
      <c r="F62" s="293">
        <f>SUBTOTAL(9,F63:F64)</f>
        <v>3670</v>
      </c>
      <c r="G62" s="293">
        <f>SUBTOTAL(9,G63:G64)</f>
        <v>3611</v>
      </c>
      <c r="H62" s="289">
        <f>SUM(G62/F62*100)</f>
        <v>98.39237057220708</v>
      </c>
    </row>
    <row r="63" spans="1:8" ht="12.75">
      <c r="A63" s="296"/>
      <c r="B63" s="296"/>
      <c r="C63" s="273"/>
      <c r="D63" s="290" t="s">
        <v>403</v>
      </c>
      <c r="E63" s="293">
        <v>4647</v>
      </c>
      <c r="F63" s="293">
        <v>3570</v>
      </c>
      <c r="G63" s="293">
        <v>3567</v>
      </c>
      <c r="H63" s="289">
        <f>SUM(G63/F63*100)</f>
        <v>99.91596638655463</v>
      </c>
    </row>
    <row r="64" spans="1:8" ht="12.75">
      <c r="A64" s="296"/>
      <c r="B64" s="296"/>
      <c r="C64" s="273"/>
      <c r="D64" s="290" t="s">
        <v>404</v>
      </c>
      <c r="E64" s="293">
        <v>100</v>
      </c>
      <c r="F64" s="293">
        <v>100</v>
      </c>
      <c r="G64" s="293">
        <v>44</v>
      </c>
      <c r="H64" s="289">
        <f>SUM(G64/F64*100)</f>
        <v>44</v>
      </c>
    </row>
    <row r="65" spans="1:8" ht="12.75">
      <c r="A65" s="296"/>
      <c r="B65" s="296"/>
      <c r="C65" s="273"/>
      <c r="D65" s="287" t="s">
        <v>371</v>
      </c>
      <c r="E65" s="293">
        <f>SUBTOTAL(9,E66:E78)</f>
        <v>158470</v>
      </c>
      <c r="F65" s="293">
        <f>SUBTOTAL(9,F66:F78)</f>
        <v>148281</v>
      </c>
      <c r="G65" s="293">
        <f>SUBTOTAL(9,G66:G78)</f>
        <v>144282</v>
      </c>
      <c r="H65" s="289">
        <f>SUM(G65/F65*100)</f>
        <v>97.30309345094787</v>
      </c>
    </row>
    <row r="66" spans="1:8" ht="12.75">
      <c r="A66" s="296"/>
      <c r="B66" s="296"/>
      <c r="C66" s="273"/>
      <c r="D66" s="290" t="s">
        <v>405</v>
      </c>
      <c r="E66" s="293">
        <v>2324</v>
      </c>
      <c r="F66" s="293">
        <v>1397</v>
      </c>
      <c r="G66" s="293">
        <v>948</v>
      </c>
      <c r="H66" s="289">
        <f>SUM(G66/F66*100)</f>
        <v>67.85969935576234</v>
      </c>
    </row>
    <row r="67" spans="1:8" ht="12.75">
      <c r="A67" s="296"/>
      <c r="B67" s="296"/>
      <c r="C67" s="273"/>
      <c r="D67" s="290" t="s">
        <v>406</v>
      </c>
      <c r="E67" s="293">
        <v>996</v>
      </c>
      <c r="F67" s="293">
        <v>960</v>
      </c>
      <c r="G67" s="293">
        <v>270</v>
      </c>
      <c r="H67" s="289">
        <f>SUM(G67/F67*100)</f>
        <v>28.125</v>
      </c>
    </row>
    <row r="68" spans="1:8" ht="12.75">
      <c r="A68" s="296"/>
      <c r="B68" s="296"/>
      <c r="C68" s="273"/>
      <c r="D68" s="290" t="s">
        <v>407</v>
      </c>
      <c r="E68" s="293">
        <v>18889</v>
      </c>
      <c r="F68" s="293">
        <v>16319</v>
      </c>
      <c r="G68" s="293">
        <v>16299</v>
      </c>
      <c r="H68" s="289">
        <f>SUM(G68/F68*100)</f>
        <v>99.87744347080091</v>
      </c>
    </row>
    <row r="69" spans="1:8" ht="12.75">
      <c r="A69" s="296"/>
      <c r="B69" s="296"/>
      <c r="C69" s="273"/>
      <c r="D69" s="290" t="s">
        <v>408</v>
      </c>
      <c r="E69" s="293">
        <v>1992</v>
      </c>
      <c r="F69" s="293">
        <v>3297</v>
      </c>
      <c r="G69" s="293">
        <v>3295</v>
      </c>
      <c r="H69" s="289">
        <f>SUM(G69/F69*100)</f>
        <v>99.93933879284198</v>
      </c>
    </row>
    <row r="70" spans="1:8" ht="12.75">
      <c r="A70" s="296"/>
      <c r="B70" s="296"/>
      <c r="C70" s="273"/>
      <c r="D70" s="290" t="s">
        <v>409</v>
      </c>
      <c r="E70" s="293">
        <v>82985</v>
      </c>
      <c r="F70" s="293">
        <v>76778</v>
      </c>
      <c r="G70" s="293">
        <v>76777</v>
      </c>
      <c r="H70" s="289">
        <f>SUM(G70/F70*100)</f>
        <v>99.99869754356718</v>
      </c>
    </row>
    <row r="71" spans="1:8" ht="12.75">
      <c r="A71" s="296"/>
      <c r="B71" s="296"/>
      <c r="C71" s="273"/>
      <c r="D71" s="290" t="s">
        <v>374</v>
      </c>
      <c r="E71" s="293">
        <v>28547</v>
      </c>
      <c r="F71" s="293">
        <v>26402</v>
      </c>
      <c r="G71" s="293">
        <v>26049</v>
      </c>
      <c r="H71" s="289">
        <f>SUM(G71/F71*100)</f>
        <v>98.66298007726687</v>
      </c>
    </row>
    <row r="72" spans="1:8" ht="12.75">
      <c r="A72" s="296"/>
      <c r="B72" s="296"/>
      <c r="C72" s="273"/>
      <c r="D72" s="290" t="s">
        <v>410</v>
      </c>
      <c r="E72" s="293">
        <v>996</v>
      </c>
      <c r="F72" s="293">
        <v>2081</v>
      </c>
      <c r="G72" s="293">
        <v>2081</v>
      </c>
      <c r="H72" s="289">
        <f>SUM(G72/F72*100)</f>
        <v>100</v>
      </c>
    </row>
    <row r="73" spans="1:8" ht="12.75">
      <c r="A73" s="296"/>
      <c r="B73" s="296"/>
      <c r="C73" s="273"/>
      <c r="D73" s="290" t="s">
        <v>411</v>
      </c>
      <c r="E73" s="293">
        <v>10123</v>
      </c>
      <c r="F73" s="293">
        <v>8713</v>
      </c>
      <c r="G73" s="293">
        <v>8600</v>
      </c>
      <c r="H73" s="289">
        <f>SUM(G73/F73*100)</f>
        <v>98.70308734075519</v>
      </c>
    </row>
    <row r="74" spans="1:8" ht="12.75">
      <c r="A74" s="296"/>
      <c r="B74" s="296"/>
      <c r="C74" s="273"/>
      <c r="D74" s="290" t="s">
        <v>412</v>
      </c>
      <c r="E74" s="293">
        <v>3319</v>
      </c>
      <c r="F74" s="293">
        <v>2119</v>
      </c>
      <c r="G74" s="293">
        <v>2063</v>
      </c>
      <c r="H74" s="289">
        <f>SUM(G74/F74*100)</f>
        <v>97.35724398301086</v>
      </c>
    </row>
    <row r="75" spans="1:8" ht="12.75">
      <c r="A75" s="296"/>
      <c r="B75" s="296"/>
      <c r="C75" s="273"/>
      <c r="D75" s="290" t="s">
        <v>413</v>
      </c>
      <c r="E75" s="293">
        <v>1328</v>
      </c>
      <c r="F75" s="293">
        <v>3236</v>
      </c>
      <c r="G75" s="293">
        <v>3236</v>
      </c>
      <c r="H75" s="289">
        <f>SUM(G75/F75*100)</f>
        <v>100</v>
      </c>
    </row>
    <row r="76" spans="1:8" ht="12.75">
      <c r="A76" s="296"/>
      <c r="B76" s="296"/>
      <c r="C76" s="273"/>
      <c r="D76" s="290" t="s">
        <v>414</v>
      </c>
      <c r="E76" s="293">
        <v>6639</v>
      </c>
      <c r="F76" s="293">
        <v>6639</v>
      </c>
      <c r="G76" s="293">
        <v>4383</v>
      </c>
      <c r="H76" s="289">
        <f>SUM(G76/F76*100)</f>
        <v>66.01897876186172</v>
      </c>
    </row>
    <row r="77" spans="1:8" ht="12.75">
      <c r="A77" s="296"/>
      <c r="B77" s="296"/>
      <c r="C77" s="273"/>
      <c r="D77" s="290" t="s">
        <v>415</v>
      </c>
      <c r="E77" s="293">
        <v>0</v>
      </c>
      <c r="F77" s="293">
        <v>8</v>
      </c>
      <c r="G77" s="293">
        <v>8</v>
      </c>
      <c r="H77" s="289"/>
    </row>
    <row r="78" spans="1:8" ht="12.75">
      <c r="A78" s="296"/>
      <c r="B78" s="296"/>
      <c r="C78" s="273"/>
      <c r="D78" s="290" t="s">
        <v>416</v>
      </c>
      <c r="E78" s="293">
        <v>332</v>
      </c>
      <c r="F78" s="293">
        <v>332</v>
      </c>
      <c r="G78" s="293">
        <v>273</v>
      </c>
      <c r="H78" s="289">
        <f>SUM(G78/F78*100)</f>
        <v>82.2289156626506</v>
      </c>
    </row>
    <row r="79" spans="1:8" ht="12.75">
      <c r="A79" s="296"/>
      <c r="B79" s="296"/>
      <c r="C79" s="301">
        <v>640</v>
      </c>
      <c r="D79" s="287" t="s">
        <v>417</v>
      </c>
      <c r="E79" s="302">
        <f>SUBTOTAL(9,E80:E85)</f>
        <v>11983</v>
      </c>
      <c r="F79" s="302">
        <f>SUBTOTAL(9,F80:F85)</f>
        <v>14528</v>
      </c>
      <c r="G79" s="302">
        <f>SUBTOTAL(9,G80:G85)</f>
        <v>13248</v>
      </c>
      <c r="H79" s="286">
        <f>SUM(G79/F79*100)</f>
        <v>91.18942731277532</v>
      </c>
    </row>
    <row r="80" spans="1:8" ht="12.75">
      <c r="A80" s="296"/>
      <c r="B80" s="296"/>
      <c r="C80" s="301"/>
      <c r="D80" s="287" t="s">
        <v>418</v>
      </c>
      <c r="E80" s="302">
        <f>SUBTOTAL(9,E81)</f>
        <v>0</v>
      </c>
      <c r="F80" s="302">
        <f>SUBTOTAL(9,F81)</f>
        <v>2000</v>
      </c>
      <c r="G80" s="302">
        <f>SUBTOTAL(9,G81)</f>
        <v>2000</v>
      </c>
      <c r="H80" s="286"/>
    </row>
    <row r="81" spans="1:8" ht="12.75">
      <c r="A81" s="296"/>
      <c r="B81" s="296"/>
      <c r="C81" s="301"/>
      <c r="D81" s="290" t="s">
        <v>419</v>
      </c>
      <c r="E81" s="293">
        <v>0</v>
      </c>
      <c r="F81" s="293">
        <v>2000</v>
      </c>
      <c r="G81" s="293">
        <v>2000</v>
      </c>
      <c r="H81" s="289"/>
    </row>
    <row r="82" spans="1:8" ht="12.75">
      <c r="A82" s="296"/>
      <c r="B82" s="296"/>
      <c r="C82" s="301"/>
      <c r="D82" s="287" t="s">
        <v>420</v>
      </c>
      <c r="E82" s="293">
        <f>SUBTOTAL(9,E83:E85)</f>
        <v>11983</v>
      </c>
      <c r="F82" s="293">
        <f>SUBTOTAL(9,F83:F85)</f>
        <v>12528</v>
      </c>
      <c r="G82" s="293">
        <f>SUBTOTAL(9,G83:G85)</f>
        <v>11248</v>
      </c>
      <c r="H82" s="289">
        <f>SUM(G82/F82*100)</f>
        <v>89.78288633461047</v>
      </c>
    </row>
    <row r="83" spans="1:8" ht="12.75">
      <c r="A83" s="296"/>
      <c r="B83" s="296"/>
      <c r="C83" s="301"/>
      <c r="D83" s="290" t="s">
        <v>421</v>
      </c>
      <c r="E83" s="293">
        <v>8962</v>
      </c>
      <c r="F83" s="293">
        <v>8839</v>
      </c>
      <c r="G83" s="293">
        <v>7569</v>
      </c>
      <c r="H83" s="289">
        <f>SUM(G83/F83*100)</f>
        <v>85.63185880755742</v>
      </c>
    </row>
    <row r="84" spans="1:8" ht="12.75">
      <c r="A84" s="296"/>
      <c r="B84" s="296"/>
      <c r="C84" s="301"/>
      <c r="D84" s="290" t="s">
        <v>422</v>
      </c>
      <c r="E84" s="293">
        <v>2091</v>
      </c>
      <c r="F84" s="293">
        <v>2091</v>
      </c>
      <c r="G84" s="293">
        <v>2082</v>
      </c>
      <c r="H84" s="289">
        <f>SUM(G84/F84*100)</f>
        <v>99.56958393113344</v>
      </c>
    </row>
    <row r="85" spans="1:8" ht="12.75">
      <c r="A85" s="296"/>
      <c r="B85" s="296"/>
      <c r="C85" s="301"/>
      <c r="D85" s="290" t="s">
        <v>423</v>
      </c>
      <c r="E85" s="293">
        <v>930</v>
      </c>
      <c r="F85" s="293">
        <v>1598</v>
      </c>
      <c r="G85" s="293">
        <v>1597</v>
      </c>
      <c r="H85" s="289">
        <f>SUM(G85/F85*100)</f>
        <v>99.93742177722153</v>
      </c>
    </row>
    <row r="86" spans="1:8" ht="12.75">
      <c r="A86" s="296"/>
      <c r="B86" s="296"/>
      <c r="C86" s="303">
        <v>700</v>
      </c>
      <c r="D86" s="304" t="s">
        <v>424</v>
      </c>
      <c r="E86" s="305">
        <f>ABS(SUBTOTAL(9,E87:E95))</f>
        <v>24530</v>
      </c>
      <c r="F86" s="305">
        <f>ABS(SUBTOTAL(9,F87:F95))</f>
        <v>24530</v>
      </c>
      <c r="G86" s="305">
        <f>ABS(SUBTOTAL(9,G87:G95))</f>
        <v>18409</v>
      </c>
      <c r="H86" s="282">
        <f>SUM(G86/F86*100)</f>
        <v>75.04688136975133</v>
      </c>
    </row>
    <row r="87" spans="1:8" ht="12.75">
      <c r="A87" s="296"/>
      <c r="B87" s="296"/>
      <c r="C87" s="301">
        <v>710</v>
      </c>
      <c r="D87" s="287" t="s">
        <v>425</v>
      </c>
      <c r="E87" s="302">
        <f>SUBTOTAL(9,E88:E95)</f>
        <v>24530</v>
      </c>
      <c r="F87" s="302">
        <f>SUBTOTAL(9,F88:F95)</f>
        <v>24530</v>
      </c>
      <c r="G87" s="302">
        <f>SUBTOTAL(9,G88:G95)</f>
        <v>18409</v>
      </c>
      <c r="H87" s="286">
        <f>SUM(G87/F87*100)</f>
        <v>75.04688136975133</v>
      </c>
    </row>
    <row r="88" spans="1:8" ht="12.75">
      <c r="A88" s="296"/>
      <c r="B88" s="296"/>
      <c r="C88" s="306"/>
      <c r="D88" s="287" t="s">
        <v>426</v>
      </c>
      <c r="E88" s="293">
        <f>SUBTOTAL(9,E89)</f>
        <v>17593</v>
      </c>
      <c r="F88" s="293">
        <f>SUBTOTAL(9,F89)</f>
        <v>17593</v>
      </c>
      <c r="G88" s="293">
        <f>SUBTOTAL(9,G89)</f>
        <v>13705</v>
      </c>
      <c r="H88" s="286">
        <f>SUM(G88/F88*100)</f>
        <v>77.90030125618144</v>
      </c>
    </row>
    <row r="89" spans="1:8" ht="12.75">
      <c r="A89" s="296"/>
      <c r="B89" s="296"/>
      <c r="C89" s="306"/>
      <c r="D89" s="290" t="s">
        <v>427</v>
      </c>
      <c r="E89" s="293">
        <v>17593</v>
      </c>
      <c r="F89" s="293">
        <v>17593</v>
      </c>
      <c r="G89" s="293">
        <v>13705</v>
      </c>
      <c r="H89" s="286">
        <f>SUM(G89/F89*100)</f>
        <v>77.90030125618144</v>
      </c>
    </row>
    <row r="90" spans="1:8" ht="12.75">
      <c r="A90" s="296"/>
      <c r="B90" s="296"/>
      <c r="C90" s="306"/>
      <c r="D90" s="287" t="s">
        <v>428</v>
      </c>
      <c r="E90" s="293">
        <f>SUBTOTAL(9,E91)</f>
        <v>0</v>
      </c>
      <c r="F90" s="293">
        <f>SUBTOTAL(9,F91)</f>
        <v>0</v>
      </c>
      <c r="G90" s="293">
        <f>SUBTOTAL(9,G91)</f>
        <v>0</v>
      </c>
      <c r="H90" s="286"/>
    </row>
    <row r="91" spans="1:8" ht="12.75">
      <c r="A91" s="296"/>
      <c r="B91" s="296"/>
      <c r="C91" s="306"/>
      <c r="D91" s="290" t="s">
        <v>429</v>
      </c>
      <c r="E91" s="293">
        <v>0</v>
      </c>
      <c r="F91" s="293">
        <v>0</v>
      </c>
      <c r="G91" s="293">
        <v>0</v>
      </c>
      <c r="H91" s="286"/>
    </row>
    <row r="92" spans="1:8" ht="12.75">
      <c r="A92" s="296"/>
      <c r="B92" s="296"/>
      <c r="C92" s="306"/>
      <c r="D92" s="287" t="s">
        <v>430</v>
      </c>
      <c r="E92" s="293">
        <f>SUBTOTAL(9,E93:E95)</f>
        <v>6937</v>
      </c>
      <c r="F92" s="293">
        <f>SUBTOTAL(9,F93:F95)</f>
        <v>6937</v>
      </c>
      <c r="G92" s="293">
        <f>SUBTOTAL(9,G93:G95)</f>
        <v>4704</v>
      </c>
      <c r="H92" s="286">
        <f>SUM(G92/F92*100)</f>
        <v>67.81029263370333</v>
      </c>
    </row>
    <row r="93" spans="1:8" ht="12.75">
      <c r="A93" s="296"/>
      <c r="B93" s="296"/>
      <c r="C93" s="306"/>
      <c r="D93" s="290" t="s">
        <v>431</v>
      </c>
      <c r="E93" s="293">
        <v>3319</v>
      </c>
      <c r="F93" s="293">
        <v>2199</v>
      </c>
      <c r="G93" s="293">
        <v>0</v>
      </c>
      <c r="H93" s="286">
        <f>SUM(G93/F93*100)</f>
        <v>0</v>
      </c>
    </row>
    <row r="94" spans="1:8" ht="12.75">
      <c r="A94" s="296"/>
      <c r="B94" s="296"/>
      <c r="C94" s="306"/>
      <c r="D94" s="290" t="s">
        <v>432</v>
      </c>
      <c r="E94" s="293">
        <v>1660</v>
      </c>
      <c r="F94" s="293">
        <v>2780</v>
      </c>
      <c r="G94" s="293">
        <v>2780</v>
      </c>
      <c r="H94" s="286">
        <f>SUM(G94/F94*100)</f>
        <v>100</v>
      </c>
    </row>
    <row r="95" spans="1:8" ht="12.75">
      <c r="A95" s="296"/>
      <c r="B95" s="296"/>
      <c r="C95" s="306"/>
      <c r="D95" s="290" t="s">
        <v>433</v>
      </c>
      <c r="E95" s="293">
        <v>1958</v>
      </c>
      <c r="F95" s="293">
        <v>1958</v>
      </c>
      <c r="G95" s="293">
        <v>1924</v>
      </c>
      <c r="H95" s="286">
        <f>SUM(G95/F95*100)</f>
        <v>98.2635342185904</v>
      </c>
    </row>
    <row r="96" spans="1:8" ht="12.75">
      <c r="A96" s="296"/>
      <c r="B96" s="307" t="s">
        <v>434</v>
      </c>
      <c r="C96" s="307" t="s">
        <v>435</v>
      </c>
      <c r="D96" s="307"/>
      <c r="E96" s="308">
        <f>SUBTOTAL(9,E97:E101)</f>
        <v>16597</v>
      </c>
      <c r="F96" s="308">
        <f>SUBTOTAL(9,F97:F101)</f>
        <v>16597</v>
      </c>
      <c r="G96" s="308">
        <f>SUBTOTAL(9,G97:G101)</f>
        <v>6515</v>
      </c>
      <c r="H96" s="277">
        <f>SUM(G96/F96*100)</f>
        <v>39.25408206302344</v>
      </c>
    </row>
    <row r="97" spans="1:8" ht="12.75">
      <c r="A97" s="296"/>
      <c r="B97" s="309"/>
      <c r="C97" s="303">
        <v>600</v>
      </c>
      <c r="D97" s="304" t="s">
        <v>359</v>
      </c>
      <c r="E97" s="305">
        <f>SUBTOTAL(9,E98:E101)</f>
        <v>16597</v>
      </c>
      <c r="F97" s="305">
        <f>SUBTOTAL(9,F98:F101)</f>
        <v>16597</v>
      </c>
      <c r="G97" s="305">
        <f>SUBTOTAL(9,G98:G101)</f>
        <v>6515</v>
      </c>
      <c r="H97" s="282">
        <f>SUM(G97/F97*100)</f>
        <v>39.25408206302344</v>
      </c>
    </row>
    <row r="98" spans="1:8" ht="12.75">
      <c r="A98" s="296"/>
      <c r="B98" s="309"/>
      <c r="C98" s="301">
        <v>630</v>
      </c>
      <c r="D98" s="287" t="s">
        <v>363</v>
      </c>
      <c r="E98" s="302">
        <f>SUBTOTAL(9,E99:E101)</f>
        <v>16597</v>
      </c>
      <c r="F98" s="302">
        <f>SUBTOTAL(9,F99:F101)</f>
        <v>16597</v>
      </c>
      <c r="G98" s="302">
        <f>SUBTOTAL(9,G99:G101)</f>
        <v>6515</v>
      </c>
      <c r="H98" s="286">
        <f>SUM(G98/F98*100)</f>
        <v>39.25408206302344</v>
      </c>
    </row>
    <row r="99" spans="1:8" ht="12.75">
      <c r="A99" s="296"/>
      <c r="B99" s="309"/>
      <c r="C99" s="306"/>
      <c r="D99" s="287" t="s">
        <v>371</v>
      </c>
      <c r="E99" s="293">
        <f>SUBTOTAL(9,E100:E101)</f>
        <v>16597</v>
      </c>
      <c r="F99" s="293">
        <f>SUBTOTAL(9,F100:F101)</f>
        <v>16597</v>
      </c>
      <c r="G99" s="293">
        <f>SUBTOTAL(9,G100:G101)</f>
        <v>6515</v>
      </c>
      <c r="H99" s="289">
        <f>SUM(G99/F99*100)</f>
        <v>39.25408206302344</v>
      </c>
    </row>
    <row r="100" spans="1:8" ht="12.75">
      <c r="A100" s="296"/>
      <c r="B100" s="309"/>
      <c r="C100" s="306"/>
      <c r="D100" s="290" t="s">
        <v>409</v>
      </c>
      <c r="E100" s="293">
        <v>1660</v>
      </c>
      <c r="F100" s="293">
        <v>1660</v>
      </c>
      <c r="G100" s="293">
        <v>466</v>
      </c>
      <c r="H100" s="289">
        <f>SUM(G100/F100*100)</f>
        <v>28.072289156626507</v>
      </c>
    </row>
    <row r="101" spans="1:8" ht="12.75">
      <c r="A101" s="296"/>
      <c r="B101" s="309"/>
      <c r="C101" s="306"/>
      <c r="D101" s="290" t="s">
        <v>436</v>
      </c>
      <c r="E101" s="293">
        <v>14937</v>
      </c>
      <c r="F101" s="293">
        <v>14937</v>
      </c>
      <c r="G101" s="293">
        <v>6049</v>
      </c>
      <c r="H101" s="289">
        <f>SUM(G101/F101*100)</f>
        <v>40.496753029390106</v>
      </c>
    </row>
    <row r="102" spans="1:8" ht="12.75">
      <c r="A102" s="296"/>
      <c r="B102" s="307" t="s">
        <v>437</v>
      </c>
      <c r="C102" s="307" t="s">
        <v>438</v>
      </c>
      <c r="D102" s="307"/>
      <c r="E102" s="308">
        <f>SUBTOTAL(9,E103:E112)</f>
        <v>357431</v>
      </c>
      <c r="F102" s="308">
        <f>SUBTOTAL(9,F103:F112)</f>
        <v>338831</v>
      </c>
      <c r="G102" s="308">
        <f>SUBTOTAL(9,G103:G112)</f>
        <v>338577</v>
      </c>
      <c r="H102" s="277">
        <f>SUM(G102/F102*100)</f>
        <v>99.92503637506603</v>
      </c>
    </row>
    <row r="103" spans="1:8" ht="12.75">
      <c r="A103" s="296"/>
      <c r="B103" s="309"/>
      <c r="C103" s="303">
        <v>600</v>
      </c>
      <c r="D103" s="304" t="s">
        <v>359</v>
      </c>
      <c r="E103" s="305">
        <f>SUBTOTAL(9,E104:E107)</f>
        <v>151629</v>
      </c>
      <c r="F103" s="305">
        <f>SUBTOTAL(9,F104:F107)</f>
        <v>120771</v>
      </c>
      <c r="G103" s="305">
        <f>SUBTOTAL(9,G104:G107)</f>
        <v>120518</v>
      </c>
      <c r="H103" s="282">
        <f>SUM(G103/F103*100)</f>
        <v>99.79051262306349</v>
      </c>
    </row>
    <row r="104" spans="1:8" ht="12.75">
      <c r="A104" s="296"/>
      <c r="B104" s="309"/>
      <c r="C104" s="301">
        <v>650</v>
      </c>
      <c r="D104" s="287" t="s">
        <v>439</v>
      </c>
      <c r="E104" s="302">
        <f>SUBTOTAL(9,E105:E107)</f>
        <v>151629</v>
      </c>
      <c r="F104" s="302">
        <f>SUBTOTAL(9,F105:F107)</f>
        <v>120771</v>
      </c>
      <c r="G104" s="302">
        <f>SUBTOTAL(9,G105:G107)</f>
        <v>120518</v>
      </c>
      <c r="H104" s="286">
        <f>SUM(G104/F104*100)</f>
        <v>99.79051262306349</v>
      </c>
    </row>
    <row r="105" spans="1:8" ht="12.75">
      <c r="A105" s="296"/>
      <c r="B105" s="309"/>
      <c r="C105" s="306"/>
      <c r="D105" s="310" t="s">
        <v>440</v>
      </c>
      <c r="E105" s="293">
        <f>SUBTOTAL(9,E106:E107)</f>
        <v>151629</v>
      </c>
      <c r="F105" s="293">
        <f>SUBTOTAL(9,F106:F107)</f>
        <v>120771</v>
      </c>
      <c r="G105" s="293">
        <f>SUBTOTAL(9,G106:G107)</f>
        <v>120518</v>
      </c>
      <c r="H105" s="289">
        <f>SUM(G105/F105*100)</f>
        <v>99.79051262306349</v>
      </c>
    </row>
    <row r="106" spans="1:8" ht="12.75">
      <c r="A106" s="296"/>
      <c r="B106" s="309"/>
      <c r="C106" s="306"/>
      <c r="D106" s="290" t="s">
        <v>441</v>
      </c>
      <c r="E106" s="293">
        <v>46471</v>
      </c>
      <c r="F106" s="293">
        <v>27871</v>
      </c>
      <c r="G106" s="293">
        <v>27628</v>
      </c>
      <c r="H106" s="289">
        <f>SUM(G106/F106*100)</f>
        <v>99.12812600911342</v>
      </c>
    </row>
    <row r="107" spans="1:8" ht="12.75">
      <c r="A107" s="296"/>
      <c r="B107" s="309"/>
      <c r="C107" s="306"/>
      <c r="D107" s="290" t="s">
        <v>442</v>
      </c>
      <c r="E107" s="293">
        <v>105158</v>
      </c>
      <c r="F107" s="293">
        <v>92900</v>
      </c>
      <c r="G107" s="293">
        <v>92890</v>
      </c>
      <c r="H107" s="289">
        <f>SUM(G107/F107*100)</f>
        <v>99.98923573735199</v>
      </c>
    </row>
    <row r="108" spans="1:8" ht="12.75">
      <c r="A108" s="296"/>
      <c r="B108" s="296"/>
      <c r="C108" s="303">
        <v>800</v>
      </c>
      <c r="D108" s="304" t="s">
        <v>443</v>
      </c>
      <c r="E108" s="311">
        <f>SUBTOTAL(9,E109:E112)</f>
        <v>205802</v>
      </c>
      <c r="F108" s="311">
        <f>SUBTOTAL(9,F109:F112)</f>
        <v>218060</v>
      </c>
      <c r="G108" s="311">
        <f>SUBTOTAL(9,G109:G112)</f>
        <v>218059</v>
      </c>
      <c r="H108" s="282">
        <f>SUM(G108/F108*100)</f>
        <v>99.99954141062094</v>
      </c>
    </row>
    <row r="109" spans="1:8" ht="12.75">
      <c r="A109" s="296"/>
      <c r="B109" s="296"/>
      <c r="C109" s="301">
        <v>820</v>
      </c>
      <c r="D109" s="287" t="s">
        <v>444</v>
      </c>
      <c r="E109" s="302">
        <f>SUBTOTAL(9,E110:E112)</f>
        <v>205802</v>
      </c>
      <c r="F109" s="302">
        <f>SUBTOTAL(9,F110:F112)</f>
        <v>218060</v>
      </c>
      <c r="G109" s="302">
        <f>SUBTOTAL(9,G110:G112)</f>
        <v>218059</v>
      </c>
      <c r="H109" s="286">
        <f>SUM(G109/F109*100)</f>
        <v>99.99954141062094</v>
      </c>
    </row>
    <row r="110" spans="1:8" ht="12.75">
      <c r="A110" s="296"/>
      <c r="B110" s="296"/>
      <c r="C110" s="306"/>
      <c r="D110" s="310" t="s">
        <v>445</v>
      </c>
      <c r="E110" s="293">
        <f>SUBTOTAL(9,E111:E112)</f>
        <v>205802</v>
      </c>
      <c r="F110" s="293">
        <f>SUBTOTAL(9,F111:F112)</f>
        <v>218060</v>
      </c>
      <c r="G110" s="293">
        <f>SUBTOTAL(9,G111:G112)</f>
        <v>218059</v>
      </c>
      <c r="H110" s="289">
        <f>SUM(G110/F110*100)</f>
        <v>99.99954141062094</v>
      </c>
    </row>
    <row r="111" spans="1:8" ht="12.75">
      <c r="A111" s="296"/>
      <c r="B111" s="296"/>
      <c r="C111" s="306"/>
      <c r="D111" s="290" t="s">
        <v>446</v>
      </c>
      <c r="E111" s="293">
        <v>119498</v>
      </c>
      <c r="F111" s="293">
        <v>119498</v>
      </c>
      <c r="G111" s="293">
        <v>119498</v>
      </c>
      <c r="H111" s="289">
        <f>SUM(G111/F111*100)</f>
        <v>100</v>
      </c>
    </row>
    <row r="112" spans="1:8" ht="12.75">
      <c r="A112" s="296"/>
      <c r="B112" s="296"/>
      <c r="C112" s="306"/>
      <c r="D112" s="290" t="s">
        <v>447</v>
      </c>
      <c r="E112" s="293">
        <v>86304</v>
      </c>
      <c r="F112" s="293">
        <v>98562</v>
      </c>
      <c r="G112" s="293">
        <v>98561</v>
      </c>
      <c r="H112" s="289">
        <f>SUM(G112/F112*100)</f>
        <v>99.99898541019866</v>
      </c>
    </row>
    <row r="113" spans="1:8" ht="12.75">
      <c r="A113" s="268" t="s">
        <v>210</v>
      </c>
      <c r="B113" s="268"/>
      <c r="C113" s="270" t="s">
        <v>448</v>
      </c>
      <c r="D113" s="270"/>
      <c r="E113" s="312">
        <f>SUBTOTAL(9,E114:E139)</f>
        <v>38173</v>
      </c>
      <c r="F113" s="312">
        <f>SUBTOTAL(9,F114:F139)</f>
        <v>41626</v>
      </c>
      <c r="G113" s="312">
        <f>SUBTOTAL(9,G114:G139)</f>
        <v>41626</v>
      </c>
      <c r="H113" s="272">
        <f>SUM(G113/F113*100)</f>
        <v>100</v>
      </c>
    </row>
    <row r="114" spans="1:8" ht="12.75">
      <c r="A114" s="273"/>
      <c r="B114" s="274" t="s">
        <v>449</v>
      </c>
      <c r="C114" s="307" t="s">
        <v>450</v>
      </c>
      <c r="D114" s="307"/>
      <c r="E114" s="313"/>
      <c r="F114" s="313"/>
      <c r="G114" s="313"/>
      <c r="H114" s="277"/>
    </row>
    <row r="115" spans="1:8" ht="15" customHeight="1">
      <c r="A115" s="273"/>
      <c r="B115" s="278"/>
      <c r="C115" s="279" t="s">
        <v>292</v>
      </c>
      <c r="D115" s="280" t="s">
        <v>359</v>
      </c>
      <c r="E115" s="314">
        <f>SUBTOTAL(9,E116:E139)</f>
        <v>38173</v>
      </c>
      <c r="F115" s="314">
        <f>SUBTOTAL(9,F116:F139)</f>
        <v>41626</v>
      </c>
      <c r="G115" s="314">
        <f>SUBTOTAL(9,G116:G139)</f>
        <v>41626</v>
      </c>
      <c r="H115" s="282">
        <f>SUM(G115/F115*100)</f>
        <v>100</v>
      </c>
    </row>
    <row r="116" spans="1:8" ht="23.25" customHeight="1">
      <c r="A116" s="273"/>
      <c r="B116" s="278"/>
      <c r="C116" s="283" t="s">
        <v>360</v>
      </c>
      <c r="D116" s="284" t="s">
        <v>361</v>
      </c>
      <c r="E116" s="315">
        <v>24198</v>
      </c>
      <c r="F116" s="315">
        <v>24391</v>
      </c>
      <c r="G116" s="316">
        <v>24391</v>
      </c>
      <c r="H116" s="286">
        <f>SUM(G116/F116*100)</f>
        <v>100</v>
      </c>
    </row>
    <row r="117" spans="1:8" ht="12.75">
      <c r="A117" s="273"/>
      <c r="B117" s="278"/>
      <c r="C117" s="283" t="s">
        <v>317</v>
      </c>
      <c r="D117" s="287" t="s">
        <v>451</v>
      </c>
      <c r="E117" s="315">
        <v>9925</v>
      </c>
      <c r="F117" s="315">
        <v>9800</v>
      </c>
      <c r="G117" s="315">
        <v>9800</v>
      </c>
      <c r="H117" s="286">
        <f>SUM(G117/F117*100)</f>
        <v>100</v>
      </c>
    </row>
    <row r="118" spans="1:8" ht="12.75">
      <c r="A118" s="273"/>
      <c r="B118" s="278"/>
      <c r="C118" s="283" t="s">
        <v>293</v>
      </c>
      <c r="D118" s="287" t="s">
        <v>363</v>
      </c>
      <c r="E118" s="315">
        <f>SUM(SUBTOTAL(9,E119:E136))</f>
        <v>3950</v>
      </c>
      <c r="F118" s="315">
        <f>SUM(SUBTOTAL(9,F119:F136))</f>
        <v>7243</v>
      </c>
      <c r="G118" s="315">
        <f>SUM(SUBTOTAL(9,G119:G136))</f>
        <v>7243</v>
      </c>
      <c r="H118" s="286">
        <f>SUM(G118/F118*100)</f>
        <v>100</v>
      </c>
    </row>
    <row r="119" spans="1:8" ht="12.75">
      <c r="A119" s="273"/>
      <c r="B119" s="278"/>
      <c r="C119" s="273"/>
      <c r="D119" s="287" t="s">
        <v>364</v>
      </c>
      <c r="E119" s="317">
        <f>SUBTOTAL(9,E120)</f>
        <v>100</v>
      </c>
      <c r="F119" s="317">
        <f>SUBTOTAL(9,F120)</f>
        <v>0</v>
      </c>
      <c r="G119" s="317">
        <f>SUBTOTAL(9,G120)</f>
        <v>0</v>
      </c>
      <c r="H119" s="318"/>
    </row>
    <row r="120" spans="1:8" ht="12.75">
      <c r="A120" s="273"/>
      <c r="B120" s="278"/>
      <c r="C120" s="273"/>
      <c r="D120" s="290" t="s">
        <v>365</v>
      </c>
      <c r="E120" s="317">
        <v>100</v>
      </c>
      <c r="F120" s="317">
        <v>0</v>
      </c>
      <c r="G120" s="319">
        <v>0</v>
      </c>
      <c r="H120" s="289"/>
    </row>
    <row r="121" spans="1:8" ht="12.75">
      <c r="A121" s="273"/>
      <c r="B121" s="278"/>
      <c r="C121" s="273"/>
      <c r="D121" s="287" t="s">
        <v>377</v>
      </c>
      <c r="E121" s="317">
        <f>SUBTOTAL(9,E122:E124)</f>
        <v>763</v>
      </c>
      <c r="F121" s="317">
        <f>SUBTOTAL(9,F122:F124)</f>
        <v>2873</v>
      </c>
      <c r="G121" s="317">
        <f>SUBTOTAL(9,G122:G124)</f>
        <v>2872</v>
      </c>
      <c r="H121" s="289">
        <f>SUM(G121/F121*100)</f>
        <v>99.96519317786287</v>
      </c>
    </row>
    <row r="122" spans="1:8" ht="12.75">
      <c r="A122" s="273"/>
      <c r="B122" s="278"/>
      <c r="C122" s="273"/>
      <c r="D122" s="290" t="s">
        <v>378</v>
      </c>
      <c r="E122" s="317">
        <v>0</v>
      </c>
      <c r="F122" s="317">
        <v>1500</v>
      </c>
      <c r="G122" s="319">
        <v>1500</v>
      </c>
      <c r="H122" s="289">
        <f>SUM(G122/F122*100)</f>
        <v>100</v>
      </c>
    </row>
    <row r="123" spans="1:8" ht="12.75">
      <c r="A123" s="273"/>
      <c r="B123" s="278"/>
      <c r="C123" s="273"/>
      <c r="D123" s="290" t="s">
        <v>379</v>
      </c>
      <c r="E123" s="317">
        <v>0</v>
      </c>
      <c r="F123" s="317">
        <v>500</v>
      </c>
      <c r="G123" s="319">
        <v>500</v>
      </c>
      <c r="H123" s="289">
        <f>SUM(G123/F123*100)</f>
        <v>100</v>
      </c>
    </row>
    <row r="124" spans="1:8" ht="12.75">
      <c r="A124" s="273"/>
      <c r="B124" s="278"/>
      <c r="C124" s="273"/>
      <c r="D124" s="290" t="s">
        <v>452</v>
      </c>
      <c r="E124" s="293">
        <v>763</v>
      </c>
      <c r="F124" s="293">
        <v>873</v>
      </c>
      <c r="G124" s="293">
        <v>872</v>
      </c>
      <c r="H124" s="289">
        <f>SUM(G124/F124*100)</f>
        <v>99.88545246277205</v>
      </c>
    </row>
    <row r="125" spans="1:8" ht="12.75">
      <c r="A125" s="273"/>
      <c r="B125" s="278"/>
      <c r="C125" s="273"/>
      <c r="D125" s="287" t="s">
        <v>453</v>
      </c>
      <c r="E125" s="293">
        <f>SUBTOTAL(9,E126:E128)</f>
        <v>763</v>
      </c>
      <c r="F125" s="293">
        <f>SUBTOTAL(9,F126:F128)</f>
        <v>2138</v>
      </c>
      <c r="G125" s="293">
        <f>SUBTOTAL(9,G126:G128)</f>
        <v>2138</v>
      </c>
      <c r="H125" s="289">
        <f>SUM(G125/F125*100)</f>
        <v>100</v>
      </c>
    </row>
    <row r="126" spans="1:8" ht="12.75">
      <c r="A126" s="273"/>
      <c r="B126" s="278"/>
      <c r="C126" s="273"/>
      <c r="D126" s="290" t="s">
        <v>382</v>
      </c>
      <c r="E126" s="293">
        <v>0</v>
      </c>
      <c r="F126" s="293">
        <v>431</v>
      </c>
      <c r="G126" s="293">
        <v>431</v>
      </c>
      <c r="H126" s="289"/>
    </row>
    <row r="127" spans="1:8" ht="12.75">
      <c r="A127" s="273"/>
      <c r="B127" s="278"/>
      <c r="C127" s="273"/>
      <c r="D127" s="290" t="s">
        <v>383</v>
      </c>
      <c r="E127" s="293"/>
      <c r="F127" s="293">
        <v>728</v>
      </c>
      <c r="G127" s="293">
        <v>728</v>
      </c>
      <c r="H127" s="289">
        <f>SUM(G127/F127*100)</f>
        <v>100</v>
      </c>
    </row>
    <row r="128" spans="1:8" ht="12.75">
      <c r="A128" s="273"/>
      <c r="B128" s="278"/>
      <c r="C128" s="273"/>
      <c r="D128" s="290" t="s">
        <v>385</v>
      </c>
      <c r="E128" s="293">
        <v>763</v>
      </c>
      <c r="F128" s="293">
        <v>979</v>
      </c>
      <c r="G128" s="293">
        <v>979</v>
      </c>
      <c r="H128" s="289">
        <f>SUM(G128/F128*100)</f>
        <v>100</v>
      </c>
    </row>
    <row r="129" spans="1:8" ht="12.75">
      <c r="A129" s="273"/>
      <c r="B129" s="278"/>
      <c r="C129" s="273"/>
      <c r="D129" s="287" t="s">
        <v>396</v>
      </c>
      <c r="E129" s="293">
        <f>SUBTOTAL(9,E130)</f>
        <v>0</v>
      </c>
      <c r="F129" s="293">
        <f>SUBTOTAL(9,F130)</f>
        <v>25</v>
      </c>
      <c r="G129" s="293">
        <f>SUBTOTAL(9,G130)</f>
        <v>25</v>
      </c>
      <c r="H129" s="320">
        <f>SUBTOTAL(9,H130)</f>
        <v>0</v>
      </c>
    </row>
    <row r="130" spans="1:8" ht="12.75">
      <c r="A130" s="273"/>
      <c r="B130" s="278"/>
      <c r="C130" s="273"/>
      <c r="D130" s="290" t="s">
        <v>398</v>
      </c>
      <c r="E130" s="293">
        <v>0</v>
      </c>
      <c r="F130" s="293">
        <v>25</v>
      </c>
      <c r="G130" s="293">
        <v>25</v>
      </c>
      <c r="H130" s="289"/>
    </row>
    <row r="131" spans="1:8" ht="12.75">
      <c r="A131" s="273"/>
      <c r="B131" s="278"/>
      <c r="C131" s="273"/>
      <c r="D131" s="287" t="s">
        <v>371</v>
      </c>
      <c r="E131" s="293">
        <f>SUBTOTAL(9,E132:E136)</f>
        <v>2324</v>
      </c>
      <c r="F131" s="293">
        <f>SUBTOTAL(9,F132:F136)</f>
        <v>2207</v>
      </c>
      <c r="G131" s="293">
        <f>SUBTOTAL(9,G132:G136)</f>
        <v>2208</v>
      </c>
      <c r="H131" s="289">
        <f>SUM(G131/F131*100)</f>
        <v>100.04531037607612</v>
      </c>
    </row>
    <row r="132" spans="1:8" ht="12.75">
      <c r="A132" s="273"/>
      <c r="B132" s="278"/>
      <c r="C132" s="273"/>
      <c r="D132" s="290" t="s">
        <v>372</v>
      </c>
      <c r="E132" s="293">
        <v>133</v>
      </c>
      <c r="F132" s="293">
        <v>0</v>
      </c>
      <c r="G132" s="293">
        <v>0</v>
      </c>
      <c r="H132" s="289"/>
    </row>
    <row r="133" spans="1:8" ht="12.75">
      <c r="A133" s="273"/>
      <c r="B133" s="278"/>
      <c r="C133" s="273"/>
      <c r="D133" s="290" t="s">
        <v>407</v>
      </c>
      <c r="E133" s="293">
        <v>133</v>
      </c>
      <c r="F133" s="293">
        <v>430</v>
      </c>
      <c r="G133" s="293">
        <v>430</v>
      </c>
      <c r="H133" s="289">
        <f>SUM(G133/F133*100)</f>
        <v>100</v>
      </c>
    </row>
    <row r="134" spans="1:8" ht="12.75">
      <c r="A134" s="273"/>
      <c r="B134" s="278"/>
      <c r="C134" s="273"/>
      <c r="D134" s="290" t="s">
        <v>454</v>
      </c>
      <c r="E134" s="293">
        <v>398</v>
      </c>
      <c r="F134" s="293">
        <v>298</v>
      </c>
      <c r="G134" s="293">
        <v>299</v>
      </c>
      <c r="H134" s="289">
        <f>SUM(G134/F134*100)</f>
        <v>100.33557046979867</v>
      </c>
    </row>
    <row r="135" spans="1:8" ht="12.75">
      <c r="A135" s="273"/>
      <c r="B135" s="278"/>
      <c r="C135" s="273"/>
      <c r="D135" s="290" t="s">
        <v>374</v>
      </c>
      <c r="E135" s="293">
        <v>1295</v>
      </c>
      <c r="F135" s="293">
        <v>1167</v>
      </c>
      <c r="G135" s="293">
        <v>1167</v>
      </c>
      <c r="H135" s="289">
        <f>SUM(G135/F135*100)</f>
        <v>100</v>
      </c>
    </row>
    <row r="136" spans="1:8" ht="12.75">
      <c r="A136" s="273"/>
      <c r="B136" s="278"/>
      <c r="C136" s="273"/>
      <c r="D136" s="290" t="s">
        <v>411</v>
      </c>
      <c r="E136" s="293">
        <v>365</v>
      </c>
      <c r="F136" s="293">
        <v>312</v>
      </c>
      <c r="G136" s="293">
        <v>312</v>
      </c>
      <c r="H136" s="289">
        <f>SUM(G136/F136*100)</f>
        <v>100</v>
      </c>
    </row>
    <row r="137" spans="1:8" ht="12.75">
      <c r="A137" s="273"/>
      <c r="B137" s="278"/>
      <c r="C137" s="301">
        <v>640</v>
      </c>
      <c r="D137" s="287" t="s">
        <v>417</v>
      </c>
      <c r="E137" s="302">
        <f>SUBTOTAL(9,E138:E139)</f>
        <v>100</v>
      </c>
      <c r="F137" s="302">
        <f>SUBTOTAL(9,F138:F139)</f>
        <v>192</v>
      </c>
      <c r="G137" s="302">
        <f>SUBTOTAL(9,G138:G139)</f>
        <v>192</v>
      </c>
      <c r="H137" s="286">
        <f>SUM(G137/F137*100)</f>
        <v>100</v>
      </c>
    </row>
    <row r="138" spans="1:8" ht="12.75">
      <c r="A138" s="273"/>
      <c r="B138" s="278"/>
      <c r="C138" s="306"/>
      <c r="D138" s="287" t="s">
        <v>420</v>
      </c>
      <c r="E138" s="293">
        <f>SUBTOTAL(9,E139)</f>
        <v>100</v>
      </c>
      <c r="F138" s="293">
        <f>SUBTOTAL(9,F139)</f>
        <v>192</v>
      </c>
      <c r="G138" s="293">
        <f>SUBTOTAL(9,G139)</f>
        <v>192</v>
      </c>
      <c r="H138" s="289">
        <f>SUM(G138/F138*100)</f>
        <v>100</v>
      </c>
    </row>
    <row r="139" spans="1:8" ht="12.75">
      <c r="A139" s="273"/>
      <c r="B139" s="278"/>
      <c r="C139" s="306"/>
      <c r="D139" s="290" t="s">
        <v>423</v>
      </c>
      <c r="E139" s="293">
        <v>100</v>
      </c>
      <c r="F139" s="293">
        <v>192</v>
      </c>
      <c r="G139" s="293">
        <v>192</v>
      </c>
      <c r="H139" s="289">
        <f>SUM(G139/F139*100)</f>
        <v>100</v>
      </c>
    </row>
    <row r="140" spans="1:8" ht="12.75">
      <c r="A140" s="268" t="s">
        <v>455</v>
      </c>
      <c r="B140" s="268"/>
      <c r="C140" s="270" t="s">
        <v>456</v>
      </c>
      <c r="D140" s="270"/>
      <c r="E140" s="312">
        <v>0</v>
      </c>
      <c r="F140" s="312">
        <v>0</v>
      </c>
      <c r="G140" s="312">
        <v>0</v>
      </c>
      <c r="H140" s="272"/>
    </row>
    <row r="141" spans="1:8" ht="12.75">
      <c r="A141" s="268" t="s">
        <v>212</v>
      </c>
      <c r="B141" s="268"/>
      <c r="C141" s="270" t="s">
        <v>457</v>
      </c>
      <c r="D141" s="270"/>
      <c r="E141" s="312">
        <f>SUM(E143)</f>
        <v>25959</v>
      </c>
      <c r="F141" s="312">
        <f>SUM(F143)</f>
        <v>12443</v>
      </c>
      <c r="G141" s="312">
        <f>SUM(G143)</f>
        <v>12442</v>
      </c>
      <c r="H141" s="272">
        <f>SUM(G141/F141*100)</f>
        <v>99.99196335288917</v>
      </c>
    </row>
    <row r="142" spans="1:8" ht="12.75">
      <c r="A142" s="278"/>
      <c r="B142" s="321" t="s">
        <v>458</v>
      </c>
      <c r="C142" s="307" t="s">
        <v>459</v>
      </c>
      <c r="D142" s="307"/>
      <c r="E142" s="313"/>
      <c r="F142" s="313"/>
      <c r="G142" s="313"/>
      <c r="H142" s="277"/>
    </row>
    <row r="143" spans="1:8" ht="15" customHeight="1">
      <c r="A143" s="278"/>
      <c r="B143" s="278"/>
      <c r="C143" s="279" t="s">
        <v>292</v>
      </c>
      <c r="D143" s="280" t="s">
        <v>359</v>
      </c>
      <c r="E143" s="314">
        <f>SUM(E144+E145+E146)</f>
        <v>25959</v>
      </c>
      <c r="F143" s="314">
        <f>SUM(F144+F145+F146)</f>
        <v>12443</v>
      </c>
      <c r="G143" s="314">
        <f>SUM(G144+G145+G146)</f>
        <v>12442</v>
      </c>
      <c r="H143" s="282">
        <f>SUM(G143/F143*100)</f>
        <v>99.99196335288917</v>
      </c>
    </row>
    <row r="144" spans="1:8" ht="22.5" customHeight="1">
      <c r="A144" s="278"/>
      <c r="B144" s="278"/>
      <c r="C144" s="283" t="s">
        <v>360</v>
      </c>
      <c r="D144" s="284" t="s">
        <v>361</v>
      </c>
      <c r="E144" s="315">
        <v>10622</v>
      </c>
      <c r="F144" s="315">
        <v>8048</v>
      </c>
      <c r="G144" s="316">
        <v>8048</v>
      </c>
      <c r="H144" s="286">
        <f>SUM(G144/F144*100)</f>
        <v>100</v>
      </c>
    </row>
    <row r="145" spans="1:8" ht="12.75">
      <c r="A145" s="278"/>
      <c r="B145" s="278"/>
      <c r="C145" s="283" t="s">
        <v>317</v>
      </c>
      <c r="D145" s="287" t="s">
        <v>451</v>
      </c>
      <c r="E145" s="315">
        <v>3719</v>
      </c>
      <c r="F145" s="315">
        <v>2719</v>
      </c>
      <c r="G145" s="315">
        <v>2718</v>
      </c>
      <c r="H145" s="286">
        <f>SUM(G145/F145*100)</f>
        <v>99.96322177271055</v>
      </c>
    </row>
    <row r="146" spans="1:8" ht="12.75">
      <c r="A146" s="278"/>
      <c r="B146" s="278"/>
      <c r="C146" s="283" t="s">
        <v>293</v>
      </c>
      <c r="D146" s="287" t="s">
        <v>363</v>
      </c>
      <c r="E146" s="315">
        <f>SUM(E147+E150)</f>
        <v>11618</v>
      </c>
      <c r="F146" s="315">
        <f>SUM(F147+F150)</f>
        <v>1676</v>
      </c>
      <c r="G146" s="315">
        <f>SUM(G147+G150)</f>
        <v>1676</v>
      </c>
      <c r="H146" s="286">
        <f>SUM(G146/F146*100)</f>
        <v>100</v>
      </c>
    </row>
    <row r="147" spans="1:8" ht="12.75">
      <c r="A147" s="278"/>
      <c r="B147" s="278"/>
      <c r="C147" s="306"/>
      <c r="D147" s="287" t="s">
        <v>367</v>
      </c>
      <c r="E147" s="293">
        <f>SUM(E148:E149)</f>
        <v>9958</v>
      </c>
      <c r="F147" s="293">
        <f>SUM(F148:F149)</f>
        <v>819</v>
      </c>
      <c r="G147" s="293">
        <f>SUM(G148:G149)</f>
        <v>819</v>
      </c>
      <c r="H147" s="289">
        <f>SUM(G147/F147*100)</f>
        <v>100</v>
      </c>
    </row>
    <row r="148" spans="1:8" ht="12.75">
      <c r="A148" s="278"/>
      <c r="B148" s="278"/>
      <c r="C148" s="306"/>
      <c r="D148" s="290" t="s">
        <v>460</v>
      </c>
      <c r="E148" s="293">
        <v>6639</v>
      </c>
      <c r="F148" s="293">
        <v>399</v>
      </c>
      <c r="G148" s="293">
        <v>399</v>
      </c>
      <c r="H148" s="289">
        <f>SUM(G148/F148*100)</f>
        <v>100</v>
      </c>
    </row>
    <row r="149" spans="1:8" ht="12.75">
      <c r="A149" s="278"/>
      <c r="B149" s="278"/>
      <c r="C149" s="306"/>
      <c r="D149" s="290" t="s">
        <v>388</v>
      </c>
      <c r="E149" s="293">
        <v>3319</v>
      </c>
      <c r="F149" s="293">
        <v>420</v>
      </c>
      <c r="G149" s="293">
        <v>420</v>
      </c>
      <c r="H149" s="289">
        <f>SUM(G149/F149*100)</f>
        <v>100</v>
      </c>
    </row>
    <row r="150" spans="1:8" ht="12.75">
      <c r="A150" s="278"/>
      <c r="B150" s="278"/>
      <c r="C150" s="306"/>
      <c r="D150" s="287" t="s">
        <v>371</v>
      </c>
      <c r="E150" s="293">
        <f>SUM(E151:E153)</f>
        <v>1660</v>
      </c>
      <c r="F150" s="293">
        <f>SUM(F151:F153)</f>
        <v>857</v>
      </c>
      <c r="G150" s="293">
        <f>SUM(G151:G153)</f>
        <v>857</v>
      </c>
      <c r="H150" s="289">
        <f>SUM(G150/F150*100)</f>
        <v>100</v>
      </c>
    </row>
    <row r="151" spans="1:8" ht="12.75">
      <c r="A151" s="278"/>
      <c r="B151" s="278"/>
      <c r="C151" s="306"/>
      <c r="D151" s="290" t="s">
        <v>374</v>
      </c>
      <c r="E151" s="293">
        <v>1162</v>
      </c>
      <c r="F151" s="293">
        <v>491</v>
      </c>
      <c r="G151" s="293">
        <v>491</v>
      </c>
      <c r="H151" s="289">
        <f>SUM(G151/F151*100)</f>
        <v>100</v>
      </c>
    </row>
    <row r="152" spans="1:8" ht="12.75">
      <c r="A152" s="278"/>
      <c r="B152" s="278"/>
      <c r="C152" s="306"/>
      <c r="D152" s="290" t="s">
        <v>410</v>
      </c>
      <c r="E152" s="293">
        <v>332</v>
      </c>
      <c r="F152" s="293">
        <v>260</v>
      </c>
      <c r="G152" s="293">
        <v>260</v>
      </c>
      <c r="H152" s="289">
        <f>SUM(G152/F152*100)</f>
        <v>100</v>
      </c>
    </row>
    <row r="153" spans="1:8" ht="12.75">
      <c r="A153" s="278"/>
      <c r="B153" s="278"/>
      <c r="C153" s="306"/>
      <c r="D153" s="290" t="s">
        <v>411</v>
      </c>
      <c r="E153" s="293">
        <v>166</v>
      </c>
      <c r="F153" s="293">
        <v>106</v>
      </c>
      <c r="G153" s="293">
        <v>106</v>
      </c>
      <c r="H153" s="289">
        <f>SUM(G153/F153*100)</f>
        <v>100</v>
      </c>
    </row>
    <row r="154" spans="1:8" ht="12.75">
      <c r="A154" s="268" t="s">
        <v>214</v>
      </c>
      <c r="B154" s="269"/>
      <c r="C154" s="270" t="s">
        <v>461</v>
      </c>
      <c r="D154" s="270"/>
      <c r="E154" s="271">
        <f>SUM(E156)</f>
        <v>0</v>
      </c>
      <c r="F154" s="271">
        <f>SUM(F156)</f>
        <v>110589</v>
      </c>
      <c r="G154" s="271">
        <f>SUM(G156)</f>
        <v>110589</v>
      </c>
      <c r="H154" s="272">
        <f>SUM(G154/F154*100)</f>
        <v>100</v>
      </c>
    </row>
    <row r="155" spans="1:8" ht="12.75">
      <c r="A155" s="273"/>
      <c r="B155" s="274" t="s">
        <v>462</v>
      </c>
      <c r="C155" s="275" t="s">
        <v>463</v>
      </c>
      <c r="D155" s="275"/>
      <c r="E155" s="276"/>
      <c r="F155" s="276"/>
      <c r="G155" s="276"/>
      <c r="H155" s="277"/>
    </row>
    <row r="156" spans="1:8" ht="12.75" customHeight="1">
      <c r="A156" s="273"/>
      <c r="B156" s="278"/>
      <c r="C156" s="279" t="s">
        <v>292</v>
      </c>
      <c r="D156" s="280" t="s">
        <v>359</v>
      </c>
      <c r="E156" s="281">
        <f>SUM(E157+E158+E159)</f>
        <v>0</v>
      </c>
      <c r="F156" s="281">
        <f>SUM(F157+F158+F159)</f>
        <v>110589</v>
      </c>
      <c r="G156" s="281">
        <f>SUM(G157+G158+G159)</f>
        <v>110589</v>
      </c>
      <c r="H156" s="282">
        <f>SUM(G156/F156*100)</f>
        <v>100</v>
      </c>
    </row>
    <row r="157" spans="1:8" ht="22.5" customHeight="1">
      <c r="A157" s="273"/>
      <c r="B157" s="278"/>
      <c r="C157" s="283" t="s">
        <v>360</v>
      </c>
      <c r="D157" s="284" t="s">
        <v>361</v>
      </c>
      <c r="E157" s="285">
        <v>0</v>
      </c>
      <c r="F157" s="285">
        <v>6900</v>
      </c>
      <c r="G157" s="285">
        <v>6901</v>
      </c>
      <c r="H157" s="286">
        <f>SUM(G157/F157*100)</f>
        <v>100.0144927536232</v>
      </c>
    </row>
    <row r="158" spans="1:8" ht="12.75">
      <c r="A158" s="273"/>
      <c r="B158" s="278"/>
      <c r="C158" s="283" t="s">
        <v>317</v>
      </c>
      <c r="D158" s="287" t="s">
        <v>362</v>
      </c>
      <c r="E158" s="285">
        <v>0</v>
      </c>
      <c r="F158" s="285">
        <v>83</v>
      </c>
      <c r="G158" s="285">
        <v>83</v>
      </c>
      <c r="H158" s="286">
        <f>SUM(G158/F158*100)</f>
        <v>100</v>
      </c>
    </row>
    <row r="159" spans="1:8" ht="12.75">
      <c r="A159" s="273"/>
      <c r="B159" s="278"/>
      <c r="C159" s="283" t="s">
        <v>293</v>
      </c>
      <c r="D159" s="287" t="s">
        <v>363</v>
      </c>
      <c r="E159" s="285">
        <f>SUM(E160+E163+E166+E171)</f>
        <v>0</v>
      </c>
      <c r="F159" s="285">
        <f>SUM(F160+F163+F166+F169+F171)</f>
        <v>103606</v>
      </c>
      <c r="G159" s="285">
        <f>SUM(G160+G163+G166+G169+G171)</f>
        <v>103605</v>
      </c>
      <c r="H159" s="286">
        <f>SUM(G159/F159*100)</f>
        <v>99.99903480493407</v>
      </c>
    </row>
    <row r="160" spans="1:8" ht="12.75">
      <c r="A160" s="273"/>
      <c r="B160" s="278"/>
      <c r="C160" s="273"/>
      <c r="D160" s="287" t="s">
        <v>464</v>
      </c>
      <c r="E160" s="288">
        <f>SUM(E161:E162)</f>
        <v>0</v>
      </c>
      <c r="F160" s="288">
        <f>SUM(F161:F162)</f>
        <v>372</v>
      </c>
      <c r="G160" s="288">
        <f>SUM(G161:G162)</f>
        <v>371</v>
      </c>
      <c r="H160" s="289">
        <f>SUM(G160/F160*100)</f>
        <v>99.73118279569893</v>
      </c>
    </row>
    <row r="161" spans="1:8" ht="12.75">
      <c r="A161" s="273"/>
      <c r="B161" s="278"/>
      <c r="C161" s="273"/>
      <c r="D161" s="290" t="s">
        <v>465</v>
      </c>
      <c r="E161" s="288">
        <v>0</v>
      </c>
      <c r="F161" s="288">
        <v>0</v>
      </c>
      <c r="G161" s="291">
        <v>0</v>
      </c>
      <c r="H161" s="289"/>
    </row>
    <row r="162" spans="1:8" ht="12.75">
      <c r="A162" s="273"/>
      <c r="B162" s="278"/>
      <c r="C162" s="273"/>
      <c r="D162" s="322" t="s">
        <v>466</v>
      </c>
      <c r="E162" s="288">
        <v>0</v>
      </c>
      <c r="F162" s="288">
        <v>372</v>
      </c>
      <c r="G162" s="291">
        <v>371</v>
      </c>
      <c r="H162" s="289">
        <f>SUM(G162/F162*100)</f>
        <v>99.73118279569893</v>
      </c>
    </row>
    <row r="163" spans="1:8" ht="12.75">
      <c r="A163" s="273"/>
      <c r="B163" s="278"/>
      <c r="C163" s="273"/>
      <c r="D163" s="287" t="s">
        <v>367</v>
      </c>
      <c r="E163" s="292">
        <f>SUM(E164:E164)</f>
        <v>0</v>
      </c>
      <c r="F163" s="290">
        <f>SUM(F164:F165)</f>
        <v>4442</v>
      </c>
      <c r="G163" s="293">
        <f>SUM(G164:G165)</f>
        <v>4441</v>
      </c>
      <c r="H163" s="289">
        <f>SUM(G163/F163*100)</f>
        <v>99.97748761819001</v>
      </c>
    </row>
    <row r="164" spans="1:8" ht="12.75">
      <c r="A164" s="273"/>
      <c r="B164" s="278"/>
      <c r="C164" s="273"/>
      <c r="D164" s="290" t="s">
        <v>467</v>
      </c>
      <c r="E164" s="293">
        <v>0</v>
      </c>
      <c r="F164" s="293">
        <v>542</v>
      </c>
      <c r="G164" s="293">
        <v>542</v>
      </c>
      <c r="H164" s="289">
        <f>SUM(G164/F164*100)</f>
        <v>100</v>
      </c>
    </row>
    <row r="165" spans="1:8" ht="12.75">
      <c r="A165" s="273"/>
      <c r="B165" s="278"/>
      <c r="C165" s="273"/>
      <c r="D165" s="290" t="s">
        <v>368</v>
      </c>
      <c r="E165" s="293"/>
      <c r="F165" s="293">
        <v>3900</v>
      </c>
      <c r="G165" s="293">
        <v>3899</v>
      </c>
      <c r="H165" s="289">
        <f>SUM(G165/F165*100)</f>
        <v>99.97435897435898</v>
      </c>
    </row>
    <row r="166" spans="1:8" ht="12.75">
      <c r="A166" s="273"/>
      <c r="B166" s="278"/>
      <c r="C166" s="273"/>
      <c r="D166" s="287" t="s">
        <v>369</v>
      </c>
      <c r="E166" s="293">
        <f>SUM(E168)</f>
        <v>0</v>
      </c>
      <c r="F166" s="293">
        <f>SUM(F167:F168)</f>
        <v>849</v>
      </c>
      <c r="G166" s="293">
        <f>SUM(G167:G168)</f>
        <v>849</v>
      </c>
      <c r="H166" s="289">
        <f>SUM(G166/F166*100)</f>
        <v>100</v>
      </c>
    </row>
    <row r="167" spans="1:8" ht="12.75">
      <c r="A167" s="273"/>
      <c r="B167" s="278"/>
      <c r="C167" s="273"/>
      <c r="D167" s="287" t="s">
        <v>468</v>
      </c>
      <c r="E167" s="293"/>
      <c r="F167" s="293">
        <v>331</v>
      </c>
      <c r="G167" s="293">
        <v>332</v>
      </c>
      <c r="H167" s="289">
        <f>SUM(G167/F167*100)</f>
        <v>100.30211480362539</v>
      </c>
    </row>
    <row r="168" spans="1:8" ht="12.75">
      <c r="A168" s="273"/>
      <c r="B168" s="278"/>
      <c r="C168" s="273"/>
      <c r="D168" s="290" t="s">
        <v>370</v>
      </c>
      <c r="E168" s="293"/>
      <c r="F168" s="293">
        <v>518</v>
      </c>
      <c r="G168" s="293">
        <v>517</v>
      </c>
      <c r="H168" s="289">
        <f>SUM(G168/F168*100)</f>
        <v>99.8069498069498</v>
      </c>
    </row>
    <row r="169" spans="1:8" ht="12.75">
      <c r="A169" s="273"/>
      <c r="B169" s="278"/>
      <c r="C169" s="273"/>
      <c r="D169" s="287" t="s">
        <v>469</v>
      </c>
      <c r="E169" s="293"/>
      <c r="F169" s="293">
        <f>SUM(F170)</f>
        <v>542</v>
      </c>
      <c r="G169" s="293">
        <f>SUM(G170)</f>
        <v>543</v>
      </c>
      <c r="H169" s="289">
        <f>SUM(G169/F169*100)</f>
        <v>100.18450184501846</v>
      </c>
    </row>
    <row r="170" spans="1:8" ht="12.75">
      <c r="A170" s="273"/>
      <c r="B170" s="278"/>
      <c r="C170" s="273"/>
      <c r="D170" s="290" t="s">
        <v>470</v>
      </c>
      <c r="E170" s="293"/>
      <c r="F170" s="293">
        <v>542</v>
      </c>
      <c r="G170" s="293">
        <v>543</v>
      </c>
      <c r="H170" s="289">
        <f>SUM(G170/F170*100)</f>
        <v>100.18450184501846</v>
      </c>
    </row>
    <row r="171" spans="1:8" ht="12.75">
      <c r="A171" s="273"/>
      <c r="B171" s="278"/>
      <c r="C171" s="273"/>
      <c r="D171" s="287" t="s">
        <v>371</v>
      </c>
      <c r="E171" s="293">
        <f>SUM(E172:E175)</f>
        <v>0</v>
      </c>
      <c r="F171" s="293">
        <f>SUM(F172:F176)</f>
        <v>97401</v>
      </c>
      <c r="G171" s="293">
        <f>SUM(G172:G176)</f>
        <v>97401</v>
      </c>
      <c r="H171" s="289">
        <f>SUM(G171/F171*100)</f>
        <v>100</v>
      </c>
    </row>
    <row r="172" spans="1:8" ht="12.75">
      <c r="A172" s="273"/>
      <c r="B172" s="278"/>
      <c r="C172" s="273"/>
      <c r="D172" s="290" t="s">
        <v>407</v>
      </c>
      <c r="E172" s="293"/>
      <c r="F172" s="293">
        <v>398</v>
      </c>
      <c r="G172" s="293">
        <v>400</v>
      </c>
      <c r="H172" s="289">
        <f>SUM(G172/F172*100)</f>
        <v>100.50251256281406</v>
      </c>
    </row>
    <row r="173" spans="1:8" ht="12.75">
      <c r="A173" s="273"/>
      <c r="B173" s="278"/>
      <c r="C173" s="273"/>
      <c r="D173" s="290" t="s">
        <v>373</v>
      </c>
      <c r="E173" s="293">
        <v>0</v>
      </c>
      <c r="F173" s="293">
        <v>27</v>
      </c>
      <c r="G173" s="293">
        <v>26</v>
      </c>
      <c r="H173" s="289">
        <f>SUM(G173/F173*100)</f>
        <v>96.29629629629629</v>
      </c>
    </row>
    <row r="174" spans="1:8" ht="12.75">
      <c r="A174" s="273"/>
      <c r="B174" s="278"/>
      <c r="C174" s="273"/>
      <c r="D174" s="290" t="s">
        <v>374</v>
      </c>
      <c r="E174" s="293">
        <v>0</v>
      </c>
      <c r="F174" s="293">
        <v>16052</v>
      </c>
      <c r="G174" s="293">
        <v>16051</v>
      </c>
      <c r="H174" s="289">
        <f>SUM(G174/F174*100)</f>
        <v>99.99377024669823</v>
      </c>
    </row>
    <row r="175" spans="1:8" ht="12.75">
      <c r="A175" s="273"/>
      <c r="B175" s="278"/>
      <c r="C175" s="273"/>
      <c r="D175" s="290" t="s">
        <v>375</v>
      </c>
      <c r="E175" s="293">
        <v>0</v>
      </c>
      <c r="F175" s="293">
        <v>70559</v>
      </c>
      <c r="G175" s="293">
        <v>70559</v>
      </c>
      <c r="H175" s="289">
        <f>SUM(G175/F175*100)</f>
        <v>100</v>
      </c>
    </row>
    <row r="176" spans="1:8" ht="12.75">
      <c r="A176" s="273"/>
      <c r="B176" s="278"/>
      <c r="C176" s="273"/>
      <c r="D176" s="290" t="s">
        <v>471</v>
      </c>
      <c r="E176" s="293"/>
      <c r="F176" s="293">
        <v>10365</v>
      </c>
      <c r="G176" s="293">
        <v>10365</v>
      </c>
      <c r="H176" s="289">
        <f>SUM(G176/F176*100)</f>
        <v>100</v>
      </c>
    </row>
    <row r="177" spans="1:8" ht="12.75" customHeight="1">
      <c r="A177" s="323" t="s">
        <v>472</v>
      </c>
      <c r="B177" s="323"/>
      <c r="C177" s="324">
        <v>600</v>
      </c>
      <c r="D177" s="324" t="s">
        <v>359</v>
      </c>
      <c r="E177" s="325">
        <f>SUM(E141+E115+E103+E97+E27+E9)</f>
        <v>1689210</v>
      </c>
      <c r="F177" s="325">
        <f>SUM(F156+F141+F115+F103+F97+F27+F9)</f>
        <v>1752741</v>
      </c>
      <c r="G177" s="325">
        <f>SUM(G154+G141+G115+G103+G97+G27+G9)</f>
        <v>1692636</v>
      </c>
      <c r="H177" s="267">
        <f>SUM(G177/F177*100)</f>
        <v>96.57079967890293</v>
      </c>
    </row>
    <row r="178" spans="1:8" ht="12.75">
      <c r="A178" s="323"/>
      <c r="B178" s="323"/>
      <c r="C178" s="324">
        <v>700</v>
      </c>
      <c r="D178" s="324" t="s">
        <v>424</v>
      </c>
      <c r="E178" s="325">
        <f>SUM(E86)</f>
        <v>24530</v>
      </c>
      <c r="F178" s="325">
        <f>SUM(F86)</f>
        <v>24530</v>
      </c>
      <c r="G178" s="325">
        <f>SUM(G86)</f>
        <v>18409</v>
      </c>
      <c r="H178" s="267">
        <f>SUM(G178/F178*100)</f>
        <v>75.04688136975133</v>
      </c>
    </row>
    <row r="179" spans="1:8" ht="12.75">
      <c r="A179" s="323"/>
      <c r="B179" s="323"/>
      <c r="C179" s="324">
        <v>800</v>
      </c>
      <c r="D179" s="324" t="s">
        <v>443</v>
      </c>
      <c r="E179" s="325">
        <f>SUM(E108)</f>
        <v>205802</v>
      </c>
      <c r="F179" s="325">
        <f>SUM(F108)</f>
        <v>218060</v>
      </c>
      <c r="G179" s="325">
        <f>SUM(G108)</f>
        <v>218059</v>
      </c>
      <c r="H179" s="267">
        <f>SUM(G179/F179*100)</f>
        <v>99.99954141062094</v>
      </c>
    </row>
    <row r="180" spans="1:8" ht="12.75">
      <c r="A180" s="323"/>
      <c r="B180" s="323"/>
      <c r="C180" s="324" t="s">
        <v>473</v>
      </c>
      <c r="D180" s="324"/>
      <c r="E180" s="326">
        <f>SUM(E177:E179)</f>
        <v>1919542</v>
      </c>
      <c r="F180" s="326">
        <f>SUM(F177:F179)</f>
        <v>1995331</v>
      </c>
      <c r="G180" s="326">
        <f>SUM(G177:G179)</f>
        <v>1929104</v>
      </c>
      <c r="H180" s="267">
        <f>SUM(G180/F180*100)</f>
        <v>96.68090156470281</v>
      </c>
    </row>
  </sheetData>
  <mergeCells count="45">
    <mergeCell ref="A1:H1"/>
    <mergeCell ref="A3:A5"/>
    <mergeCell ref="B3:B5"/>
    <mergeCell ref="C3:D3"/>
    <mergeCell ref="E3:F3"/>
    <mergeCell ref="C4:C5"/>
    <mergeCell ref="E4:E5"/>
    <mergeCell ref="F4:F5"/>
    <mergeCell ref="G4:G5"/>
    <mergeCell ref="H4:H5"/>
    <mergeCell ref="A6:D6"/>
    <mergeCell ref="C7:D7"/>
    <mergeCell ref="A8:A24"/>
    <mergeCell ref="C8:D8"/>
    <mergeCell ref="B9:B24"/>
    <mergeCell ref="C13:C24"/>
    <mergeCell ref="C25:D25"/>
    <mergeCell ref="A26:A112"/>
    <mergeCell ref="B27:B95"/>
    <mergeCell ref="C31:C78"/>
    <mergeCell ref="C80:C85"/>
    <mergeCell ref="C88:C95"/>
    <mergeCell ref="B97:B101"/>
    <mergeCell ref="C99:C101"/>
    <mergeCell ref="B103:B112"/>
    <mergeCell ref="C105:C107"/>
    <mergeCell ref="C110:C112"/>
    <mergeCell ref="C113:D113"/>
    <mergeCell ref="A114:A139"/>
    <mergeCell ref="B115:B139"/>
    <mergeCell ref="C119:C136"/>
    <mergeCell ref="C138:C139"/>
    <mergeCell ref="C140:D140"/>
    <mergeCell ref="C141:D141"/>
    <mergeCell ref="A142:A153"/>
    <mergeCell ref="C142:D142"/>
    <mergeCell ref="B143:B153"/>
    <mergeCell ref="C147:C153"/>
    <mergeCell ref="C154:D154"/>
    <mergeCell ref="A155:A176"/>
    <mergeCell ref="C155:D155"/>
    <mergeCell ref="B156:B176"/>
    <mergeCell ref="C160:C176"/>
    <mergeCell ref="A177:B180"/>
    <mergeCell ref="C180:D180"/>
  </mergeCells>
  <printOptions/>
  <pageMargins left="0.7875" right="0.7875" top="0.7875" bottom="1.0527777777777778" header="0.5118055555555556" footer="0.7875"/>
  <pageSetup horizontalDpi="300" verticalDpi="300" orientation="landscape" paperSize="9"/>
  <headerFooter alignWithMargins="0">
    <oddFooter>&amp;C&amp;"Times New Roman,Normálne"&amp;12&amp;P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H60" sqref="H60"/>
    </sheetView>
  </sheetViews>
  <sheetFormatPr defaultColWidth="12.57421875" defaultRowHeight="12.75"/>
  <cols>
    <col min="1" max="1" width="8.140625" style="0" customWidth="1"/>
    <col min="2" max="2" width="9.28125" style="0" customWidth="1"/>
    <col min="3" max="3" width="9.00390625" style="0" customWidth="1"/>
    <col min="4" max="4" width="39.140625" style="0" customWidth="1"/>
    <col min="5" max="7" width="11.57421875" style="0" customWidth="1"/>
    <col min="8" max="8" width="8.140625" style="0" customWidth="1"/>
    <col min="9" max="16384" width="11.57421875" style="0" customWidth="1"/>
  </cols>
  <sheetData>
    <row r="1" spans="1:8" ht="15">
      <c r="A1" s="327" t="s">
        <v>474</v>
      </c>
      <c r="B1" s="327"/>
      <c r="C1" s="327"/>
      <c r="D1" s="327"/>
      <c r="E1" s="327"/>
      <c r="F1" s="327"/>
      <c r="G1" s="327"/>
      <c r="H1" s="327"/>
    </row>
    <row r="2" spans="1:8" ht="12.75">
      <c r="A2" s="253"/>
      <c r="B2" s="253"/>
      <c r="C2" s="253"/>
      <c r="D2" s="253"/>
      <c r="E2" s="253"/>
      <c r="F2" s="253"/>
      <c r="G2" s="253"/>
      <c r="H2" s="163" t="s">
        <v>0</v>
      </c>
    </row>
    <row r="3" spans="1:8" ht="12.75" customHeight="1">
      <c r="A3" s="328"/>
      <c r="B3" s="329"/>
      <c r="C3" s="330" t="s">
        <v>351</v>
      </c>
      <c r="D3" s="330"/>
      <c r="E3" s="331" t="s">
        <v>352</v>
      </c>
      <c r="F3" s="331"/>
      <c r="G3" s="332" t="s">
        <v>475</v>
      </c>
      <c r="H3" s="333" t="s">
        <v>89</v>
      </c>
    </row>
    <row r="4" spans="1:8" ht="12.75">
      <c r="A4" s="334" t="s">
        <v>279</v>
      </c>
      <c r="B4" s="335" t="s">
        <v>280</v>
      </c>
      <c r="C4" s="336" t="s">
        <v>91</v>
      </c>
      <c r="D4" s="337" t="s">
        <v>281</v>
      </c>
      <c r="E4" s="338" t="s">
        <v>4</v>
      </c>
      <c r="F4" s="338" t="s">
        <v>5</v>
      </c>
      <c r="G4" s="332"/>
      <c r="H4" s="339" t="s">
        <v>287</v>
      </c>
    </row>
    <row r="5" spans="1:8" ht="12.75">
      <c r="A5" s="340"/>
      <c r="B5" s="341" t="s">
        <v>476</v>
      </c>
      <c r="C5" s="342"/>
      <c r="D5" s="343" t="s">
        <v>286</v>
      </c>
      <c r="E5" s="338"/>
      <c r="F5" s="338"/>
      <c r="G5" s="332"/>
      <c r="H5" s="344"/>
    </row>
    <row r="6" spans="1:8" ht="12.75">
      <c r="A6" s="345" t="s">
        <v>474</v>
      </c>
      <c r="B6" s="345"/>
      <c r="C6" s="345"/>
      <c r="D6" s="345"/>
      <c r="E6" s="346">
        <v>347213</v>
      </c>
      <c r="F6" s="346">
        <f>F9+F15+F27</f>
        <v>346301</v>
      </c>
      <c r="G6" s="346">
        <v>339803</v>
      </c>
      <c r="H6" s="347">
        <v>98</v>
      </c>
    </row>
    <row r="7" spans="1:8" ht="12.75">
      <c r="A7" s="348" t="s">
        <v>218</v>
      </c>
      <c r="B7" s="349" t="s">
        <v>477</v>
      </c>
      <c r="C7" s="350" t="s">
        <v>478</v>
      </c>
      <c r="D7" s="350"/>
      <c r="E7" s="351">
        <v>347213</v>
      </c>
      <c r="F7" s="351">
        <f>F9+F15+F27+F66</f>
        <v>347213</v>
      </c>
      <c r="G7" s="351">
        <f>G9+G15+G27+G66</f>
        <v>339803.3</v>
      </c>
      <c r="H7" s="352">
        <v>98</v>
      </c>
    </row>
    <row r="8" spans="1:8" ht="12.75">
      <c r="A8" s="353"/>
      <c r="B8" s="354"/>
      <c r="C8" s="355" t="s">
        <v>292</v>
      </c>
      <c r="D8" s="356" t="s">
        <v>8</v>
      </c>
      <c r="E8" s="357">
        <v>347213</v>
      </c>
      <c r="F8" s="357">
        <f>F9+F15+F27+F66</f>
        <v>347213</v>
      </c>
      <c r="G8" s="358">
        <f>G9+G15+G27+G66</f>
        <v>339803.3</v>
      </c>
      <c r="H8" s="359">
        <v>98</v>
      </c>
    </row>
    <row r="9" spans="1:8" ht="12.75">
      <c r="A9" s="360"/>
      <c r="B9" s="360"/>
      <c r="C9" s="361" t="s">
        <v>360</v>
      </c>
      <c r="D9" s="362" t="s">
        <v>479</v>
      </c>
      <c r="E9" s="363">
        <v>207927</v>
      </c>
      <c r="F9" s="363">
        <f>F10+F11+F14</f>
        <v>207927</v>
      </c>
      <c r="G9" s="364">
        <f>G10+G11+G14</f>
        <v>207911</v>
      </c>
      <c r="H9" s="365">
        <v>99</v>
      </c>
    </row>
    <row r="10" spans="1:8" ht="12.75">
      <c r="A10" s="360"/>
      <c r="B10" s="360"/>
      <c r="C10" s="366"/>
      <c r="D10" s="367" t="s">
        <v>480</v>
      </c>
      <c r="E10" s="363">
        <v>162318</v>
      </c>
      <c r="F10" s="363">
        <v>164916</v>
      </c>
      <c r="G10" s="364">
        <v>164915</v>
      </c>
      <c r="H10" s="365">
        <v>99</v>
      </c>
    </row>
    <row r="11" spans="1:8" ht="12.75">
      <c r="A11" s="360"/>
      <c r="B11" s="360"/>
      <c r="C11" s="366"/>
      <c r="D11" s="367" t="s">
        <v>481</v>
      </c>
      <c r="E11" s="363">
        <v>32331</v>
      </c>
      <c r="F11" s="363">
        <f>F12+F13</f>
        <v>30771</v>
      </c>
      <c r="G11" s="364">
        <f>G12+G13</f>
        <v>30756</v>
      </c>
      <c r="H11" s="368">
        <v>99</v>
      </c>
    </row>
    <row r="12" spans="1:8" ht="12.75">
      <c r="A12" s="360"/>
      <c r="B12" s="360"/>
      <c r="C12" s="366"/>
      <c r="D12" s="369" t="s">
        <v>482</v>
      </c>
      <c r="E12" s="370">
        <v>10622</v>
      </c>
      <c r="F12" s="370">
        <v>7072</v>
      </c>
      <c r="G12" s="371">
        <v>7057</v>
      </c>
      <c r="H12" s="368">
        <v>99</v>
      </c>
    </row>
    <row r="13" spans="1:8" ht="12.75">
      <c r="A13" s="360"/>
      <c r="B13" s="360"/>
      <c r="C13" s="366"/>
      <c r="D13" s="369" t="s">
        <v>483</v>
      </c>
      <c r="E13" s="370">
        <v>21709</v>
      </c>
      <c r="F13" s="370">
        <v>23699</v>
      </c>
      <c r="G13" s="371">
        <v>23699</v>
      </c>
      <c r="H13" s="368">
        <v>100</v>
      </c>
    </row>
    <row r="14" spans="1:8" ht="12.75">
      <c r="A14" s="360"/>
      <c r="B14" s="360"/>
      <c r="C14" s="366"/>
      <c r="D14" s="367" t="s">
        <v>484</v>
      </c>
      <c r="E14" s="363">
        <v>13278</v>
      </c>
      <c r="F14" s="363">
        <v>12240</v>
      </c>
      <c r="G14" s="364">
        <v>12240</v>
      </c>
      <c r="H14" s="368">
        <v>100</v>
      </c>
    </row>
    <row r="15" spans="1:8" ht="12.75">
      <c r="A15" s="360"/>
      <c r="B15" s="360"/>
      <c r="C15" s="361" t="s">
        <v>317</v>
      </c>
      <c r="D15" s="362" t="s">
        <v>485</v>
      </c>
      <c r="E15" s="363">
        <v>85176</v>
      </c>
      <c r="F15" s="363">
        <f>F16+F17+F18+F19+F26</f>
        <v>86295</v>
      </c>
      <c r="G15" s="364">
        <f>G16+G17+G18+G19+G26</f>
        <v>86291</v>
      </c>
      <c r="H15" s="365">
        <v>100</v>
      </c>
    </row>
    <row r="16" spans="1:8" ht="12.75">
      <c r="A16" s="360"/>
      <c r="B16" s="360"/>
      <c r="C16" s="366"/>
      <c r="D16" s="369" t="s">
        <v>486</v>
      </c>
      <c r="E16" s="370">
        <v>12282</v>
      </c>
      <c r="F16" s="370">
        <v>14366</v>
      </c>
      <c r="G16" s="371">
        <v>14365</v>
      </c>
      <c r="H16" s="368">
        <v>100</v>
      </c>
    </row>
    <row r="17" spans="1:8" ht="12.75">
      <c r="A17" s="360"/>
      <c r="B17" s="360"/>
      <c r="C17" s="366"/>
      <c r="D17" s="369" t="s">
        <v>487</v>
      </c>
      <c r="E17" s="370">
        <v>6639</v>
      </c>
      <c r="F17" s="370">
        <v>6543</v>
      </c>
      <c r="G17" s="371">
        <v>6543</v>
      </c>
      <c r="H17" s="368">
        <v>100</v>
      </c>
    </row>
    <row r="18" spans="1:8" ht="12.75">
      <c r="A18" s="360"/>
      <c r="B18" s="360"/>
      <c r="C18" s="366"/>
      <c r="D18" s="369" t="s">
        <v>488</v>
      </c>
      <c r="E18" s="370">
        <v>1859</v>
      </c>
      <c r="F18" s="370">
        <v>1138</v>
      </c>
      <c r="G18" s="371">
        <v>1138</v>
      </c>
      <c r="H18" s="368">
        <v>100</v>
      </c>
    </row>
    <row r="19" spans="1:8" ht="12.75">
      <c r="A19" s="360"/>
      <c r="B19" s="360"/>
      <c r="C19" s="361"/>
      <c r="D19" s="369" t="s">
        <v>489</v>
      </c>
      <c r="E19" s="370">
        <v>51915</v>
      </c>
      <c r="F19" s="370">
        <f>F20+F21++F22+F23+F24+F25</f>
        <v>51715</v>
      </c>
      <c r="G19" s="371">
        <f>G20+G21+G22+G23+G24+G25</f>
        <v>51713</v>
      </c>
      <c r="H19" s="368">
        <v>100</v>
      </c>
    </row>
    <row r="20" spans="1:8" ht="12.75">
      <c r="A20" s="360"/>
      <c r="B20" s="360"/>
      <c r="C20" s="361"/>
      <c r="D20" s="369" t="s">
        <v>490</v>
      </c>
      <c r="E20" s="370">
        <v>2921</v>
      </c>
      <c r="F20" s="370">
        <v>2812</v>
      </c>
      <c r="G20" s="371">
        <v>2812</v>
      </c>
      <c r="H20" s="368">
        <v>100</v>
      </c>
    </row>
    <row r="21" spans="1:8" ht="12.75">
      <c r="A21" s="360"/>
      <c r="B21" s="360"/>
      <c r="C21" s="361"/>
      <c r="D21" s="369" t="s">
        <v>491</v>
      </c>
      <c r="E21" s="370">
        <v>29111</v>
      </c>
      <c r="F21" s="370">
        <v>29100</v>
      </c>
      <c r="G21" s="371">
        <v>29100</v>
      </c>
      <c r="H21" s="368">
        <v>100</v>
      </c>
    </row>
    <row r="22" spans="1:8" ht="12.75">
      <c r="A22" s="360"/>
      <c r="B22" s="360"/>
      <c r="C22" s="361"/>
      <c r="D22" s="369" t="s">
        <v>492</v>
      </c>
      <c r="E22" s="370">
        <v>1660</v>
      </c>
      <c r="F22" s="370">
        <v>1650</v>
      </c>
      <c r="G22" s="371">
        <v>1649</v>
      </c>
      <c r="H22" s="368">
        <v>100</v>
      </c>
    </row>
    <row r="23" spans="1:8" ht="12.75">
      <c r="A23" s="360"/>
      <c r="B23" s="360"/>
      <c r="C23" s="361"/>
      <c r="D23" s="369" t="s">
        <v>493</v>
      </c>
      <c r="E23" s="370">
        <v>6240</v>
      </c>
      <c r="F23" s="370">
        <v>6223</v>
      </c>
      <c r="G23" s="371">
        <v>6222</v>
      </c>
      <c r="H23" s="368">
        <v>100</v>
      </c>
    </row>
    <row r="24" spans="1:8" ht="12.75">
      <c r="A24" s="360"/>
      <c r="B24" s="360"/>
      <c r="C24" s="361"/>
      <c r="D24" s="369" t="s">
        <v>494</v>
      </c>
      <c r="E24" s="370">
        <v>2091</v>
      </c>
      <c r="F24" s="370">
        <v>2066</v>
      </c>
      <c r="G24" s="371">
        <v>2066</v>
      </c>
      <c r="H24" s="368">
        <v>100</v>
      </c>
    </row>
    <row r="25" spans="1:8" ht="12.75">
      <c r="A25" s="360"/>
      <c r="B25" s="360"/>
      <c r="C25" s="361"/>
      <c r="D25" s="369" t="s">
        <v>495</v>
      </c>
      <c r="E25" s="370">
        <v>9892</v>
      </c>
      <c r="F25" s="370">
        <v>9864</v>
      </c>
      <c r="G25" s="371">
        <v>9864</v>
      </c>
      <c r="H25" s="368">
        <v>100</v>
      </c>
    </row>
    <row r="26" spans="1:8" ht="12.75">
      <c r="A26" s="360"/>
      <c r="B26" s="360"/>
      <c r="C26" s="361"/>
      <c r="D26" s="369" t="s">
        <v>496</v>
      </c>
      <c r="E26" s="370">
        <v>12481</v>
      </c>
      <c r="F26" s="370">
        <v>12533</v>
      </c>
      <c r="G26" s="371">
        <v>12532</v>
      </c>
      <c r="H26" s="368">
        <v>100</v>
      </c>
    </row>
    <row r="27" spans="1:8" ht="12.75">
      <c r="A27" s="360"/>
      <c r="B27" s="360"/>
      <c r="C27" s="361" t="s">
        <v>293</v>
      </c>
      <c r="D27" s="362" t="s">
        <v>294</v>
      </c>
      <c r="E27" s="363">
        <v>54110</v>
      </c>
      <c r="F27" s="363">
        <f>F28+F30+F34+F44+F49+F59</f>
        <v>52079</v>
      </c>
      <c r="G27" s="364">
        <f>G28+G30+G34+G44+G49+G59</f>
        <v>44689.3</v>
      </c>
      <c r="H27" s="365">
        <v>86</v>
      </c>
    </row>
    <row r="28" spans="1:8" ht="12.75">
      <c r="A28" s="360"/>
      <c r="B28" s="360"/>
      <c r="C28" s="361"/>
      <c r="D28" s="362" t="s">
        <v>497</v>
      </c>
      <c r="E28" s="363">
        <v>100</v>
      </c>
      <c r="F28" s="363">
        <f>F29</f>
        <v>0</v>
      </c>
      <c r="G28" s="364">
        <v>0</v>
      </c>
      <c r="H28" s="365">
        <v>0</v>
      </c>
    </row>
    <row r="29" spans="1:8" ht="12.75">
      <c r="A29" s="360"/>
      <c r="B29" s="360"/>
      <c r="C29" s="366"/>
      <c r="D29" s="369" t="s">
        <v>498</v>
      </c>
      <c r="E29" s="370">
        <v>100</v>
      </c>
      <c r="F29" s="370">
        <v>0</v>
      </c>
      <c r="G29" s="371">
        <v>0</v>
      </c>
      <c r="H29" s="368">
        <v>0</v>
      </c>
    </row>
    <row r="30" spans="1:8" ht="12.75">
      <c r="A30" s="360"/>
      <c r="B30" s="360"/>
      <c r="C30" s="366"/>
      <c r="D30" s="367" t="s">
        <v>499</v>
      </c>
      <c r="E30" s="363">
        <v>10955</v>
      </c>
      <c r="F30" s="363">
        <f>F31+F32+F33</f>
        <v>10839</v>
      </c>
      <c r="G30" s="364">
        <f>G31+G32+G33</f>
        <v>10839</v>
      </c>
      <c r="H30" s="365">
        <v>100</v>
      </c>
    </row>
    <row r="31" spans="1:8" ht="12.75">
      <c r="A31" s="360"/>
      <c r="B31" s="360"/>
      <c r="C31" s="366"/>
      <c r="D31" s="369" t="s">
        <v>378</v>
      </c>
      <c r="E31" s="370">
        <v>7635</v>
      </c>
      <c r="F31" s="370">
        <v>7617</v>
      </c>
      <c r="G31" s="371">
        <v>7617</v>
      </c>
      <c r="H31" s="368">
        <v>100</v>
      </c>
    </row>
    <row r="32" spans="1:8" ht="12.75">
      <c r="A32" s="360"/>
      <c r="B32" s="360"/>
      <c r="C32" s="366"/>
      <c r="D32" s="369" t="s">
        <v>379</v>
      </c>
      <c r="E32" s="370">
        <v>664</v>
      </c>
      <c r="F32" s="370">
        <v>808</v>
      </c>
      <c r="G32" s="371">
        <v>808</v>
      </c>
      <c r="H32" s="368">
        <v>100</v>
      </c>
    </row>
    <row r="33" spans="1:8" ht="12.75">
      <c r="A33" s="360"/>
      <c r="B33" s="360"/>
      <c r="C33" s="366"/>
      <c r="D33" s="369" t="s">
        <v>500</v>
      </c>
      <c r="E33" s="370">
        <v>2656</v>
      </c>
      <c r="F33" s="370">
        <v>2414</v>
      </c>
      <c r="G33" s="371">
        <v>2414</v>
      </c>
      <c r="H33" s="368">
        <v>100</v>
      </c>
    </row>
    <row r="34" spans="1:8" ht="12.75">
      <c r="A34" s="360"/>
      <c r="B34" s="360"/>
      <c r="C34" s="366"/>
      <c r="D34" s="367" t="s">
        <v>501</v>
      </c>
      <c r="E34" s="363">
        <v>14938</v>
      </c>
      <c r="F34" s="363">
        <f>F35+F36+F37+F38+F39+F40+F42+F43</f>
        <v>12820</v>
      </c>
      <c r="G34" s="364">
        <f>G35+G36+G37+G38+G39+G40+G41+G42+G43</f>
        <v>8814</v>
      </c>
      <c r="H34" s="365">
        <v>69</v>
      </c>
    </row>
    <row r="35" spans="1:8" ht="12.75">
      <c r="A35" s="360"/>
      <c r="B35" s="360"/>
      <c r="C35" s="366"/>
      <c r="D35" s="369" t="s">
        <v>382</v>
      </c>
      <c r="E35" s="370">
        <v>332</v>
      </c>
      <c r="F35" s="370">
        <v>0</v>
      </c>
      <c r="G35" s="371">
        <v>0</v>
      </c>
      <c r="H35" s="368">
        <v>0</v>
      </c>
    </row>
    <row r="36" spans="1:8" ht="12.75">
      <c r="A36" s="360"/>
      <c r="B36" s="360"/>
      <c r="C36" s="366"/>
      <c r="D36" s="369" t="s">
        <v>502</v>
      </c>
      <c r="E36" s="370">
        <v>996</v>
      </c>
      <c r="F36" s="370">
        <v>407</v>
      </c>
      <c r="G36" s="371">
        <v>107</v>
      </c>
      <c r="H36" s="368">
        <v>26</v>
      </c>
    </row>
    <row r="37" spans="1:8" ht="12.75">
      <c r="A37" s="360"/>
      <c r="B37" s="360"/>
      <c r="C37" s="366"/>
      <c r="D37" s="369" t="s">
        <v>503</v>
      </c>
      <c r="E37" s="370">
        <v>996</v>
      </c>
      <c r="F37" s="370">
        <v>131</v>
      </c>
      <c r="G37" s="371">
        <v>131</v>
      </c>
      <c r="H37" s="368">
        <v>100</v>
      </c>
    </row>
    <row r="38" spans="1:8" ht="12.75">
      <c r="A38" s="360"/>
      <c r="B38" s="360"/>
      <c r="C38" s="366"/>
      <c r="D38" s="369" t="s">
        <v>504</v>
      </c>
      <c r="E38" s="370">
        <v>332</v>
      </c>
      <c r="F38" s="370">
        <v>0</v>
      </c>
      <c r="G38" s="371">
        <v>0</v>
      </c>
      <c r="H38" s="368">
        <v>0</v>
      </c>
    </row>
    <row r="39" spans="1:8" ht="12.75">
      <c r="A39" s="360"/>
      <c r="B39" s="360"/>
      <c r="C39" s="366"/>
      <c r="D39" s="369" t="s">
        <v>505</v>
      </c>
      <c r="E39" s="370">
        <v>2324</v>
      </c>
      <c r="F39" s="370">
        <v>2324</v>
      </c>
      <c r="G39" s="371">
        <v>1638</v>
      </c>
      <c r="H39" s="368">
        <v>70</v>
      </c>
    </row>
    <row r="40" spans="1:8" ht="12.75">
      <c r="A40" s="360"/>
      <c r="B40" s="360"/>
      <c r="C40" s="366"/>
      <c r="D40" s="369" t="s">
        <v>506</v>
      </c>
      <c r="E40" s="370">
        <v>332</v>
      </c>
      <c r="F40" s="370">
        <v>332</v>
      </c>
      <c r="G40" s="371">
        <v>198</v>
      </c>
      <c r="H40" s="368">
        <v>60</v>
      </c>
    </row>
    <row r="41" spans="1:8" ht="12.75">
      <c r="A41" s="360"/>
      <c r="B41" s="360"/>
      <c r="C41" s="366"/>
      <c r="D41" s="369" t="s">
        <v>507</v>
      </c>
      <c r="E41" s="370">
        <v>0</v>
      </c>
      <c r="F41" s="370">
        <v>0</v>
      </c>
      <c r="G41" s="371">
        <v>0</v>
      </c>
      <c r="H41" s="368">
        <v>0</v>
      </c>
    </row>
    <row r="42" spans="1:8" ht="12.75">
      <c r="A42" s="372"/>
      <c r="B42" s="372"/>
      <c r="C42" s="366"/>
      <c r="D42" s="369" t="s">
        <v>508</v>
      </c>
      <c r="E42" s="370">
        <v>9294</v>
      </c>
      <c r="F42" s="370">
        <v>9294</v>
      </c>
      <c r="G42" s="371">
        <v>6571</v>
      </c>
      <c r="H42" s="368">
        <v>71</v>
      </c>
    </row>
    <row r="43" spans="1:8" ht="12.75">
      <c r="A43" s="373"/>
      <c r="B43" s="373"/>
      <c r="C43" s="366"/>
      <c r="D43" s="369" t="s">
        <v>509</v>
      </c>
      <c r="E43" s="370">
        <v>332</v>
      </c>
      <c r="F43" s="370">
        <v>332</v>
      </c>
      <c r="G43" s="371">
        <v>169</v>
      </c>
      <c r="H43" s="368">
        <v>51</v>
      </c>
    </row>
    <row r="44" spans="1:8" ht="12.75">
      <c r="A44" s="360"/>
      <c r="B44" s="360"/>
      <c r="C44" s="366"/>
      <c r="D44" s="367" t="s">
        <v>510</v>
      </c>
      <c r="E44" s="363">
        <v>9959</v>
      </c>
      <c r="F44" s="363">
        <f>F45+F46+F47+F48</f>
        <v>10077</v>
      </c>
      <c r="G44" s="364">
        <f>G45+G46+G47+G48</f>
        <v>8936.3</v>
      </c>
      <c r="H44" s="365">
        <v>89</v>
      </c>
    </row>
    <row r="45" spans="1:8" ht="12.75">
      <c r="A45" s="360"/>
      <c r="B45" s="360"/>
      <c r="C45" s="366"/>
      <c r="D45" s="369" t="s">
        <v>511</v>
      </c>
      <c r="E45" s="370">
        <v>6639</v>
      </c>
      <c r="F45" s="370">
        <v>6134</v>
      </c>
      <c r="G45" s="371">
        <v>4996</v>
      </c>
      <c r="H45" s="368">
        <v>81</v>
      </c>
    </row>
    <row r="46" spans="1:8" ht="12.75">
      <c r="A46" s="360"/>
      <c r="B46" s="360"/>
      <c r="C46" s="366"/>
      <c r="D46" s="369" t="s">
        <v>512</v>
      </c>
      <c r="E46" s="370">
        <v>1992</v>
      </c>
      <c r="F46" s="370">
        <v>2572</v>
      </c>
      <c r="G46" s="371">
        <v>2571</v>
      </c>
      <c r="H46" s="368">
        <v>100</v>
      </c>
    </row>
    <row r="47" spans="1:8" ht="12.75">
      <c r="A47" s="360"/>
      <c r="B47" s="360"/>
      <c r="C47" s="366"/>
      <c r="D47" s="369" t="s">
        <v>513</v>
      </c>
      <c r="E47" s="370">
        <v>1328</v>
      </c>
      <c r="F47" s="370">
        <v>1367</v>
      </c>
      <c r="G47" s="371">
        <v>1366</v>
      </c>
      <c r="H47" s="368">
        <v>100</v>
      </c>
    </row>
    <row r="48" spans="1:8" ht="12.75">
      <c r="A48" s="360"/>
      <c r="B48" s="360"/>
      <c r="C48" s="366"/>
      <c r="D48" s="369" t="s">
        <v>514</v>
      </c>
      <c r="E48" s="370">
        <v>0</v>
      </c>
      <c r="F48" s="370">
        <v>4</v>
      </c>
      <c r="G48" s="371">
        <v>3.3</v>
      </c>
      <c r="H48" s="368">
        <v>75</v>
      </c>
    </row>
    <row r="49" spans="1:8" ht="12.75">
      <c r="A49" s="360"/>
      <c r="B49" s="360"/>
      <c r="C49" s="366"/>
      <c r="D49" s="367" t="s">
        <v>515</v>
      </c>
      <c r="E49" s="363">
        <v>5312</v>
      </c>
      <c r="F49" s="363">
        <f>F50+F51+F52+F53+F54+F55+F56</f>
        <v>4243</v>
      </c>
      <c r="G49" s="364">
        <f>G50+G51+G52+G53+G54+G55+G56</f>
        <v>2451</v>
      </c>
      <c r="H49" s="365">
        <v>58</v>
      </c>
    </row>
    <row r="50" spans="1:8" ht="12.75">
      <c r="A50" s="360"/>
      <c r="B50" s="360"/>
      <c r="C50" s="366"/>
      <c r="D50" s="369" t="s">
        <v>516</v>
      </c>
      <c r="E50" s="370">
        <v>166</v>
      </c>
      <c r="F50" s="370">
        <v>166</v>
      </c>
      <c r="G50" s="371">
        <v>0</v>
      </c>
      <c r="H50" s="368">
        <v>0</v>
      </c>
    </row>
    <row r="51" spans="1:8" ht="12.75">
      <c r="A51" s="360"/>
      <c r="B51" s="360"/>
      <c r="C51" s="366"/>
      <c r="D51" s="369" t="s">
        <v>517</v>
      </c>
      <c r="E51" s="370">
        <v>664</v>
      </c>
      <c r="F51" s="370">
        <v>664</v>
      </c>
      <c r="G51" s="371">
        <v>386</v>
      </c>
      <c r="H51" s="368">
        <v>58</v>
      </c>
    </row>
    <row r="52" spans="1:8" ht="12.75">
      <c r="A52" s="360"/>
      <c r="B52" s="360"/>
      <c r="C52" s="366"/>
      <c r="D52" s="369" t="s">
        <v>518</v>
      </c>
      <c r="E52" s="370">
        <v>332</v>
      </c>
      <c r="F52" s="370">
        <v>0</v>
      </c>
      <c r="G52" s="371">
        <v>0</v>
      </c>
      <c r="H52" s="368">
        <v>0</v>
      </c>
    </row>
    <row r="53" spans="1:8" ht="12.75">
      <c r="A53" s="360"/>
      <c r="B53" s="360"/>
      <c r="C53" s="366"/>
      <c r="D53" s="369" t="s">
        <v>519</v>
      </c>
      <c r="E53" s="370">
        <v>166</v>
      </c>
      <c r="F53" s="370">
        <v>739</v>
      </c>
      <c r="G53" s="371">
        <v>738</v>
      </c>
      <c r="H53" s="368">
        <v>100</v>
      </c>
    </row>
    <row r="54" spans="1:8" ht="12.75">
      <c r="A54" s="360"/>
      <c r="B54" s="360"/>
      <c r="C54" s="366"/>
      <c r="D54" s="369" t="s">
        <v>520</v>
      </c>
      <c r="E54" s="370">
        <v>2656</v>
      </c>
      <c r="F54" s="370">
        <v>2656</v>
      </c>
      <c r="G54" s="371">
        <v>1309</v>
      </c>
      <c r="H54" s="368">
        <v>49</v>
      </c>
    </row>
    <row r="55" spans="1:8" ht="12.75">
      <c r="A55" s="360"/>
      <c r="B55" s="360"/>
      <c r="C55" s="366"/>
      <c r="D55" s="369" t="s">
        <v>521</v>
      </c>
      <c r="E55" s="370">
        <v>1328</v>
      </c>
      <c r="F55" s="370">
        <v>0</v>
      </c>
      <c r="G55" s="371">
        <v>0</v>
      </c>
      <c r="H55" s="368">
        <v>0</v>
      </c>
    </row>
    <row r="56" spans="1:8" ht="12.75">
      <c r="A56" s="360"/>
      <c r="B56" s="360"/>
      <c r="C56" s="366"/>
      <c r="D56" s="369" t="s">
        <v>522</v>
      </c>
      <c r="E56" s="370">
        <v>0</v>
      </c>
      <c r="F56" s="370">
        <v>18</v>
      </c>
      <c r="G56" s="371">
        <v>18</v>
      </c>
      <c r="H56" s="368">
        <v>100</v>
      </c>
    </row>
    <row r="57" spans="1:8" ht="12.75">
      <c r="A57" s="360"/>
      <c r="B57" s="360"/>
      <c r="C57" s="366"/>
      <c r="D57" s="367" t="s">
        <v>523</v>
      </c>
      <c r="E57" s="363">
        <v>100</v>
      </c>
      <c r="F57" s="363">
        <f>F58</f>
        <v>0</v>
      </c>
      <c r="G57" s="364">
        <f>G58</f>
        <v>0</v>
      </c>
      <c r="H57" s="365">
        <v>0</v>
      </c>
    </row>
    <row r="58" spans="1:8" ht="12.75">
      <c r="A58" s="360"/>
      <c r="B58" s="360"/>
      <c r="C58" s="366"/>
      <c r="D58" s="369" t="s">
        <v>524</v>
      </c>
      <c r="E58" s="370">
        <v>100</v>
      </c>
      <c r="F58" s="370">
        <v>0</v>
      </c>
      <c r="G58" s="371">
        <v>0</v>
      </c>
      <c r="H58" s="368">
        <v>0</v>
      </c>
    </row>
    <row r="59" spans="1:8" ht="12.75">
      <c r="A59" s="360"/>
      <c r="B59" s="360"/>
      <c r="C59" s="366"/>
      <c r="D59" s="367" t="s">
        <v>525</v>
      </c>
      <c r="E59" s="363">
        <v>12746</v>
      </c>
      <c r="F59" s="363">
        <f>F60+F61+F62+F63+F64+F65</f>
        <v>14100</v>
      </c>
      <c r="G59" s="364">
        <f>G60+G61+G62+G63+G64+G65</f>
        <v>13649</v>
      </c>
      <c r="H59" s="365">
        <v>97</v>
      </c>
    </row>
    <row r="60" spans="1:8" ht="12.75">
      <c r="A60" s="360"/>
      <c r="B60" s="360"/>
      <c r="C60" s="366"/>
      <c r="D60" s="369" t="s">
        <v>526</v>
      </c>
      <c r="E60" s="370">
        <v>332</v>
      </c>
      <c r="F60" s="370">
        <v>132</v>
      </c>
      <c r="G60" s="371">
        <v>132</v>
      </c>
      <c r="H60" s="368">
        <v>100</v>
      </c>
    </row>
    <row r="61" spans="1:8" ht="12.75">
      <c r="A61" s="360"/>
      <c r="B61" s="360"/>
      <c r="C61" s="366"/>
      <c r="D61" s="369" t="s">
        <v>527</v>
      </c>
      <c r="E61" s="370">
        <v>166</v>
      </c>
      <c r="F61" s="370">
        <v>0</v>
      </c>
      <c r="G61" s="371">
        <v>0</v>
      </c>
      <c r="H61" s="368">
        <v>0</v>
      </c>
    </row>
    <row r="62" spans="1:8" ht="12.75">
      <c r="A62" s="360"/>
      <c r="B62" s="360"/>
      <c r="C62" s="366"/>
      <c r="D62" s="369" t="s">
        <v>528</v>
      </c>
      <c r="E62" s="370">
        <v>498</v>
      </c>
      <c r="F62" s="370">
        <v>498</v>
      </c>
      <c r="G62" s="371">
        <v>445</v>
      </c>
      <c r="H62" s="368">
        <v>89</v>
      </c>
    </row>
    <row r="63" spans="1:8" ht="12.75">
      <c r="A63" s="360"/>
      <c r="B63" s="360"/>
      <c r="C63" s="366"/>
      <c r="D63" s="369" t="s">
        <v>529</v>
      </c>
      <c r="E63" s="370">
        <v>0</v>
      </c>
      <c r="F63" s="370">
        <v>1278</v>
      </c>
      <c r="G63" s="371">
        <v>1278</v>
      </c>
      <c r="H63" s="368">
        <v>100</v>
      </c>
    </row>
    <row r="64" spans="1:8" ht="12.75">
      <c r="A64" s="360"/>
      <c r="B64" s="360"/>
      <c r="C64" s="366"/>
      <c r="D64" s="369" t="s">
        <v>530</v>
      </c>
      <c r="E64" s="370">
        <v>8630</v>
      </c>
      <c r="F64" s="370">
        <v>9072</v>
      </c>
      <c r="G64" s="371">
        <v>9072</v>
      </c>
      <c r="H64" s="368">
        <v>100</v>
      </c>
    </row>
    <row r="65" spans="1:8" ht="12.75">
      <c r="A65" s="360"/>
      <c r="B65" s="360"/>
      <c r="C65" s="366"/>
      <c r="D65" s="369" t="s">
        <v>531</v>
      </c>
      <c r="E65" s="370">
        <v>3120</v>
      </c>
      <c r="F65" s="370">
        <v>3120</v>
      </c>
      <c r="G65" s="371">
        <v>2722</v>
      </c>
      <c r="H65" s="368">
        <v>87</v>
      </c>
    </row>
    <row r="66" spans="1:8" ht="12.75">
      <c r="A66" s="360"/>
      <c r="B66" s="360"/>
      <c r="C66" s="361" t="s">
        <v>532</v>
      </c>
      <c r="D66" s="367" t="s">
        <v>533</v>
      </c>
      <c r="E66" s="363">
        <v>0</v>
      </c>
      <c r="F66" s="363">
        <f>F67</f>
        <v>912</v>
      </c>
      <c r="G66" s="364">
        <f>G67</f>
        <v>912</v>
      </c>
      <c r="H66" s="365">
        <v>100</v>
      </c>
    </row>
    <row r="67" spans="1:8" ht="12.75">
      <c r="A67" s="360"/>
      <c r="B67" s="360"/>
      <c r="C67" s="361"/>
      <c r="D67" s="367" t="s">
        <v>534</v>
      </c>
      <c r="E67" s="363">
        <v>0</v>
      </c>
      <c r="F67" s="363">
        <f>F68</f>
        <v>912</v>
      </c>
      <c r="G67" s="364">
        <f>G68</f>
        <v>912</v>
      </c>
      <c r="H67" s="368">
        <v>100</v>
      </c>
    </row>
    <row r="68" spans="1:8" ht="12.75">
      <c r="A68" s="360"/>
      <c r="B68" s="360"/>
      <c r="C68" s="361"/>
      <c r="D68" s="369" t="s">
        <v>535</v>
      </c>
      <c r="E68" s="370">
        <v>0</v>
      </c>
      <c r="F68" s="370">
        <v>912</v>
      </c>
      <c r="G68" s="371">
        <v>912</v>
      </c>
      <c r="H68" s="368">
        <v>100</v>
      </c>
    </row>
    <row r="69" spans="1:8" ht="12.75">
      <c r="A69" s="360"/>
      <c r="B69" s="360"/>
      <c r="C69" s="355" t="s">
        <v>344</v>
      </c>
      <c r="D69" s="356" t="s">
        <v>20</v>
      </c>
      <c r="E69" s="357">
        <v>0</v>
      </c>
      <c r="F69" s="357">
        <v>0</v>
      </c>
      <c r="G69" s="358">
        <v>0</v>
      </c>
      <c r="H69" s="359">
        <v>0</v>
      </c>
    </row>
    <row r="70" spans="1:8" ht="12.75">
      <c r="A70" s="360"/>
      <c r="B70" s="360"/>
      <c r="C70" s="361" t="s">
        <v>536</v>
      </c>
      <c r="D70" s="362" t="s">
        <v>537</v>
      </c>
      <c r="E70" s="363">
        <v>0</v>
      </c>
      <c r="F70" s="363">
        <v>0</v>
      </c>
      <c r="G70" s="371">
        <v>0</v>
      </c>
      <c r="H70" s="368">
        <v>0</v>
      </c>
    </row>
    <row r="71" spans="1:8" ht="12.75">
      <c r="A71" s="360"/>
      <c r="B71" s="360"/>
      <c r="C71" s="361" t="s">
        <v>538</v>
      </c>
      <c r="D71" s="362" t="s">
        <v>539</v>
      </c>
      <c r="E71" s="363">
        <v>0</v>
      </c>
      <c r="F71" s="363">
        <v>0</v>
      </c>
      <c r="G71" s="364">
        <v>0</v>
      </c>
      <c r="H71" s="365">
        <v>0</v>
      </c>
    </row>
    <row r="72" spans="1:8" ht="12.75">
      <c r="A72" s="360"/>
      <c r="B72" s="360"/>
      <c r="C72" s="366"/>
      <c r="D72" s="374" t="s">
        <v>432</v>
      </c>
      <c r="E72" s="370">
        <v>0</v>
      </c>
      <c r="F72" s="370">
        <v>0</v>
      </c>
      <c r="G72" s="371">
        <v>0</v>
      </c>
      <c r="H72" s="368">
        <v>0</v>
      </c>
    </row>
    <row r="73" spans="1:8" ht="12.75">
      <c r="A73" s="360"/>
      <c r="B73" s="360"/>
      <c r="C73" s="361" t="s">
        <v>540</v>
      </c>
      <c r="D73" s="362" t="s">
        <v>541</v>
      </c>
      <c r="E73" s="363">
        <v>0</v>
      </c>
      <c r="F73" s="363">
        <v>0</v>
      </c>
      <c r="G73" s="364">
        <v>0</v>
      </c>
      <c r="H73" s="365">
        <v>0</v>
      </c>
    </row>
    <row r="74" spans="1:8" ht="12.75">
      <c r="A74" s="372"/>
      <c r="B74" s="372"/>
      <c r="C74" s="366"/>
      <c r="D74" s="374" t="s">
        <v>542</v>
      </c>
      <c r="E74" s="375">
        <v>0</v>
      </c>
      <c r="F74" s="370">
        <v>0</v>
      </c>
      <c r="G74" s="371">
        <v>0</v>
      </c>
      <c r="H74" s="376">
        <v>0</v>
      </c>
    </row>
    <row r="75" spans="1:8" ht="12.75">
      <c r="A75" s="377" t="s">
        <v>543</v>
      </c>
      <c r="B75" s="377"/>
      <c r="C75" s="377"/>
      <c r="D75" s="378" t="s">
        <v>347</v>
      </c>
      <c r="E75" s="379">
        <v>347213</v>
      </c>
      <c r="F75" s="380">
        <f>F9+F15+F27+F66</f>
        <v>347213</v>
      </c>
      <c r="G75" s="381">
        <f>G9+G15+G27+G66</f>
        <v>339803.3</v>
      </c>
      <c r="H75" s="382">
        <v>98</v>
      </c>
    </row>
    <row r="76" spans="1:8" ht="12.75">
      <c r="A76" s="377"/>
      <c r="B76" s="377"/>
      <c r="C76" s="377"/>
      <c r="D76" s="383" t="s">
        <v>348</v>
      </c>
      <c r="E76" s="384">
        <v>0</v>
      </c>
      <c r="F76" s="385">
        <v>0</v>
      </c>
      <c r="G76" s="384">
        <v>0</v>
      </c>
      <c r="H76" s="386">
        <v>0</v>
      </c>
    </row>
  </sheetData>
  <mergeCells count="9">
    <mergeCell ref="A1:H1"/>
    <mergeCell ref="C3:D3"/>
    <mergeCell ref="E3:F3"/>
    <mergeCell ref="G3:G5"/>
    <mergeCell ref="E4:E5"/>
    <mergeCell ref="F4:F5"/>
    <mergeCell ref="A6:D6"/>
    <mergeCell ref="C7:D7"/>
    <mergeCell ref="A75:C76"/>
  </mergeCells>
  <printOptions/>
  <pageMargins left="0.7875" right="0.7875" top="0.7875" bottom="1.0527777777777778" header="0.5118055555555556" footer="0.7875"/>
  <pageSetup horizontalDpi="300" verticalDpi="300" orientation="landscape" paperSize="9"/>
  <headerFooter alignWithMargins="0">
    <oddFooter>&amp;C&amp;"Times New Roman,Normálne"&amp;12&amp;P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C52">
      <selection activeCell="D70" sqref="D70"/>
    </sheetView>
  </sheetViews>
  <sheetFormatPr defaultColWidth="12.57421875" defaultRowHeight="12.75"/>
  <cols>
    <col min="1" max="1" width="8.00390625" style="0" customWidth="1"/>
    <col min="2" max="2" width="10.8515625" style="0" customWidth="1"/>
    <col min="3" max="3" width="8.421875" style="0" customWidth="1"/>
    <col min="4" max="4" width="39.00390625" style="0" customWidth="1"/>
    <col min="5" max="7" width="11.57421875" style="0" customWidth="1"/>
    <col min="8" max="8" width="8.421875" style="0" customWidth="1"/>
    <col min="9" max="16384" width="11.57421875" style="0" customWidth="1"/>
  </cols>
  <sheetData>
    <row r="1" spans="1:3" ht="15">
      <c r="A1" s="387" t="s">
        <v>544</v>
      </c>
      <c r="B1" s="387"/>
      <c r="C1" s="158" t="s">
        <v>545</v>
      </c>
    </row>
    <row r="2" spans="1:8" ht="12.75">
      <c r="A2" s="253"/>
      <c r="B2" s="253"/>
      <c r="C2" s="253"/>
      <c r="D2" s="253"/>
      <c r="E2" s="253"/>
      <c r="F2" s="253"/>
      <c r="G2" s="253"/>
      <c r="H2" s="388" t="s">
        <v>546</v>
      </c>
    </row>
    <row r="3" spans="1:8" ht="12.75">
      <c r="A3" s="164"/>
      <c r="B3" s="164"/>
      <c r="C3" s="165"/>
      <c r="D3" s="389" t="s">
        <v>351</v>
      </c>
      <c r="E3" s="112" t="s">
        <v>547</v>
      </c>
      <c r="F3" s="113"/>
      <c r="G3" s="107" t="s">
        <v>3</v>
      </c>
      <c r="H3" s="390" t="s">
        <v>548</v>
      </c>
    </row>
    <row r="4" spans="1:8" ht="12.75">
      <c r="A4" s="391" t="s">
        <v>279</v>
      </c>
      <c r="B4" s="392" t="s">
        <v>280</v>
      </c>
      <c r="C4" s="393" t="s">
        <v>91</v>
      </c>
      <c r="D4" s="394" t="s">
        <v>281</v>
      </c>
      <c r="E4" s="395" t="s">
        <v>4</v>
      </c>
      <c r="F4" s="395" t="s">
        <v>5</v>
      </c>
      <c r="G4" s="396" t="s">
        <v>549</v>
      </c>
      <c r="H4" s="397" t="s">
        <v>287</v>
      </c>
    </row>
    <row r="5" spans="1:8" ht="12.75">
      <c r="A5" s="398"/>
      <c r="B5" s="399" t="s">
        <v>476</v>
      </c>
      <c r="C5" s="399"/>
      <c r="D5" s="400" t="s">
        <v>286</v>
      </c>
      <c r="E5" s="395"/>
      <c r="F5" s="395"/>
      <c r="G5" s="396"/>
      <c r="H5" s="396"/>
    </row>
    <row r="6" spans="1:8" ht="12.75">
      <c r="A6" s="401" t="s">
        <v>550</v>
      </c>
      <c r="B6" s="401"/>
      <c r="C6" s="401"/>
      <c r="D6" s="401"/>
      <c r="E6" s="402">
        <v>402708</v>
      </c>
      <c r="F6" s="402">
        <v>404408</v>
      </c>
      <c r="G6" s="402">
        <v>380216</v>
      </c>
      <c r="H6" s="403">
        <v>94</v>
      </c>
    </row>
    <row r="7" spans="1:8" ht="12.75">
      <c r="A7" s="404" t="s">
        <v>222</v>
      </c>
      <c r="B7" s="405" t="s">
        <v>551</v>
      </c>
      <c r="C7" s="406" t="s">
        <v>552</v>
      </c>
      <c r="D7" s="406"/>
      <c r="E7" s="407"/>
      <c r="F7" s="408"/>
      <c r="G7" s="409"/>
      <c r="H7" s="409"/>
    </row>
    <row r="8" spans="1:8" ht="12.75">
      <c r="A8" s="410"/>
      <c r="B8" s="411"/>
      <c r="C8" s="355" t="s">
        <v>292</v>
      </c>
      <c r="D8" s="412" t="s">
        <v>8</v>
      </c>
      <c r="E8" s="413">
        <v>30538</v>
      </c>
      <c r="F8" s="357">
        <v>30248</v>
      </c>
      <c r="G8" s="358">
        <v>28981</v>
      </c>
      <c r="H8" s="358">
        <v>96</v>
      </c>
    </row>
    <row r="9" spans="1:8" ht="12.75">
      <c r="A9" s="410"/>
      <c r="B9" s="411"/>
      <c r="C9" s="361" t="s">
        <v>360</v>
      </c>
      <c r="D9" s="414" t="s">
        <v>479</v>
      </c>
      <c r="E9" s="415">
        <v>4149</v>
      </c>
      <c r="F9" s="416">
        <v>4149</v>
      </c>
      <c r="G9" s="417">
        <v>4098</v>
      </c>
      <c r="H9" s="415">
        <v>98</v>
      </c>
    </row>
    <row r="10" spans="1:8" ht="12.75">
      <c r="A10" s="410"/>
      <c r="B10" s="411"/>
      <c r="C10" s="366"/>
      <c r="D10" s="418" t="s">
        <v>480</v>
      </c>
      <c r="E10" s="415">
        <v>4149</v>
      </c>
      <c r="F10" s="416">
        <v>4149</v>
      </c>
      <c r="G10" s="417">
        <v>4098</v>
      </c>
      <c r="H10" s="415">
        <v>98</v>
      </c>
    </row>
    <row r="11" spans="1:8" ht="12.75">
      <c r="A11" s="410"/>
      <c r="B11" s="411"/>
      <c r="C11" s="361" t="s">
        <v>317</v>
      </c>
      <c r="D11" s="414" t="s">
        <v>485</v>
      </c>
      <c r="E11" s="375">
        <v>1294</v>
      </c>
      <c r="F11" s="370">
        <v>1054</v>
      </c>
      <c r="G11" s="371">
        <v>966</v>
      </c>
      <c r="H11" s="375">
        <v>92</v>
      </c>
    </row>
    <row r="12" spans="1:8" ht="12.75">
      <c r="A12" s="410"/>
      <c r="B12" s="411"/>
      <c r="C12" s="361"/>
      <c r="D12" s="418" t="s">
        <v>553</v>
      </c>
      <c r="E12" s="375">
        <v>0</v>
      </c>
      <c r="F12" s="370">
        <v>0</v>
      </c>
      <c r="G12" s="371">
        <v>94</v>
      </c>
      <c r="H12" s="375">
        <v>0</v>
      </c>
    </row>
    <row r="13" spans="1:8" ht="12.75">
      <c r="A13" s="410"/>
      <c r="B13" s="411"/>
      <c r="C13" s="361"/>
      <c r="D13" s="418" t="s">
        <v>554</v>
      </c>
      <c r="E13" s="375">
        <v>432</v>
      </c>
      <c r="F13" s="370">
        <v>192</v>
      </c>
      <c r="G13" s="371">
        <v>168</v>
      </c>
      <c r="H13" s="375">
        <v>88</v>
      </c>
    </row>
    <row r="14" spans="1:8" ht="12.75">
      <c r="A14" s="410"/>
      <c r="B14" s="411"/>
      <c r="C14" s="361"/>
      <c r="D14" s="418" t="s">
        <v>555</v>
      </c>
      <c r="E14" s="375">
        <v>0</v>
      </c>
      <c r="F14" s="370">
        <v>0</v>
      </c>
      <c r="G14" s="371">
        <v>23</v>
      </c>
      <c r="H14" s="375">
        <v>0</v>
      </c>
    </row>
    <row r="15" spans="1:8" ht="12.75">
      <c r="A15" s="410"/>
      <c r="B15" s="411"/>
      <c r="C15" s="361"/>
      <c r="D15" s="419" t="s">
        <v>556</v>
      </c>
      <c r="E15" s="370">
        <v>597</v>
      </c>
      <c r="F15" s="370">
        <v>597</v>
      </c>
      <c r="G15" s="420">
        <v>572</v>
      </c>
      <c r="H15" s="370">
        <v>96</v>
      </c>
    </row>
    <row r="16" spans="1:8" ht="12.75">
      <c r="A16" s="410"/>
      <c r="B16" s="411"/>
      <c r="C16" s="361"/>
      <c r="D16" s="418" t="s">
        <v>319</v>
      </c>
      <c r="E16" s="370">
        <v>33</v>
      </c>
      <c r="F16" s="370">
        <v>33</v>
      </c>
      <c r="G16" s="371">
        <v>33</v>
      </c>
      <c r="H16" s="231">
        <v>100</v>
      </c>
    </row>
    <row r="17" spans="1:8" ht="12.75">
      <c r="A17" s="410"/>
      <c r="B17" s="411"/>
      <c r="C17" s="361"/>
      <c r="D17" s="418" t="s">
        <v>557</v>
      </c>
      <c r="E17" s="370">
        <v>232</v>
      </c>
      <c r="F17" s="370">
        <v>232</v>
      </c>
      <c r="G17" s="371">
        <v>193</v>
      </c>
      <c r="H17" s="119">
        <v>83</v>
      </c>
    </row>
    <row r="18" spans="1:8" ht="12.75">
      <c r="A18" s="410"/>
      <c r="B18" s="411"/>
      <c r="C18" s="361" t="s">
        <v>293</v>
      </c>
      <c r="D18" s="414" t="s">
        <v>294</v>
      </c>
      <c r="E18" s="421">
        <v>25095</v>
      </c>
      <c r="F18" s="363">
        <v>25045</v>
      </c>
      <c r="G18" s="364">
        <v>23917</v>
      </c>
      <c r="H18" s="421">
        <v>95</v>
      </c>
    </row>
    <row r="19" spans="1:8" ht="12.75">
      <c r="A19" s="410"/>
      <c r="B19" s="411"/>
      <c r="C19" s="422"/>
      <c r="D19" s="419" t="s">
        <v>339</v>
      </c>
      <c r="E19" s="415">
        <v>17593</v>
      </c>
      <c r="F19" s="416">
        <v>17593</v>
      </c>
      <c r="G19" s="417">
        <v>17432</v>
      </c>
      <c r="H19" s="415">
        <v>99</v>
      </c>
    </row>
    <row r="20" spans="1:8" ht="12.75">
      <c r="A20" s="410"/>
      <c r="B20" s="411"/>
      <c r="C20" s="422"/>
      <c r="D20" s="419" t="s">
        <v>558</v>
      </c>
      <c r="E20" s="415">
        <v>797</v>
      </c>
      <c r="F20" s="416">
        <v>797</v>
      </c>
      <c r="G20" s="417">
        <v>654</v>
      </c>
      <c r="H20" s="415">
        <v>82</v>
      </c>
    </row>
    <row r="21" spans="1:8" ht="12.75">
      <c r="A21" s="410"/>
      <c r="B21" s="411"/>
      <c r="C21" s="422"/>
      <c r="D21" s="419" t="s">
        <v>559</v>
      </c>
      <c r="E21" s="415">
        <v>100</v>
      </c>
      <c r="F21" s="416">
        <v>100</v>
      </c>
      <c r="G21" s="417">
        <v>0</v>
      </c>
      <c r="H21" s="415">
        <v>0</v>
      </c>
    </row>
    <row r="22" spans="1:8" ht="12.75">
      <c r="A22" s="410"/>
      <c r="B22" s="411"/>
      <c r="C22" s="422"/>
      <c r="D22" s="419" t="s">
        <v>560</v>
      </c>
      <c r="E22" s="415">
        <v>1361</v>
      </c>
      <c r="F22" s="416">
        <v>1356</v>
      </c>
      <c r="G22" s="417">
        <v>1298</v>
      </c>
      <c r="H22" s="415">
        <v>96</v>
      </c>
    </row>
    <row r="23" spans="1:8" ht="12.75">
      <c r="A23" s="410"/>
      <c r="B23" s="411"/>
      <c r="C23" s="422"/>
      <c r="D23" s="419" t="s">
        <v>561</v>
      </c>
      <c r="E23" s="415">
        <v>33</v>
      </c>
      <c r="F23" s="416">
        <v>38</v>
      </c>
      <c r="G23" s="417">
        <v>38</v>
      </c>
      <c r="H23" s="415">
        <v>100</v>
      </c>
    </row>
    <row r="24" spans="1:8" ht="12.75">
      <c r="A24" s="410"/>
      <c r="B24" s="411"/>
      <c r="C24" s="422"/>
      <c r="D24" s="419" t="s">
        <v>562</v>
      </c>
      <c r="E24" s="415">
        <v>2324</v>
      </c>
      <c r="F24" s="416">
        <v>2324</v>
      </c>
      <c r="G24" s="417">
        <v>2198</v>
      </c>
      <c r="H24" s="415">
        <v>95</v>
      </c>
    </row>
    <row r="25" spans="1:8" ht="12.75">
      <c r="A25" s="410"/>
      <c r="B25" s="411"/>
      <c r="C25" s="422"/>
      <c r="D25" s="419" t="s">
        <v>563</v>
      </c>
      <c r="E25" s="415">
        <v>2257</v>
      </c>
      <c r="F25" s="416">
        <v>2257</v>
      </c>
      <c r="G25" s="417">
        <v>1957</v>
      </c>
      <c r="H25" s="415">
        <v>87</v>
      </c>
    </row>
    <row r="26" spans="1:8" ht="12.75">
      <c r="A26" s="410"/>
      <c r="B26" s="411"/>
      <c r="C26" s="422"/>
      <c r="D26" s="419" t="s">
        <v>564</v>
      </c>
      <c r="E26" s="415">
        <v>66</v>
      </c>
      <c r="F26" s="416">
        <v>66</v>
      </c>
      <c r="G26" s="417">
        <v>0</v>
      </c>
      <c r="H26" s="415">
        <v>0</v>
      </c>
    </row>
    <row r="27" spans="1:8" ht="12.75">
      <c r="A27" s="410"/>
      <c r="B27" s="411"/>
      <c r="C27" s="422"/>
      <c r="D27" s="419" t="s">
        <v>565</v>
      </c>
      <c r="E27" s="415">
        <v>66</v>
      </c>
      <c r="F27" s="416">
        <v>16</v>
      </c>
      <c r="G27" s="417">
        <v>0</v>
      </c>
      <c r="H27" s="415">
        <v>0</v>
      </c>
    </row>
    <row r="28" spans="1:8" ht="12.75">
      <c r="A28" s="410"/>
      <c r="B28" s="411"/>
      <c r="C28" s="422"/>
      <c r="D28" s="419" t="s">
        <v>296</v>
      </c>
      <c r="E28" s="415">
        <v>133</v>
      </c>
      <c r="F28" s="416">
        <v>203</v>
      </c>
      <c r="G28" s="417">
        <v>202</v>
      </c>
      <c r="H28" s="415">
        <v>99</v>
      </c>
    </row>
    <row r="29" spans="1:8" ht="12.75">
      <c r="A29" s="410"/>
      <c r="B29" s="411"/>
      <c r="C29" s="422"/>
      <c r="D29" s="419" t="s">
        <v>566</v>
      </c>
      <c r="E29" s="415">
        <v>332</v>
      </c>
      <c r="F29" s="416">
        <v>235</v>
      </c>
      <c r="G29" s="417">
        <v>79</v>
      </c>
      <c r="H29" s="415">
        <v>34</v>
      </c>
    </row>
    <row r="30" spans="1:8" ht="12.75">
      <c r="A30" s="410"/>
      <c r="B30" s="411"/>
      <c r="C30" s="422"/>
      <c r="D30" s="419" t="s">
        <v>567</v>
      </c>
      <c r="E30" s="415">
        <v>33</v>
      </c>
      <c r="F30" s="416">
        <v>60</v>
      </c>
      <c r="G30" s="417">
        <v>59</v>
      </c>
      <c r="H30" s="415">
        <v>98</v>
      </c>
    </row>
    <row r="31" spans="1:8" ht="12.75">
      <c r="A31" s="404" t="s">
        <v>224</v>
      </c>
      <c r="B31" s="423" t="s">
        <v>568</v>
      </c>
      <c r="C31" s="424" t="s">
        <v>569</v>
      </c>
      <c r="D31" s="424"/>
      <c r="E31" s="425"/>
      <c r="F31" s="426"/>
      <c r="G31" s="427"/>
      <c r="H31" s="425"/>
    </row>
    <row r="32" spans="1:8" ht="12.75">
      <c r="A32" s="410"/>
      <c r="B32" s="428"/>
      <c r="C32" s="429" t="s">
        <v>292</v>
      </c>
      <c r="D32" s="430" t="s">
        <v>8</v>
      </c>
      <c r="E32" s="431">
        <v>275642</v>
      </c>
      <c r="F32" s="432">
        <v>275932</v>
      </c>
      <c r="G32" s="433">
        <v>260803</v>
      </c>
      <c r="H32" s="431">
        <v>95</v>
      </c>
    </row>
    <row r="33" spans="1:8" ht="12.75">
      <c r="A33" s="410"/>
      <c r="B33" s="428"/>
      <c r="C33" s="361" t="s">
        <v>360</v>
      </c>
      <c r="D33" s="367" t="s">
        <v>570</v>
      </c>
      <c r="E33" s="370">
        <v>203147</v>
      </c>
      <c r="F33" s="231">
        <v>203147</v>
      </c>
      <c r="G33" s="231">
        <v>190389</v>
      </c>
      <c r="H33" s="231">
        <v>94</v>
      </c>
    </row>
    <row r="34" spans="1:8" ht="12.75">
      <c r="A34" s="410"/>
      <c r="B34" s="428"/>
      <c r="C34" s="361"/>
      <c r="D34" s="374" t="s">
        <v>571</v>
      </c>
      <c r="E34" s="231">
        <v>201653</v>
      </c>
      <c r="F34" s="231">
        <v>201653</v>
      </c>
      <c r="G34" s="371">
        <v>188899</v>
      </c>
      <c r="H34" s="370">
        <v>94</v>
      </c>
    </row>
    <row r="35" spans="1:8" ht="12.75">
      <c r="A35" s="410"/>
      <c r="B35" s="428"/>
      <c r="C35" s="361"/>
      <c r="D35" s="369" t="s">
        <v>572</v>
      </c>
      <c r="E35" s="231">
        <v>1494</v>
      </c>
      <c r="F35" s="231">
        <v>1494</v>
      </c>
      <c r="G35" s="371">
        <v>1490</v>
      </c>
      <c r="H35" s="370">
        <v>99</v>
      </c>
    </row>
    <row r="36" spans="1:8" ht="12.75">
      <c r="A36" s="410"/>
      <c r="B36" s="428"/>
      <c r="C36" s="361" t="s">
        <v>317</v>
      </c>
      <c r="D36" s="362" t="s">
        <v>573</v>
      </c>
      <c r="E36" s="214">
        <v>66885</v>
      </c>
      <c r="F36" s="363">
        <v>67287</v>
      </c>
      <c r="G36" s="214">
        <v>64933</v>
      </c>
      <c r="H36" s="214">
        <v>96</v>
      </c>
    </row>
    <row r="37" spans="1:8" ht="12.75">
      <c r="A37" s="410"/>
      <c r="B37" s="428"/>
      <c r="C37" s="361"/>
      <c r="D37" s="374" t="s">
        <v>553</v>
      </c>
      <c r="E37" s="231">
        <v>9958</v>
      </c>
      <c r="F37" s="370">
        <v>10188</v>
      </c>
      <c r="G37" s="371">
        <v>9482</v>
      </c>
      <c r="H37" s="370">
        <v>93</v>
      </c>
    </row>
    <row r="38" spans="1:8" ht="12.75">
      <c r="A38" s="410"/>
      <c r="B38" s="434"/>
      <c r="C38" s="361"/>
      <c r="D38" s="374" t="s">
        <v>574</v>
      </c>
      <c r="E38" s="370">
        <v>3485</v>
      </c>
      <c r="F38" s="370">
        <v>3485</v>
      </c>
      <c r="G38" s="371">
        <v>3347</v>
      </c>
      <c r="H38" s="370">
        <v>96</v>
      </c>
    </row>
    <row r="39" spans="1:8" ht="12.75">
      <c r="A39" s="410"/>
      <c r="B39" s="434"/>
      <c r="C39" s="361"/>
      <c r="D39" s="374" t="s">
        <v>554</v>
      </c>
      <c r="E39" s="370">
        <v>6307</v>
      </c>
      <c r="F39" s="370">
        <v>6307</v>
      </c>
      <c r="G39" s="371">
        <v>6001</v>
      </c>
      <c r="H39" s="370">
        <v>95</v>
      </c>
    </row>
    <row r="40" spans="1:8" ht="12.75">
      <c r="A40" s="410"/>
      <c r="B40" s="434"/>
      <c r="C40" s="361"/>
      <c r="D40" s="374" t="s">
        <v>555</v>
      </c>
      <c r="E40" s="370">
        <v>2821</v>
      </c>
      <c r="F40" s="370">
        <v>2881</v>
      </c>
      <c r="G40" s="371">
        <v>2655</v>
      </c>
      <c r="H40" s="370">
        <v>92</v>
      </c>
    </row>
    <row r="41" spans="1:8" ht="12.75">
      <c r="A41" s="410"/>
      <c r="B41" s="434"/>
      <c r="C41" s="361"/>
      <c r="D41" s="374" t="s">
        <v>575</v>
      </c>
      <c r="E41" s="370">
        <v>26223</v>
      </c>
      <c r="F41" s="370">
        <v>26489</v>
      </c>
      <c r="G41" s="371">
        <v>26489</v>
      </c>
      <c r="H41" s="370">
        <v>100</v>
      </c>
    </row>
    <row r="42" spans="1:8" ht="12.75">
      <c r="A42" s="410"/>
      <c r="B42" s="434"/>
      <c r="C42" s="361"/>
      <c r="D42" s="374" t="s">
        <v>319</v>
      </c>
      <c r="E42" s="370">
        <v>1660</v>
      </c>
      <c r="F42" s="370">
        <v>1660</v>
      </c>
      <c r="G42" s="371">
        <v>1452</v>
      </c>
      <c r="H42" s="370">
        <v>87</v>
      </c>
    </row>
    <row r="43" spans="1:8" ht="12.75">
      <c r="A43" s="410"/>
      <c r="B43" s="434"/>
      <c r="C43" s="361"/>
      <c r="D43" s="374" t="s">
        <v>576</v>
      </c>
      <c r="E43" s="370">
        <v>3983</v>
      </c>
      <c r="F43" s="370">
        <v>3773</v>
      </c>
      <c r="G43" s="371">
        <v>3534</v>
      </c>
      <c r="H43" s="370">
        <v>94</v>
      </c>
    </row>
    <row r="44" spans="1:8" ht="12.75">
      <c r="A44" s="410"/>
      <c r="B44" s="434"/>
      <c r="C44" s="361"/>
      <c r="D44" s="374" t="s">
        <v>577</v>
      </c>
      <c r="E44" s="370">
        <v>1494</v>
      </c>
      <c r="F44" s="370">
        <v>1302</v>
      </c>
      <c r="G44" s="371">
        <v>1105</v>
      </c>
      <c r="H44" s="370">
        <v>85</v>
      </c>
    </row>
    <row r="45" spans="1:8" ht="12.75">
      <c r="A45" s="410"/>
      <c r="B45" s="434"/>
      <c r="C45" s="361"/>
      <c r="D45" s="374" t="s">
        <v>557</v>
      </c>
      <c r="E45" s="370">
        <v>9294</v>
      </c>
      <c r="F45" s="370">
        <v>9294</v>
      </c>
      <c r="G45" s="371">
        <v>8961</v>
      </c>
      <c r="H45" s="370">
        <v>96</v>
      </c>
    </row>
    <row r="46" spans="1:8" ht="12.75">
      <c r="A46" s="410"/>
      <c r="B46" s="434"/>
      <c r="C46" s="361"/>
      <c r="D46" s="374" t="s">
        <v>578</v>
      </c>
      <c r="E46" s="370">
        <v>1660</v>
      </c>
      <c r="F46" s="370">
        <v>1908</v>
      </c>
      <c r="G46" s="371">
        <v>1907</v>
      </c>
      <c r="H46" s="370">
        <v>99</v>
      </c>
    </row>
    <row r="47" spans="1:8" ht="12.75">
      <c r="A47" s="410"/>
      <c r="B47" s="434"/>
      <c r="C47" s="361" t="s">
        <v>293</v>
      </c>
      <c r="D47" s="362" t="s">
        <v>294</v>
      </c>
      <c r="E47" s="363">
        <v>5444</v>
      </c>
      <c r="F47" s="363">
        <v>5400</v>
      </c>
      <c r="G47" s="364">
        <v>5384</v>
      </c>
      <c r="H47" s="363">
        <v>99</v>
      </c>
    </row>
    <row r="48" spans="1:8" ht="12.75">
      <c r="A48" s="410"/>
      <c r="B48" s="434"/>
      <c r="C48" s="361"/>
      <c r="D48" s="374" t="s">
        <v>560</v>
      </c>
      <c r="E48" s="370">
        <v>498</v>
      </c>
      <c r="F48" s="370">
        <v>498</v>
      </c>
      <c r="G48" s="371">
        <v>498</v>
      </c>
      <c r="H48" s="371">
        <v>100</v>
      </c>
    </row>
    <row r="49" spans="1:8" ht="12.75">
      <c r="A49" s="410"/>
      <c r="B49" s="434"/>
      <c r="C49" s="361"/>
      <c r="D49" s="374" t="s">
        <v>566</v>
      </c>
      <c r="E49" s="370">
        <v>2390</v>
      </c>
      <c r="F49" s="370">
        <v>1960</v>
      </c>
      <c r="G49" s="371">
        <v>1945</v>
      </c>
      <c r="H49" s="370">
        <v>99</v>
      </c>
    </row>
    <row r="50" spans="1:8" ht="12.75">
      <c r="A50" s="410"/>
      <c r="B50" s="434"/>
      <c r="C50" s="361"/>
      <c r="D50" s="374" t="s">
        <v>567</v>
      </c>
      <c r="E50" s="370">
        <v>2556</v>
      </c>
      <c r="F50" s="370">
        <v>2732</v>
      </c>
      <c r="G50" s="371">
        <v>2731</v>
      </c>
      <c r="H50" s="370">
        <v>99</v>
      </c>
    </row>
    <row r="51" spans="1:8" ht="12.75">
      <c r="A51" s="410"/>
      <c r="B51" s="434"/>
      <c r="C51" s="361"/>
      <c r="D51" s="369" t="s">
        <v>414</v>
      </c>
      <c r="E51" s="370">
        <v>0</v>
      </c>
      <c r="F51" s="370">
        <v>210</v>
      </c>
      <c r="G51" s="371">
        <v>210</v>
      </c>
      <c r="H51" s="370">
        <v>100</v>
      </c>
    </row>
    <row r="52" spans="1:8" ht="12.75">
      <c r="A52" s="410"/>
      <c r="B52" s="434"/>
      <c r="C52" s="361" t="s">
        <v>579</v>
      </c>
      <c r="D52" s="362" t="s">
        <v>580</v>
      </c>
      <c r="E52" s="363">
        <v>166</v>
      </c>
      <c r="F52" s="363">
        <v>98</v>
      </c>
      <c r="G52" s="364">
        <v>97</v>
      </c>
      <c r="H52" s="364">
        <v>99</v>
      </c>
    </row>
    <row r="53" spans="1:8" ht="12.75">
      <c r="A53" s="410"/>
      <c r="B53" s="434"/>
      <c r="C53" s="366"/>
      <c r="D53" s="374" t="s">
        <v>581</v>
      </c>
      <c r="E53" s="370">
        <v>166</v>
      </c>
      <c r="F53" s="370">
        <v>98</v>
      </c>
      <c r="G53" s="371">
        <v>97</v>
      </c>
      <c r="H53" s="370">
        <v>99</v>
      </c>
    </row>
    <row r="54" spans="1:8" ht="12.75">
      <c r="A54" s="404" t="s">
        <v>226</v>
      </c>
      <c r="B54" s="404" t="s">
        <v>582</v>
      </c>
      <c r="C54" s="435"/>
      <c r="D54" s="436" t="s">
        <v>583</v>
      </c>
      <c r="E54" s="437"/>
      <c r="F54" s="437"/>
      <c r="G54" s="438"/>
      <c r="H54" s="437"/>
    </row>
    <row r="55" spans="1:8" ht="12.75">
      <c r="A55" s="439"/>
      <c r="B55" s="434"/>
      <c r="C55" s="355" t="s">
        <v>292</v>
      </c>
      <c r="D55" s="356" t="s">
        <v>8</v>
      </c>
      <c r="E55" s="357">
        <v>11352</v>
      </c>
      <c r="F55" s="357">
        <v>13052</v>
      </c>
      <c r="G55" s="358">
        <v>12349</v>
      </c>
      <c r="H55" s="357">
        <v>95</v>
      </c>
    </row>
    <row r="56" spans="1:8" ht="12.75">
      <c r="A56" s="439"/>
      <c r="B56" s="434"/>
      <c r="C56" s="361" t="s">
        <v>293</v>
      </c>
      <c r="D56" s="362" t="s">
        <v>294</v>
      </c>
      <c r="E56" s="363">
        <v>11352</v>
      </c>
      <c r="F56" s="363">
        <v>13052</v>
      </c>
      <c r="G56" s="364">
        <v>12349</v>
      </c>
      <c r="H56" s="363">
        <v>95</v>
      </c>
    </row>
    <row r="57" spans="1:8" ht="12.75">
      <c r="A57" s="439"/>
      <c r="B57" s="434"/>
      <c r="C57" s="366"/>
      <c r="D57" s="374" t="s">
        <v>584</v>
      </c>
      <c r="E57" s="370">
        <v>11352</v>
      </c>
      <c r="F57" s="370">
        <v>13052</v>
      </c>
      <c r="G57" s="371">
        <v>12349</v>
      </c>
      <c r="H57" s="370">
        <v>95</v>
      </c>
    </row>
    <row r="58" spans="1:8" ht="12.75">
      <c r="A58" s="404" t="s">
        <v>228</v>
      </c>
      <c r="B58" s="404" t="s">
        <v>585</v>
      </c>
      <c r="C58" s="435"/>
      <c r="D58" s="436" t="s">
        <v>586</v>
      </c>
      <c r="E58" s="437"/>
      <c r="F58" s="437"/>
      <c r="G58" s="438"/>
      <c r="H58" s="437"/>
    </row>
    <row r="59" spans="1:8" ht="12.75">
      <c r="A59" s="439"/>
      <c r="B59" s="434"/>
      <c r="C59" s="355" t="s">
        <v>292</v>
      </c>
      <c r="D59" s="356" t="s">
        <v>8</v>
      </c>
      <c r="E59" s="357">
        <v>64496</v>
      </c>
      <c r="F59" s="357">
        <v>64496</v>
      </c>
      <c r="G59" s="358">
        <v>57404</v>
      </c>
      <c r="H59" s="357">
        <v>89</v>
      </c>
    </row>
    <row r="60" spans="1:8" ht="12.75">
      <c r="A60" s="439"/>
      <c r="B60" s="434"/>
      <c r="C60" s="361" t="s">
        <v>532</v>
      </c>
      <c r="D60" s="362" t="s">
        <v>580</v>
      </c>
      <c r="E60" s="363">
        <v>64496</v>
      </c>
      <c r="F60" s="363">
        <v>64496</v>
      </c>
      <c r="G60" s="364">
        <v>57404</v>
      </c>
      <c r="H60" s="363">
        <v>89</v>
      </c>
    </row>
    <row r="61" spans="1:8" ht="12.75">
      <c r="A61" s="439"/>
      <c r="B61" s="434"/>
      <c r="C61" s="440"/>
      <c r="D61" s="374" t="s">
        <v>587</v>
      </c>
      <c r="E61" s="370">
        <v>64496</v>
      </c>
      <c r="F61" s="370">
        <v>64496</v>
      </c>
      <c r="G61" s="371">
        <v>57404</v>
      </c>
      <c r="H61" s="370">
        <v>89</v>
      </c>
    </row>
    <row r="62" spans="1:8" ht="12.75">
      <c r="A62" s="439"/>
      <c r="B62" s="404" t="s">
        <v>588</v>
      </c>
      <c r="C62" s="406" t="s">
        <v>292</v>
      </c>
      <c r="D62" s="436" t="s">
        <v>8</v>
      </c>
      <c r="E62" s="408">
        <v>51451</v>
      </c>
      <c r="F62" s="408">
        <v>39891</v>
      </c>
      <c r="G62" s="438">
        <v>0</v>
      </c>
      <c r="H62" s="437">
        <v>0</v>
      </c>
    </row>
    <row r="63" spans="1:8" ht="12.75">
      <c r="A63" s="439"/>
      <c r="B63" s="434"/>
      <c r="C63" s="355" t="s">
        <v>532</v>
      </c>
      <c r="D63" s="356" t="s">
        <v>580</v>
      </c>
      <c r="E63" s="357">
        <v>51451</v>
      </c>
      <c r="F63" s="357">
        <v>39891</v>
      </c>
      <c r="G63" s="441">
        <v>0</v>
      </c>
      <c r="H63" s="442">
        <v>0</v>
      </c>
    </row>
    <row r="64" spans="1:8" ht="12.75">
      <c r="A64" s="439"/>
      <c r="B64" s="434"/>
      <c r="C64" s="440"/>
      <c r="D64" s="374" t="s">
        <v>589</v>
      </c>
      <c r="E64" s="370">
        <v>51451</v>
      </c>
      <c r="F64" s="370">
        <v>39891</v>
      </c>
      <c r="G64" s="371">
        <v>0</v>
      </c>
      <c r="H64" s="370">
        <v>0</v>
      </c>
    </row>
    <row r="65" spans="1:8" ht="12.75">
      <c r="A65" s="404" t="s">
        <v>230</v>
      </c>
      <c r="B65" s="404" t="s">
        <v>590</v>
      </c>
      <c r="C65" s="404"/>
      <c r="D65" s="436" t="s">
        <v>591</v>
      </c>
      <c r="E65" s="408"/>
      <c r="F65" s="408"/>
      <c r="G65" s="409"/>
      <c r="H65" s="408"/>
    </row>
    <row r="66" spans="1:8" ht="12.75">
      <c r="A66" s="410"/>
      <c r="B66" s="434"/>
      <c r="C66" s="355" t="s">
        <v>292</v>
      </c>
      <c r="D66" s="356" t="s">
        <v>8</v>
      </c>
      <c r="E66" s="357">
        <v>20680</v>
      </c>
      <c r="F66" s="357">
        <v>20680</v>
      </c>
      <c r="G66" s="358">
        <v>20679</v>
      </c>
      <c r="H66" s="357">
        <v>100</v>
      </c>
    </row>
    <row r="67" spans="1:8" ht="12.75">
      <c r="A67" s="410"/>
      <c r="B67" s="434"/>
      <c r="C67" s="443" t="s">
        <v>532</v>
      </c>
      <c r="D67" s="362" t="s">
        <v>580</v>
      </c>
      <c r="E67" s="363">
        <v>20680</v>
      </c>
      <c r="F67" s="363">
        <v>20680</v>
      </c>
      <c r="G67" s="364">
        <v>20679</v>
      </c>
      <c r="H67" s="363">
        <v>100</v>
      </c>
    </row>
    <row r="68" spans="1:8" ht="12.75">
      <c r="A68" s="410"/>
      <c r="B68" s="434"/>
      <c r="C68" s="440"/>
      <c r="D68" s="374" t="s">
        <v>592</v>
      </c>
      <c r="E68" s="370">
        <v>15535</v>
      </c>
      <c r="F68" s="370">
        <v>15535</v>
      </c>
      <c r="G68" s="371">
        <v>15534</v>
      </c>
      <c r="H68" s="370">
        <v>100</v>
      </c>
    </row>
    <row r="69" spans="1:8" ht="12.75">
      <c r="A69" s="410"/>
      <c r="B69" s="434"/>
      <c r="C69" s="440"/>
      <c r="D69" s="374" t="s">
        <v>593</v>
      </c>
      <c r="E69" s="370">
        <v>5145</v>
      </c>
      <c r="F69" s="370">
        <v>5145</v>
      </c>
      <c r="G69" s="371">
        <v>5145</v>
      </c>
      <c r="H69" s="370">
        <v>100</v>
      </c>
    </row>
    <row r="70" spans="1:8" ht="12.75">
      <c r="A70" s="444" t="s">
        <v>594</v>
      </c>
      <c r="B70" s="444"/>
      <c r="C70" s="444"/>
      <c r="D70" s="445" t="s">
        <v>347</v>
      </c>
      <c r="E70" s="248">
        <v>402708</v>
      </c>
      <c r="F70" s="446">
        <v>404408</v>
      </c>
      <c r="G70" s="447">
        <v>380216</v>
      </c>
      <c r="H70" s="446">
        <v>94</v>
      </c>
    </row>
  </sheetData>
  <mergeCells count="29">
    <mergeCell ref="A1:B1"/>
    <mergeCell ref="E4:E5"/>
    <mergeCell ref="F4:F5"/>
    <mergeCell ref="G4:G5"/>
    <mergeCell ref="A6:D6"/>
    <mergeCell ref="C7:D7"/>
    <mergeCell ref="A8:A30"/>
    <mergeCell ref="B8:B30"/>
    <mergeCell ref="C12:C17"/>
    <mergeCell ref="C19:C30"/>
    <mergeCell ref="C31:D31"/>
    <mergeCell ref="A32:A33"/>
    <mergeCell ref="B32:B33"/>
    <mergeCell ref="A34:A37"/>
    <mergeCell ref="B34:B37"/>
    <mergeCell ref="C34:C35"/>
    <mergeCell ref="A38:A53"/>
    <mergeCell ref="B38:B53"/>
    <mergeCell ref="C38:C46"/>
    <mergeCell ref="C48:C51"/>
    <mergeCell ref="A55:A57"/>
    <mergeCell ref="B55:B57"/>
    <mergeCell ref="A59:A64"/>
    <mergeCell ref="B59:B61"/>
    <mergeCell ref="B63:B64"/>
    <mergeCell ref="A66:A69"/>
    <mergeCell ref="B66:B69"/>
    <mergeCell ref="C68:C69"/>
    <mergeCell ref="A70:C70"/>
  </mergeCells>
  <printOptions/>
  <pageMargins left="0.7875" right="0.7875" top="0.7875" bottom="1.0527777777777778" header="0.5118055555555556" footer="0.7875"/>
  <pageSetup horizontalDpi="300" verticalDpi="300" orientation="landscape" paperSize="9"/>
  <headerFooter alignWithMargins="0">
    <oddFooter>&amp;C&amp;"Times New Roman,Normálne"&amp;12&amp;P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H23" sqref="H23"/>
    </sheetView>
  </sheetViews>
  <sheetFormatPr defaultColWidth="12.57421875" defaultRowHeight="12.75"/>
  <cols>
    <col min="1" max="1" width="10.421875" style="0" customWidth="1"/>
    <col min="2" max="2" width="10.00390625" style="0" customWidth="1"/>
    <col min="3" max="3" width="11.57421875" style="0" customWidth="1"/>
    <col min="4" max="4" width="39.7109375" style="0" customWidth="1"/>
    <col min="5" max="7" width="11.57421875" style="0" customWidth="1"/>
    <col min="8" max="8" width="8.421875" style="0" customWidth="1"/>
    <col min="9" max="16384" width="11.57421875" style="0" customWidth="1"/>
  </cols>
  <sheetData>
    <row r="1" ht="15">
      <c r="A1" s="158" t="s">
        <v>595</v>
      </c>
    </row>
    <row r="2" spans="1:8" ht="12.75">
      <c r="A2" s="253"/>
      <c r="B2" s="253"/>
      <c r="C2" s="253"/>
      <c r="D2" s="253"/>
      <c r="E2" s="253"/>
      <c r="F2" s="253"/>
      <c r="G2" s="253"/>
      <c r="H2" s="388" t="s">
        <v>0</v>
      </c>
    </row>
    <row r="3" spans="1:8" ht="12.75">
      <c r="A3" s="448"/>
      <c r="B3" s="448"/>
      <c r="C3" s="256" t="s">
        <v>351</v>
      </c>
      <c r="D3" s="256"/>
      <c r="E3" s="256" t="s">
        <v>596</v>
      </c>
      <c r="F3" s="256"/>
      <c r="G3" s="257" t="s">
        <v>3</v>
      </c>
      <c r="H3" s="257" t="s">
        <v>89</v>
      </c>
    </row>
    <row r="4" spans="1:8" ht="12.75">
      <c r="A4" s="449" t="s">
        <v>279</v>
      </c>
      <c r="B4" s="450" t="s">
        <v>280</v>
      </c>
      <c r="C4" s="336" t="s">
        <v>91</v>
      </c>
      <c r="D4" s="337" t="s">
        <v>281</v>
      </c>
      <c r="E4" s="261" t="s">
        <v>4</v>
      </c>
      <c r="F4" s="261" t="s">
        <v>5</v>
      </c>
      <c r="G4" s="451" t="s">
        <v>597</v>
      </c>
      <c r="H4" s="451" t="s">
        <v>287</v>
      </c>
    </row>
    <row r="5" spans="1:8" ht="12.75">
      <c r="A5" s="452"/>
      <c r="B5" s="453" t="s">
        <v>476</v>
      </c>
      <c r="C5" s="341"/>
      <c r="D5" s="343" t="s">
        <v>286</v>
      </c>
      <c r="E5" s="261"/>
      <c r="F5" s="261"/>
      <c r="G5" s="454"/>
      <c r="H5" s="454"/>
    </row>
    <row r="6" spans="1:8" ht="12.75">
      <c r="A6" s="455" t="s">
        <v>598</v>
      </c>
      <c r="B6" s="455"/>
      <c r="C6" s="455"/>
      <c r="D6" s="455"/>
      <c r="E6" s="456">
        <f>E7+E18+E22+E40+E44</f>
        <v>2926278</v>
      </c>
      <c r="F6" s="456">
        <f>F7+F18+F22+F40+F44</f>
        <v>3329996</v>
      </c>
      <c r="G6" s="456">
        <f>G7+G18+G22+G40+G44</f>
        <v>2967780</v>
      </c>
      <c r="H6" s="456">
        <v>89</v>
      </c>
    </row>
    <row r="7" spans="1:8" ht="12.75">
      <c r="A7" s="457" t="s">
        <v>599</v>
      </c>
      <c r="B7" s="458" t="s">
        <v>312</v>
      </c>
      <c r="C7" s="458"/>
      <c r="D7" s="458"/>
      <c r="E7" s="459">
        <f>E8+E12+E15</f>
        <v>845615</v>
      </c>
      <c r="F7" s="459">
        <f>F8+F12+F15</f>
        <v>859849</v>
      </c>
      <c r="G7" s="460">
        <f>G8+G12+G15</f>
        <v>819177</v>
      </c>
      <c r="H7" s="459">
        <v>95</v>
      </c>
    </row>
    <row r="8" spans="1:8" ht="12.75">
      <c r="A8" s="461"/>
      <c r="B8" s="462" t="s">
        <v>311</v>
      </c>
      <c r="C8" s="463" t="s">
        <v>292</v>
      </c>
      <c r="D8" s="464" t="s">
        <v>8</v>
      </c>
      <c r="E8" s="465">
        <f>E9</f>
        <v>0</v>
      </c>
      <c r="F8" s="466">
        <f>F10+F11</f>
        <v>15836</v>
      </c>
      <c r="G8" s="467">
        <f>G10+G11</f>
        <v>10133</v>
      </c>
      <c r="H8" s="466">
        <v>64</v>
      </c>
    </row>
    <row r="9" spans="1:8" ht="12.75">
      <c r="A9" s="461"/>
      <c r="B9" s="468"/>
      <c r="C9" s="462" t="s">
        <v>293</v>
      </c>
      <c r="D9" s="469" t="s">
        <v>294</v>
      </c>
      <c r="E9" s="470">
        <v>0</v>
      </c>
      <c r="F9" s="471">
        <f>F10+F11</f>
        <v>15836</v>
      </c>
      <c r="G9" s="472">
        <f>G10+G11</f>
        <v>10133</v>
      </c>
      <c r="H9" s="471">
        <v>64</v>
      </c>
    </row>
    <row r="10" spans="1:8" ht="12.75">
      <c r="A10" s="461"/>
      <c r="B10" s="468"/>
      <c r="C10" s="462"/>
      <c r="D10" s="473" t="s">
        <v>600</v>
      </c>
      <c r="E10" s="470">
        <v>0</v>
      </c>
      <c r="F10" s="470">
        <v>13636</v>
      </c>
      <c r="G10" s="474">
        <v>7935</v>
      </c>
      <c r="H10" s="470">
        <v>58</v>
      </c>
    </row>
    <row r="11" spans="1:8" ht="12.75">
      <c r="A11" s="461"/>
      <c r="B11" s="468"/>
      <c r="C11" s="462"/>
      <c r="D11" s="473" t="s">
        <v>601</v>
      </c>
      <c r="E11" s="470">
        <v>0</v>
      </c>
      <c r="F11" s="470">
        <v>2200</v>
      </c>
      <c r="G11" s="474">
        <v>2198</v>
      </c>
      <c r="H11" s="470">
        <v>100</v>
      </c>
    </row>
    <row r="12" spans="1:8" ht="12.75">
      <c r="A12" s="461"/>
      <c r="B12" s="462" t="s">
        <v>602</v>
      </c>
      <c r="C12" s="463" t="s">
        <v>292</v>
      </c>
      <c r="D12" s="464" t="s">
        <v>8</v>
      </c>
      <c r="E12" s="466">
        <f>E13</f>
        <v>646451</v>
      </c>
      <c r="F12" s="466">
        <f>F13</f>
        <v>646451</v>
      </c>
      <c r="G12" s="467">
        <f>G13</f>
        <v>632527</v>
      </c>
      <c r="H12" s="466">
        <v>98</v>
      </c>
    </row>
    <row r="13" spans="1:8" ht="12.75">
      <c r="A13" s="461"/>
      <c r="B13" s="462"/>
      <c r="C13" s="462" t="s">
        <v>532</v>
      </c>
      <c r="D13" s="469" t="s">
        <v>603</v>
      </c>
      <c r="E13" s="471">
        <f>E14</f>
        <v>646451</v>
      </c>
      <c r="F13" s="471">
        <f>F14</f>
        <v>646451</v>
      </c>
      <c r="G13" s="472">
        <f>G14</f>
        <v>632527</v>
      </c>
      <c r="H13" s="471">
        <v>98</v>
      </c>
    </row>
    <row r="14" spans="1:8" ht="12.75">
      <c r="A14" s="461"/>
      <c r="B14" s="462"/>
      <c r="C14" s="462"/>
      <c r="D14" s="473" t="s">
        <v>604</v>
      </c>
      <c r="E14" s="470">
        <v>646451</v>
      </c>
      <c r="F14" s="470">
        <v>646451</v>
      </c>
      <c r="G14" s="474">
        <v>632527</v>
      </c>
      <c r="H14" s="470">
        <v>98</v>
      </c>
    </row>
    <row r="15" spans="1:8" ht="12.75">
      <c r="A15" s="461"/>
      <c r="B15" s="462" t="s">
        <v>299</v>
      </c>
      <c r="C15" s="463" t="s">
        <v>344</v>
      </c>
      <c r="D15" s="464" t="s">
        <v>20</v>
      </c>
      <c r="E15" s="466">
        <f>E16</f>
        <v>199164</v>
      </c>
      <c r="F15" s="466">
        <f>F16</f>
        <v>197562</v>
      </c>
      <c r="G15" s="467">
        <f>G16</f>
        <v>176517</v>
      </c>
      <c r="H15" s="466">
        <v>89</v>
      </c>
    </row>
    <row r="16" spans="1:8" ht="12.75">
      <c r="A16" s="461"/>
      <c r="B16" s="462"/>
      <c r="C16" s="462" t="s">
        <v>536</v>
      </c>
      <c r="D16" s="469" t="s">
        <v>605</v>
      </c>
      <c r="E16" s="471">
        <f>E17</f>
        <v>199164</v>
      </c>
      <c r="F16" s="471">
        <f>F17</f>
        <v>197562</v>
      </c>
      <c r="G16" s="472">
        <f>G17</f>
        <v>176517</v>
      </c>
      <c r="H16" s="471">
        <v>89</v>
      </c>
    </row>
    <row r="17" spans="1:8" ht="12.75">
      <c r="A17" s="461"/>
      <c r="B17" s="462"/>
      <c r="C17" s="462"/>
      <c r="D17" s="473" t="s">
        <v>606</v>
      </c>
      <c r="E17" s="470">
        <v>199164</v>
      </c>
      <c r="F17" s="470">
        <v>197562</v>
      </c>
      <c r="G17" s="474">
        <v>176517</v>
      </c>
      <c r="H17" s="470">
        <v>89</v>
      </c>
    </row>
    <row r="18" spans="1:8" ht="12.75">
      <c r="A18" s="475" t="s">
        <v>607</v>
      </c>
      <c r="B18" s="457" t="s">
        <v>608</v>
      </c>
      <c r="C18" s="457"/>
      <c r="D18" s="457"/>
      <c r="E18" s="476">
        <f>E19</f>
        <v>267610</v>
      </c>
      <c r="F18" s="459">
        <f>F19</f>
        <v>277925</v>
      </c>
      <c r="G18" s="460">
        <f>G19</f>
        <v>258753</v>
      </c>
      <c r="H18" s="459">
        <v>93</v>
      </c>
    </row>
    <row r="19" spans="1:8" ht="12.75">
      <c r="A19" s="461"/>
      <c r="B19" s="462" t="s">
        <v>602</v>
      </c>
      <c r="C19" s="463" t="s">
        <v>292</v>
      </c>
      <c r="D19" s="477" t="s">
        <v>8</v>
      </c>
      <c r="E19" s="466">
        <f>E20</f>
        <v>267610</v>
      </c>
      <c r="F19" s="466">
        <f>F20</f>
        <v>277925</v>
      </c>
      <c r="G19" s="467">
        <f>G20</f>
        <v>258753</v>
      </c>
      <c r="H19" s="466">
        <v>93</v>
      </c>
    </row>
    <row r="20" spans="1:8" ht="12.75">
      <c r="A20" s="461"/>
      <c r="B20" s="468"/>
      <c r="C20" s="462" t="s">
        <v>532</v>
      </c>
      <c r="D20" s="469" t="s">
        <v>603</v>
      </c>
      <c r="E20" s="234">
        <f>E21</f>
        <v>267610</v>
      </c>
      <c r="F20" s="471">
        <f>F21</f>
        <v>277925</v>
      </c>
      <c r="G20" s="472">
        <f>G21</f>
        <v>258753</v>
      </c>
      <c r="H20" s="471">
        <v>93</v>
      </c>
    </row>
    <row r="21" spans="1:8" ht="12.75">
      <c r="A21" s="461"/>
      <c r="B21" s="468"/>
      <c r="C21" s="478"/>
      <c r="D21" s="479" t="s">
        <v>609</v>
      </c>
      <c r="E21" s="470">
        <v>267610</v>
      </c>
      <c r="F21" s="470">
        <v>277925</v>
      </c>
      <c r="G21" s="474">
        <v>258753</v>
      </c>
      <c r="H21" s="470">
        <v>93</v>
      </c>
    </row>
    <row r="22" spans="1:8" ht="12.75">
      <c r="A22" s="480" t="s">
        <v>239</v>
      </c>
      <c r="B22" s="457" t="s">
        <v>610</v>
      </c>
      <c r="C22" s="457"/>
      <c r="D22" s="457"/>
      <c r="E22" s="476">
        <f>E23+E32</f>
        <v>1035585</v>
      </c>
      <c r="F22" s="459">
        <f>F23+F32</f>
        <v>1405039</v>
      </c>
      <c r="G22" s="460">
        <f>G23+G32</f>
        <v>1219445</v>
      </c>
      <c r="H22" s="459">
        <v>87</v>
      </c>
    </row>
    <row r="23" spans="1:8" ht="12.75">
      <c r="A23" s="461"/>
      <c r="B23" s="462" t="s">
        <v>299</v>
      </c>
      <c r="C23" s="463" t="s">
        <v>292</v>
      </c>
      <c r="D23" s="477" t="s">
        <v>8</v>
      </c>
      <c r="E23" s="466">
        <f>E24+E29</f>
        <v>670451</v>
      </c>
      <c r="F23" s="466">
        <f>F24+F29</f>
        <v>771128</v>
      </c>
      <c r="G23" s="467">
        <f>G24+G29</f>
        <v>757705</v>
      </c>
      <c r="H23" s="466">
        <v>98</v>
      </c>
    </row>
    <row r="24" spans="1:8" ht="12.75">
      <c r="A24" s="461"/>
      <c r="B24" s="462"/>
      <c r="C24" s="462" t="s">
        <v>293</v>
      </c>
      <c r="D24" s="481" t="s">
        <v>294</v>
      </c>
      <c r="E24" s="471">
        <f>E25+E26+E27+E28</f>
        <v>6639</v>
      </c>
      <c r="F24" s="471">
        <f>F25+F26+F27+F28</f>
        <v>78826</v>
      </c>
      <c r="G24" s="472">
        <f>G25+G26+G27+G28</f>
        <v>78827</v>
      </c>
      <c r="H24" s="470">
        <v>100</v>
      </c>
    </row>
    <row r="25" spans="1:8" ht="12.75">
      <c r="A25" s="461"/>
      <c r="B25" s="462"/>
      <c r="C25" s="478"/>
      <c r="D25" s="479" t="s">
        <v>611</v>
      </c>
      <c r="E25" s="482">
        <v>0</v>
      </c>
      <c r="F25" s="483">
        <v>16651</v>
      </c>
      <c r="G25" s="474">
        <v>16652</v>
      </c>
      <c r="H25" s="470">
        <v>100</v>
      </c>
    </row>
    <row r="26" spans="1:8" ht="12.75">
      <c r="A26" s="461"/>
      <c r="B26" s="462"/>
      <c r="C26" s="478"/>
      <c r="D26" s="479" t="s">
        <v>612</v>
      </c>
      <c r="E26" s="482">
        <v>0</v>
      </c>
      <c r="F26" s="483">
        <v>60626</v>
      </c>
      <c r="G26" s="474">
        <v>60626</v>
      </c>
      <c r="H26" s="470">
        <v>100</v>
      </c>
    </row>
    <row r="27" spans="1:8" ht="12.75">
      <c r="A27" s="461"/>
      <c r="B27" s="462"/>
      <c r="C27" s="478"/>
      <c r="D27" s="479" t="s">
        <v>613</v>
      </c>
      <c r="E27" s="483">
        <v>6639</v>
      </c>
      <c r="F27" s="483">
        <v>1299</v>
      </c>
      <c r="G27" s="474">
        <v>1299</v>
      </c>
      <c r="H27" s="470">
        <v>100</v>
      </c>
    </row>
    <row r="28" spans="1:8" ht="12.75">
      <c r="A28" s="461"/>
      <c r="B28" s="462"/>
      <c r="C28" s="462"/>
      <c r="D28" s="482" t="s">
        <v>529</v>
      </c>
      <c r="E28" s="482">
        <v>0</v>
      </c>
      <c r="F28" s="482">
        <v>250</v>
      </c>
      <c r="G28" s="482">
        <v>250</v>
      </c>
      <c r="H28" s="482">
        <v>100</v>
      </c>
    </row>
    <row r="29" spans="1:8" ht="12.75">
      <c r="A29" s="461"/>
      <c r="B29" s="484" t="s">
        <v>614</v>
      </c>
      <c r="C29" s="485">
        <v>640</v>
      </c>
      <c r="D29" s="486" t="s">
        <v>603</v>
      </c>
      <c r="E29" s="487">
        <f>E30+E31</f>
        <v>663812</v>
      </c>
      <c r="F29" s="487">
        <f>F30+F31</f>
        <v>692302</v>
      </c>
      <c r="G29" s="487">
        <f>G30+G31</f>
        <v>678878</v>
      </c>
      <c r="H29" s="486">
        <v>98</v>
      </c>
    </row>
    <row r="30" spans="1:8" ht="12.75">
      <c r="A30" s="461"/>
      <c r="B30" s="488"/>
      <c r="C30" s="488"/>
      <c r="D30" s="482" t="s">
        <v>615</v>
      </c>
      <c r="E30" s="483">
        <v>124477</v>
      </c>
      <c r="F30" s="483">
        <v>124995</v>
      </c>
      <c r="G30" s="483">
        <v>124995</v>
      </c>
      <c r="H30" s="483">
        <v>100</v>
      </c>
    </row>
    <row r="31" spans="1:8" ht="12.75">
      <c r="A31" s="461"/>
      <c r="B31" s="489" t="s">
        <v>602</v>
      </c>
      <c r="C31" s="488"/>
      <c r="D31" s="482" t="s">
        <v>609</v>
      </c>
      <c r="E31" s="483">
        <v>539335</v>
      </c>
      <c r="F31" s="483">
        <v>567307</v>
      </c>
      <c r="G31" s="483">
        <v>553883</v>
      </c>
      <c r="H31" s="482">
        <v>98</v>
      </c>
    </row>
    <row r="32" spans="1:8" ht="12.75">
      <c r="A32" s="461"/>
      <c r="B32" s="462" t="s">
        <v>614</v>
      </c>
      <c r="C32" s="463" t="s">
        <v>344</v>
      </c>
      <c r="D32" s="477" t="s">
        <v>20</v>
      </c>
      <c r="E32" s="466">
        <f>E33</f>
        <v>365134</v>
      </c>
      <c r="F32" s="466">
        <f>F33</f>
        <v>633911</v>
      </c>
      <c r="G32" s="467">
        <f>G33</f>
        <v>461740</v>
      </c>
      <c r="H32" s="466">
        <v>73</v>
      </c>
    </row>
    <row r="33" spans="1:8" ht="12.75">
      <c r="A33" s="461"/>
      <c r="B33" s="468"/>
      <c r="C33" s="462" t="s">
        <v>536</v>
      </c>
      <c r="D33" s="481" t="s">
        <v>605</v>
      </c>
      <c r="E33" s="471">
        <f>SUM(E34:E39)</f>
        <v>365134</v>
      </c>
      <c r="F33" s="471">
        <f>SUM(F34:F39)</f>
        <v>633911</v>
      </c>
      <c r="G33" s="472">
        <f>SUM(G34:G39)</f>
        <v>461740</v>
      </c>
      <c r="H33" s="471">
        <v>73</v>
      </c>
    </row>
    <row r="34" spans="1:8" ht="12.75">
      <c r="A34" s="461"/>
      <c r="B34" s="468"/>
      <c r="C34" s="462"/>
      <c r="D34" s="479" t="s">
        <v>616</v>
      </c>
      <c r="E34" s="470">
        <v>33194</v>
      </c>
      <c r="F34" s="470">
        <v>44641</v>
      </c>
      <c r="G34" s="474">
        <v>44641</v>
      </c>
      <c r="H34" s="470">
        <v>100</v>
      </c>
    </row>
    <row r="35" spans="1:8" ht="12.75">
      <c r="A35" s="461"/>
      <c r="B35" s="468"/>
      <c r="C35" s="462"/>
      <c r="D35" s="479" t="s">
        <v>617</v>
      </c>
      <c r="E35" s="470">
        <v>16597</v>
      </c>
      <c r="F35" s="470">
        <v>0</v>
      </c>
      <c r="G35" s="474">
        <v>0</v>
      </c>
      <c r="H35" s="470">
        <v>0</v>
      </c>
    </row>
    <row r="36" spans="1:8" ht="12.75">
      <c r="A36" s="461"/>
      <c r="B36" s="468"/>
      <c r="C36" s="462"/>
      <c r="D36" s="479" t="s">
        <v>618</v>
      </c>
      <c r="E36" s="470">
        <v>116179</v>
      </c>
      <c r="F36" s="470">
        <v>346940</v>
      </c>
      <c r="G36" s="474">
        <v>269288</v>
      </c>
      <c r="H36" s="470">
        <v>78</v>
      </c>
    </row>
    <row r="37" spans="1:8" ht="12.75">
      <c r="A37" s="461"/>
      <c r="B37" s="468"/>
      <c r="C37" s="462"/>
      <c r="D37" s="479" t="s">
        <v>619</v>
      </c>
      <c r="E37" s="470">
        <v>66388</v>
      </c>
      <c r="F37" s="470">
        <v>66388</v>
      </c>
      <c r="G37" s="474">
        <v>5064</v>
      </c>
      <c r="H37" s="470">
        <v>8</v>
      </c>
    </row>
    <row r="38" spans="1:8" ht="12.75">
      <c r="A38" s="461"/>
      <c r="B38" s="468"/>
      <c r="C38" s="462"/>
      <c r="D38" s="479" t="s">
        <v>620</v>
      </c>
      <c r="E38" s="470">
        <v>99582</v>
      </c>
      <c r="F38" s="470">
        <v>142748</v>
      </c>
      <c r="G38" s="474">
        <v>142747</v>
      </c>
      <c r="H38" s="470">
        <v>100</v>
      </c>
    </row>
    <row r="39" spans="1:8" ht="12.75">
      <c r="A39" s="461"/>
      <c r="B39" s="468"/>
      <c r="C39" s="462"/>
      <c r="D39" s="479" t="s">
        <v>621</v>
      </c>
      <c r="E39" s="470">
        <v>33194</v>
      </c>
      <c r="F39" s="470">
        <v>33194</v>
      </c>
      <c r="G39" s="474">
        <v>0</v>
      </c>
      <c r="H39" s="470">
        <v>0</v>
      </c>
    </row>
    <row r="40" spans="1:8" ht="12.75">
      <c r="A40" s="475" t="s">
        <v>622</v>
      </c>
      <c r="B40" s="457" t="s">
        <v>623</v>
      </c>
      <c r="C40" s="457"/>
      <c r="D40" s="457"/>
      <c r="E40" s="459">
        <f>E41</f>
        <v>265950</v>
      </c>
      <c r="F40" s="459">
        <f>F41</f>
        <v>275665</v>
      </c>
      <c r="G40" s="460">
        <f>G41</f>
        <v>331963</v>
      </c>
      <c r="H40" s="459">
        <v>120</v>
      </c>
    </row>
    <row r="41" spans="1:8" ht="12.75">
      <c r="A41" s="461"/>
      <c r="B41" s="462" t="s">
        <v>602</v>
      </c>
      <c r="C41" s="463" t="s">
        <v>292</v>
      </c>
      <c r="D41" s="464" t="s">
        <v>8</v>
      </c>
      <c r="E41" s="466">
        <f>E43</f>
        <v>265950</v>
      </c>
      <c r="F41" s="466">
        <f>F42</f>
        <v>275665</v>
      </c>
      <c r="G41" s="467">
        <f>G42</f>
        <v>331963</v>
      </c>
      <c r="H41" s="466">
        <v>120</v>
      </c>
    </row>
    <row r="42" spans="1:8" ht="12.75">
      <c r="A42" s="461"/>
      <c r="B42" s="468"/>
      <c r="C42" s="462" t="s">
        <v>532</v>
      </c>
      <c r="D42" s="490" t="s">
        <v>603</v>
      </c>
      <c r="E42" s="471">
        <f>E43</f>
        <v>265950</v>
      </c>
      <c r="F42" s="471">
        <f>F43</f>
        <v>275665</v>
      </c>
      <c r="G42" s="472">
        <f>G43</f>
        <v>331963</v>
      </c>
      <c r="H42" s="471">
        <v>120</v>
      </c>
    </row>
    <row r="43" spans="1:8" ht="12.75">
      <c r="A43" s="461"/>
      <c r="B43" s="468"/>
      <c r="C43" s="491"/>
      <c r="D43" s="473" t="s">
        <v>609</v>
      </c>
      <c r="E43" s="470">
        <v>265950</v>
      </c>
      <c r="F43" s="470">
        <v>275665</v>
      </c>
      <c r="G43" s="474">
        <v>331963</v>
      </c>
      <c r="H43" s="470">
        <v>120</v>
      </c>
    </row>
    <row r="44" spans="1:8" ht="12.75">
      <c r="A44" s="475" t="s">
        <v>624</v>
      </c>
      <c r="B44" s="492" t="s">
        <v>625</v>
      </c>
      <c r="C44" s="492"/>
      <c r="D44" s="492"/>
      <c r="E44" s="459">
        <f>E45+E48</f>
        <v>511518</v>
      </c>
      <c r="F44" s="459">
        <f>F45+F48</f>
        <v>511518</v>
      </c>
      <c r="G44" s="460">
        <f>G45+G48</f>
        <v>338442</v>
      </c>
      <c r="H44" s="459">
        <v>66</v>
      </c>
    </row>
    <row r="45" spans="1:8" ht="12.75">
      <c r="A45" s="493"/>
      <c r="B45" s="462" t="s">
        <v>602</v>
      </c>
      <c r="C45" s="463" t="s">
        <v>292</v>
      </c>
      <c r="D45" s="464" t="s">
        <v>8</v>
      </c>
      <c r="E45" s="466">
        <f>E47</f>
        <v>362145</v>
      </c>
      <c r="F45" s="466">
        <f>F47</f>
        <v>362145</v>
      </c>
      <c r="G45" s="467">
        <f>G46</f>
        <v>338442</v>
      </c>
      <c r="H45" s="466">
        <v>93</v>
      </c>
    </row>
    <row r="46" spans="1:8" ht="12.75">
      <c r="A46" s="493"/>
      <c r="B46" s="468"/>
      <c r="C46" s="462" t="s">
        <v>532</v>
      </c>
      <c r="D46" s="469" t="s">
        <v>603</v>
      </c>
      <c r="E46" s="471">
        <f>E47</f>
        <v>362145</v>
      </c>
      <c r="F46" s="471">
        <f>F47</f>
        <v>362145</v>
      </c>
      <c r="G46" s="472">
        <f>G47</f>
        <v>338442</v>
      </c>
      <c r="H46" s="471">
        <v>93</v>
      </c>
    </row>
    <row r="47" spans="1:8" ht="12.75">
      <c r="A47" s="493"/>
      <c r="B47" s="468"/>
      <c r="C47" s="462"/>
      <c r="D47" s="473" t="s">
        <v>609</v>
      </c>
      <c r="E47" s="470">
        <v>362145</v>
      </c>
      <c r="F47" s="470">
        <v>362145</v>
      </c>
      <c r="G47" s="474">
        <v>338442</v>
      </c>
      <c r="H47" s="474">
        <v>93</v>
      </c>
    </row>
    <row r="48" spans="1:8" ht="12.75">
      <c r="A48" s="493"/>
      <c r="B48" s="462" t="s">
        <v>299</v>
      </c>
      <c r="C48" s="463" t="s">
        <v>344</v>
      </c>
      <c r="D48" s="464" t="s">
        <v>20</v>
      </c>
      <c r="E48" s="466">
        <f>E49</f>
        <v>149373</v>
      </c>
      <c r="F48" s="466">
        <f>F49</f>
        <v>149373</v>
      </c>
      <c r="G48" s="467">
        <v>0</v>
      </c>
      <c r="H48" s="466">
        <v>0</v>
      </c>
    </row>
    <row r="49" spans="1:8" ht="12.75">
      <c r="A49" s="493"/>
      <c r="B49" s="468"/>
      <c r="C49" s="462" t="s">
        <v>536</v>
      </c>
      <c r="D49" s="490" t="s">
        <v>605</v>
      </c>
      <c r="E49" s="471">
        <f>E50+E51</f>
        <v>149373</v>
      </c>
      <c r="F49" s="471">
        <f>F50+F51</f>
        <v>149373</v>
      </c>
      <c r="G49" s="472">
        <v>0</v>
      </c>
      <c r="H49" s="472">
        <v>0</v>
      </c>
    </row>
    <row r="50" spans="1:8" ht="12.75">
      <c r="A50" s="493"/>
      <c r="B50" s="468"/>
      <c r="C50" s="478"/>
      <c r="D50" s="473" t="s">
        <v>626</v>
      </c>
      <c r="E50" s="470">
        <v>99582</v>
      </c>
      <c r="F50" s="470">
        <v>99582</v>
      </c>
      <c r="G50" s="474">
        <v>0</v>
      </c>
      <c r="H50" s="470">
        <v>0</v>
      </c>
    </row>
    <row r="51" spans="1:8" ht="12.75">
      <c r="A51" s="493"/>
      <c r="B51" s="468"/>
      <c r="C51" s="478"/>
      <c r="D51" s="482" t="s">
        <v>627</v>
      </c>
      <c r="E51" s="483">
        <v>49791</v>
      </c>
      <c r="F51" s="483">
        <v>49791</v>
      </c>
      <c r="G51" s="482">
        <v>0</v>
      </c>
      <c r="H51" s="482">
        <v>0</v>
      </c>
    </row>
    <row r="52" spans="1:8" ht="12.75">
      <c r="A52" s="494" t="s">
        <v>628</v>
      </c>
      <c r="B52" s="494"/>
      <c r="C52" s="494"/>
      <c r="D52" s="494" t="s">
        <v>629</v>
      </c>
      <c r="E52" s="495">
        <f>E8+E12+E19+E23+E41+E45</f>
        <v>2212607</v>
      </c>
      <c r="F52" s="495">
        <f>F8+F12+F19+F23+F41+F45</f>
        <v>2349150</v>
      </c>
      <c r="G52" s="495">
        <f>G8+G12+G19+G23+G41+G45</f>
        <v>2329523</v>
      </c>
      <c r="H52" s="495">
        <v>99</v>
      </c>
    </row>
    <row r="53" spans="1:8" ht="12.75">
      <c r="A53" s="494"/>
      <c r="B53" s="494"/>
      <c r="C53" s="494"/>
      <c r="D53" s="494" t="s">
        <v>630</v>
      </c>
      <c r="E53" s="495">
        <f>E15+E32+E48</f>
        <v>713671</v>
      </c>
      <c r="F53" s="495">
        <f>F15+F32+F48</f>
        <v>980846</v>
      </c>
      <c r="G53" s="495">
        <f>G15+G32+G48</f>
        <v>638257</v>
      </c>
      <c r="H53" s="495">
        <v>65</v>
      </c>
    </row>
    <row r="54" spans="1:8" ht="12.75">
      <c r="A54" s="494"/>
      <c r="B54" s="494"/>
      <c r="C54" s="494"/>
      <c r="D54" s="494" t="s">
        <v>631</v>
      </c>
      <c r="E54" s="495">
        <f>E14+E21+E31+E43+E47</f>
        <v>2081491</v>
      </c>
      <c r="F54" s="495">
        <f>F14+F21+F31+F43+F47</f>
        <v>2129493</v>
      </c>
      <c r="G54" s="495">
        <f>G14+G21+G31+G43+G47</f>
        <v>2115568</v>
      </c>
      <c r="H54" s="495">
        <v>99</v>
      </c>
    </row>
  </sheetData>
  <mergeCells count="30">
    <mergeCell ref="C3:D3"/>
    <mergeCell ref="E3:F3"/>
    <mergeCell ref="E4:E5"/>
    <mergeCell ref="F4:F5"/>
    <mergeCell ref="A6:D6"/>
    <mergeCell ref="B7:D7"/>
    <mergeCell ref="A8:A17"/>
    <mergeCell ref="B9:B11"/>
    <mergeCell ref="C10:C11"/>
    <mergeCell ref="B13:B14"/>
    <mergeCell ref="B16:B17"/>
    <mergeCell ref="B18:D18"/>
    <mergeCell ref="A19:A21"/>
    <mergeCell ref="B20:B21"/>
    <mergeCell ref="B22:D22"/>
    <mergeCell ref="A23:A39"/>
    <mergeCell ref="B24:B28"/>
    <mergeCell ref="C25:C28"/>
    <mergeCell ref="C30:C31"/>
    <mergeCell ref="B33:B39"/>
    <mergeCell ref="C34:C39"/>
    <mergeCell ref="B40:D40"/>
    <mergeCell ref="A41:A43"/>
    <mergeCell ref="B42:B43"/>
    <mergeCell ref="B44:D44"/>
    <mergeCell ref="A45:A51"/>
    <mergeCell ref="B46:B47"/>
    <mergeCell ref="B49:B51"/>
    <mergeCell ref="C50:C51"/>
    <mergeCell ref="A52:C54"/>
  </mergeCells>
  <printOptions/>
  <pageMargins left="0.7875" right="0.7875" top="0.7875" bottom="1.0527777777777778" header="0.5118055555555556" footer="0.7875"/>
  <pageSetup horizontalDpi="300" verticalDpi="300" orientation="landscape" paperSize="9"/>
  <headerFooter alignWithMargins="0">
    <oddFooter>&amp;C&amp;"Times New Roman,Normálne"&amp;12&amp;P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2010-05-19T14:00:09Z</cp:lastPrinted>
  <dcterms:created xsi:type="dcterms:W3CDTF">2010-03-08T07:50:07Z</dcterms:created>
  <dcterms:modified xsi:type="dcterms:W3CDTF">2010-05-19T14:38:07Z</dcterms:modified>
  <cp:category/>
  <cp:version/>
  <cp:contentType/>
  <cp:contentStatus/>
  <cp:revision>23</cp:revision>
</cp:coreProperties>
</file>