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1" activeTab="12"/>
  </bookViews>
  <sheets>
    <sheet name="Programové rozpočtové hospodárenie" sheetId="1" r:id="rId1"/>
    <sheet name="Sumarizácia príjmov" sheetId="2" r:id="rId2"/>
    <sheet name="Príjmy" sheetId="3" r:id="rId3"/>
    <sheet name="Výdavky podľa programov a aktivít" sheetId="4" r:id="rId4"/>
    <sheet name="Program 1" sheetId="5" r:id="rId5"/>
    <sheet name="Program 2" sheetId="6" r:id="rId6"/>
    <sheet name="Program 3" sheetId="7" r:id="rId7"/>
    <sheet name="Program 4" sheetId="8" r:id="rId8"/>
    <sheet name="Program 5" sheetId="9" r:id="rId9"/>
    <sheet name="Program 6" sheetId="10" r:id="rId10"/>
    <sheet name="Program 7" sheetId="11" r:id="rId11"/>
    <sheet name="Program 8" sheetId="12" r:id="rId12"/>
    <sheet name="Mestské kultúrne stredisko" sheetId="13" r:id="rId13"/>
    <sheet name="Technické služby mesta" sheetId="14" r:id="rId14"/>
    <sheet name="SRaŠZ" sheetId="15" r:id="rId15"/>
  </sheets>
  <definedNames/>
  <calcPr fullCalcOnLoad="1"/>
</workbook>
</file>

<file path=xl/sharedStrings.xml><?xml version="1.0" encoding="utf-8"?>
<sst xmlns="http://schemas.openxmlformats.org/spreadsheetml/2006/main" count="3358" uniqueCount="1077">
  <si>
    <t>v eurách</t>
  </si>
  <si>
    <t>SUMARIZÁCIA  PROGRAMOV  ROZPOČTU</t>
  </si>
  <si>
    <t>Rozpočet</t>
  </si>
  <si>
    <t>Čerpanie</t>
  </si>
  <si>
    <t>pôvodný</t>
  </si>
  <si>
    <t>upravený</t>
  </si>
  <si>
    <t>30.06.2010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</si>
  <si>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</si>
  <si>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</si>
  <si>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</si>
  <si>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</si>
  <si>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</si>
  <si>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</si>
  <si>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</si>
  <si>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</si>
  <si>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</si>
  <si>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</si>
  <si>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</si>
  <si>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</si>
  <si>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</si>
  <si>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</si>
  <si>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</si>
  <si>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</si>
  <si>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Schodok/prebytok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</si>
  <si>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</si>
  <si>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</si>
  <si>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</si>
  <si>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</si>
  <si>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</si>
  <si>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</si>
  <si>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</si>
  <si>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</si>
  <si>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</si>
  <si>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 xml:space="preserve">/v eurách/ </t>
  </si>
  <si>
    <t>Ukazovateľ</t>
  </si>
  <si>
    <t>Rozpočet 2010</t>
  </si>
  <si>
    <t xml:space="preserve">Skutočnosť  </t>
  </si>
  <si>
    <t xml:space="preserve">  %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</si>
  <si>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</si>
  <si>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</si>
  <si>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</si>
  <si>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</si>
  <si>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</si>
  <si>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</si>
  <si>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</si>
  <si>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</si>
  <si>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</si>
  <si>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</si>
  <si>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</si>
  <si>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</si>
  <si>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</si>
  <si>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</si>
  <si>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</si>
  <si>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</si>
  <si>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</si>
  <si>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</si>
  <si>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</si>
  <si>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</si>
  <si>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</si>
  <si>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</si>
  <si>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</si>
  <si>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</si>
  <si>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</si>
  <si>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</si>
  <si>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</si>
  <si>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</si>
  <si>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</si>
  <si>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</si>
  <si>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</si>
  <si>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</si>
  <si>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</si>
  <si>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</si>
  <si>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</si>
  <si>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</si>
  <si>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</si>
  <si>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</si>
  <si>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</si>
  <si>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</si>
  <si>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</si>
  <si>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</si>
  <si>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</si>
  <si>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</si>
  <si>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</si>
  <si>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</si>
  <si>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</si>
  <si>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</si>
  <si>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 xml:space="preserve">          dotácia na financovanie bežných výdavkov </t>
  </si>
  <si>
    <t>PRÍJMY CELKOM</t>
  </si>
  <si>
    <t xml:space="preserve">     Rozpočet </t>
  </si>
  <si>
    <t>%</t>
  </si>
  <si>
    <t>kategória</t>
  </si>
  <si>
    <t>položka    podpoložka</t>
  </si>
  <si>
    <t xml:space="preserve">U k a z o v a t e ľ </t>
  </si>
  <si>
    <t xml:space="preserve">k </t>
  </si>
  <si>
    <t>plnenia</t>
  </si>
  <si>
    <t>30.6.2010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</si>
  <si>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</si>
  <si>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</si>
  <si>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</si>
  <si>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</si>
  <si>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</si>
  <si>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</si>
  <si>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</si>
  <si>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</si>
  <si>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</si>
  <si>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</si>
  <si>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</si>
  <si>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</si>
  <si>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</si>
  <si>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</si>
  <si>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</si>
  <si>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</si>
  <si>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</si>
  <si>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</si>
  <si>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</si>
  <si>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Súdne poplatky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</si>
  <si>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</si>
  <si>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</si>
  <si>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</si>
  <si>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</si>
  <si>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</si>
  <si>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</si>
  <si>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</si>
  <si>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termínovaných vkladov</t>
  </si>
  <si>
    <t>Iné nedaňové príjmy</t>
  </si>
  <si>
    <t>vrátka od príspevkových organizácií</t>
  </si>
  <si>
    <t>z náhrad poistného</t>
  </si>
  <si>
    <t>z výťažkov z lotérií a iných podobných hier</t>
  </si>
  <si>
    <t>z dobropisov</t>
  </si>
  <si>
    <t>vratky</t>
  </si>
  <si>
    <t xml:space="preserve">iné </t>
  </si>
  <si>
    <t>GRANTY A TRANSFERY</t>
  </si>
  <si>
    <t>grant na kultúru a iné</t>
  </si>
  <si>
    <t>transfer zo štrukturálnych fondov</t>
  </si>
  <si>
    <t>transfer na financovanie bežných výdavkov</t>
  </si>
  <si>
    <t>transfer z MŠ SR na prenes. výkon a iné</t>
  </si>
  <si>
    <t xml:space="preserve">transfer na prenes. výkon štát. správy a iné </t>
  </si>
  <si>
    <t>transfer na záškoláctvo</t>
  </si>
  <si>
    <t>transfer na aktivačné práce</t>
  </si>
  <si>
    <t>transfer zo ŠFRB na prenesený výkon</t>
  </si>
  <si>
    <t>transfer na voľby</t>
  </si>
  <si>
    <t>transfer na vojnové hroby</t>
  </si>
  <si>
    <t>Bežné príjmy spolu</t>
  </si>
  <si>
    <t>položka  podpoložka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</si>
  <si>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</si>
  <si>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</si>
  <si>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</si>
  <si>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</si>
  <si>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</si>
  <si>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Kapitálové príjmy spolu</t>
  </si>
  <si>
    <t>Z OSTATNÝCH FINANČNÝCH OPERÁCIÍ</t>
  </si>
  <si>
    <t>zostatok prostriedkov z predch. rokov</t>
  </si>
  <si>
    <t>prevod z peňažných fondov</t>
  </si>
  <si>
    <t>Finančné operácie spolu</t>
  </si>
  <si>
    <t>P R Í J M Y  S P O L U</t>
  </si>
  <si>
    <t>Príjmy právnych subjektov RO</t>
  </si>
  <si>
    <t>P R Í J M Y  C E L K O M</t>
  </si>
  <si>
    <t>Prog.</t>
  </si>
  <si>
    <t xml:space="preserve">                            Názov programu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</si>
  <si>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</si>
  <si>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</si>
  <si>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</si>
  <si>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</si>
  <si>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</si>
  <si>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</si>
  <si>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</si>
  <si>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</si>
  <si>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</si>
  <si>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</si>
  <si>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</si>
  <si>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</si>
  <si>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</si>
  <si>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</si>
  <si>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</si>
  <si>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</si>
  <si>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</si>
  <si>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</si>
  <si>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</si>
  <si>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</si>
  <si>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</si>
  <si>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</si>
  <si>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</si>
  <si>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</si>
  <si>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</si>
  <si>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</si>
  <si>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</si>
  <si>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2.5.</t>
  </si>
  <si>
    <t xml:space="preserve"> Aktivačná činnosť formou menších obecných služieb</t>
  </si>
  <si>
    <t>2.6.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</si>
  <si>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</si>
  <si>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</si>
  <si>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</si>
  <si>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</si>
  <si>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</si>
  <si>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</si>
  <si>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</si>
  <si>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</si>
  <si>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</si>
  <si>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</si>
  <si>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</si>
  <si>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</si>
  <si>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</si>
  <si>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</si>
  <si>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</si>
  <si>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</si>
  <si>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</si>
  <si>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4.6.</t>
  </si>
  <si>
    <t xml:space="preserve"> Sociálno – právna ochrana</t>
  </si>
  <si>
    <t>4.7.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</si>
  <si>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</si>
  <si>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</si>
  <si>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</si>
  <si>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</si>
  <si>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</si>
  <si>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</si>
  <si>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</si>
  <si>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</si>
  <si>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</si>
  <si>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</si>
  <si>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 xml:space="preserve"> Výstavba mesta – iné 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</si>
  <si>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</si>
  <si>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</si>
  <si>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</si>
  <si>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</si>
  <si>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</si>
  <si>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</si>
  <si>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</si>
  <si>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</si>
  <si>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</si>
  <si>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</si>
  <si>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6.5.</t>
  </si>
  <si>
    <t xml:space="preserve"> Jarmoky a trhy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</si>
  <si>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</si>
  <si>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</si>
  <si>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</si>
  <si>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</si>
  <si>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</si>
  <si>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na prevádzku futbalového štadióna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</si>
  <si>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</si>
  <si>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</si>
  <si>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</si>
  <si>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</si>
  <si>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</si>
  <si>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</si>
  <si>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</si>
  <si>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</si>
  <si>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</si>
  <si>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</si>
  <si>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</si>
  <si>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</si>
  <si>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</si>
  <si>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</si>
  <si>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</si>
  <si>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</si>
  <si>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PROGRAM  1: Strategické plánovanie, regionálny rozvoj a majetok mesta</t>
  </si>
  <si>
    <t xml:space="preserve"> v eurách</t>
  </si>
  <si>
    <t xml:space="preserve">                        Ekonomická klasifikácia</t>
  </si>
  <si>
    <t xml:space="preserve">                 R O Z P O Č E T</t>
  </si>
  <si>
    <t>Aktivita</t>
  </si>
  <si>
    <t>Funkčná</t>
  </si>
  <si>
    <t>položka</t>
  </si>
  <si>
    <t>čerpanie</t>
  </si>
  <si>
    <t>plnenie</t>
  </si>
  <si>
    <t xml:space="preserve">  klasifikácia</t>
  </si>
  <si>
    <t>podpoložka</t>
  </si>
  <si>
    <t>k 30.06.2010</t>
  </si>
  <si>
    <t>PROGRAM  1:     Strategické plánovanie, regionálny rozvoj a majetok mesta</t>
  </si>
  <si>
    <t xml:space="preserve">Implementácia PHSR mesta Humenné </t>
  </si>
  <si>
    <t>01.1.1.6</t>
  </si>
  <si>
    <t xml:space="preserve">Obce </t>
  </si>
  <si>
    <t>600</t>
  </si>
  <si>
    <t>630</t>
  </si>
  <si>
    <t>Tovary a služby</t>
  </si>
  <si>
    <t>637003/3 –  propagácia, reklama a inzercia</t>
  </si>
  <si>
    <t>636001/3 – nájomné za nájom budov, objektov ...</t>
  </si>
  <si>
    <t>636002/3 –  nájomné za nájom prevadzk. strojov ...</t>
  </si>
  <si>
    <t>04.4.3</t>
  </si>
  <si>
    <t xml:space="preserve">Výstavba 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</si>
  <si>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</si>
  <si>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</si>
  <si>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</si>
  <si>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</si>
  <si>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</si>
  <si>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637012/3 – poplatky a odvody</t>
  </si>
  <si>
    <t>Implementácia schválených ŽoNFP</t>
  </si>
  <si>
    <t>637003 – propagácia, reklama a inzercia</t>
  </si>
  <si>
    <t>637004 – všeobecné služby</t>
  </si>
  <si>
    <t>Výstavba</t>
  </si>
  <si>
    <t>717002 – rekonštrukcia a modernizácia</t>
  </si>
  <si>
    <t>05.1.0</t>
  </si>
  <si>
    <t>Nakladanie s odpadmi</t>
  </si>
  <si>
    <t>713004 – prevádzkových strojov, prístrojov, zariadení, ...</t>
  </si>
  <si>
    <t>717001 – realizácia nových stavieb</t>
  </si>
  <si>
    <t>06.2.0</t>
  </si>
  <si>
    <t>Rozvoj obcí</t>
  </si>
  <si>
    <t>714005 – špeciálnych automobilov</t>
  </si>
  <si>
    <t>09.1.2.1</t>
  </si>
  <si>
    <t>Základné vzdelanie s bežnou starostlivosťou</t>
  </si>
  <si>
    <t>Mzdy, platy, služ. príjmy a ost. osobné vyrovn.</t>
  </si>
  <si>
    <t>614 – odmeny</t>
  </si>
  <si>
    <t>Poistné a príspevok do poisťovni</t>
  </si>
  <si>
    <t>621 – poistné do VšZP</t>
  </si>
  <si>
    <t>623 – poistné do ostatných poisťovní</t>
  </si>
  <si>
    <t>625 – poistné do SP</t>
  </si>
  <si>
    <t>625001 – na nemocenské poistenie</t>
  </si>
  <si>
    <t>625002 – na starobné poistenie</t>
  </si>
  <si>
    <t>625003 – na úrazové poistenie</t>
  </si>
  <si>
    <t>625004 – na invalidné poistenie</t>
  </si>
  <si>
    <t>625005 – na poistenie v nezamestnanosti</t>
  </si>
  <si>
    <t>625007 – na poistenie do rezervného fondu solidarity</t>
  </si>
  <si>
    <t>631001– cestovné náhrady tuzemské</t>
  </si>
  <si>
    <t xml:space="preserve">633001– interiérové vybavenie </t>
  </si>
  <si>
    <t>633002 – výpočtová technika</t>
  </si>
  <si>
    <t>633004 – prevádzkové stroje, prístroje, zariadenia, ...</t>
  </si>
  <si>
    <t>633006 – všeobecný materiál</t>
  </si>
  <si>
    <t>633009 – knihy, časopisy, noviny, učebnice ...</t>
  </si>
  <si>
    <t>633013  – softvér a licencie</t>
  </si>
  <si>
    <t>637001 – školenia, kurzy, semináre, porady,...</t>
  </si>
  <si>
    <t>637015 – poistné</t>
  </si>
  <si>
    <t>637027 – odmeny zamestnancov mimopr. pomeru</t>
  </si>
  <si>
    <t>711003 – softvéru</t>
  </si>
  <si>
    <t>713001– interiérového vybavenia</t>
  </si>
  <si>
    <t>713002 – výpočtovej techniky</t>
  </si>
  <si>
    <t>09.5.0.4</t>
  </si>
  <si>
    <t>Zariadenia (inštitúcie) pre celoživotné vzdelávanie</t>
  </si>
  <si>
    <t>625003 – úrazové poistenie</t>
  </si>
  <si>
    <t>637003  –  propagácia, reklama a inzercia</t>
  </si>
  <si>
    <t>Rozvoj cezhraničnej spolupráce</t>
  </si>
  <si>
    <t>631002 – cestovné náhrady zahraničné</t>
  </si>
  <si>
    <t xml:space="preserve">632 – energie, voda a komunikácie </t>
  </si>
  <si>
    <t>632001 – energie</t>
  </si>
  <si>
    <t>632002 – vodné, stočné</t>
  </si>
  <si>
    <t>633003 – telekomunikačná technika</t>
  </si>
  <si>
    <t xml:space="preserve">633013  – softvér </t>
  </si>
  <si>
    <t>635006 – údržba budov objektov, ich častí</t>
  </si>
  <si>
    <t>636001 – nájomné za nájom budov, objektov ...</t>
  </si>
  <si>
    <t>637012 – poplatky a odvody</t>
  </si>
  <si>
    <t>Výstavba infraštruktúry a bytov</t>
  </si>
  <si>
    <t>06.1.0</t>
  </si>
  <si>
    <t>Rozvoj bývania</t>
  </si>
  <si>
    <t>Hospodárska správa a evidencia hnuteľného a nehnuteľného majetku</t>
  </si>
  <si>
    <t>Obce</t>
  </si>
  <si>
    <t>632003 – poštové a telekomunikačné služby</t>
  </si>
  <si>
    <t>636001 - nájomné za nájom pozemkov</t>
  </si>
  <si>
    <t>711001 – pozemkov</t>
  </si>
  <si>
    <t>06.6.0</t>
  </si>
  <si>
    <t xml:space="preserve">Bývanie a obč. vybavenosť inde neklasifikované </t>
  </si>
  <si>
    <t>637017 – provízia za predaj bytov</t>
  </si>
  <si>
    <t>PROGRAM 1:</t>
  </si>
  <si>
    <t>Bežné výdavky spolu</t>
  </si>
  <si>
    <t>Kapitálové výdavky spolu</t>
  </si>
  <si>
    <t>PROGRAM 2: Samospráva mesta a jej výkonný aparát</t>
  </si>
  <si>
    <t>Ekonomická klasifikácia</t>
  </si>
  <si>
    <t>R O Z P O Č E T</t>
  </si>
  <si>
    <t xml:space="preserve">   Čerpanie       k 30. 6. 2010 </t>
  </si>
  <si>
    <t xml:space="preserve">     %          plnenia</t>
  </si>
  <si>
    <t>Funkčná klasifikácia</t>
  </si>
  <si>
    <t xml:space="preserve">kategória </t>
  </si>
  <si>
    <t xml:space="preserve">pôvodný </t>
  </si>
  <si>
    <t xml:space="preserve">PROGRAM 2:   Samospráva mesta a jej výkonný aparát </t>
  </si>
  <si>
    <t>Samosprávne orgány mesta</t>
  </si>
  <si>
    <t>01.1.1.6.</t>
  </si>
  <si>
    <t xml:space="preserve">Bežné výdavky </t>
  </si>
  <si>
    <t>610</t>
  </si>
  <si>
    <t>Mzdy, platy, služobné príjmy a ostatné osobné vyr.</t>
  </si>
  <si>
    <t>611 Tarifný plat, osobný plat, základný plat, ...</t>
  </si>
  <si>
    <t>614 Odmeny</t>
  </si>
  <si>
    <t>620</t>
  </si>
  <si>
    <t xml:space="preserve">Poistné a príspevok do poisťovní </t>
  </si>
  <si>
    <t xml:space="preserve">621 Poistné do Všeobecnej zdravotnej poisťovne </t>
  </si>
  <si>
    <t xml:space="preserve">625 Poistné do Sociálnej poisťovne </t>
  </si>
  <si>
    <t xml:space="preserve">625001-na nemocenské poistenie </t>
  </si>
  <si>
    <t>625002-na starobné poistenie</t>
  </si>
  <si>
    <t>625003-na úrazové poistenie</t>
  </si>
  <si>
    <t>625004-na invalidné poistenie</t>
  </si>
  <si>
    <t>625005-na poistenie v nezamestnanosti</t>
  </si>
  <si>
    <t xml:space="preserve">625007-na poistenie do rezervného fondu solidarity  </t>
  </si>
  <si>
    <t xml:space="preserve">627 Príspevok do doplnkovej dôchodkovej poisťovne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</si>
  <si>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</si>
  <si>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</si>
  <si>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</si>
  <si>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</si>
  <si>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</si>
  <si>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</si>
  <si>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</si>
  <si>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</si>
  <si>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</si>
  <si>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</si>
  <si>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</si>
  <si>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</si>
  <si>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</si>
  <si>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Bežné transfery </t>
  </si>
  <si>
    <t xml:space="preserve">642 Transfery jednotl. a nezisk. práv.os. </t>
  </si>
  <si>
    <t xml:space="preserve">642012-na odstupné </t>
  </si>
  <si>
    <t>642013-na odchodné</t>
  </si>
  <si>
    <t xml:space="preserve">Správa – prevádzka – činnosť mestského úradu </t>
  </si>
  <si>
    <t xml:space="preserve">Mzdy, platy, služobné príjmy a ostatné osobné vyrovnania </t>
  </si>
  <si>
    <t>612 Príplatky</t>
  </si>
  <si>
    <t>612001 – osobný príplatok</t>
  </si>
  <si>
    <t>612002 – ostatné príplatky okrem osobných ...</t>
  </si>
  <si>
    <t>613 Náhrada za pracovnú pohotovosť, ...</t>
  </si>
  <si>
    <t xml:space="preserve">620 </t>
  </si>
  <si>
    <t xml:space="preserve">623 Poistné do ostatných zdravotných poisťovní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</si>
  <si>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</si>
  <si>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</si>
  <si>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</si>
  <si>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</si>
  <si>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</si>
  <si>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</si>
  <si>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</si>
  <si>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</si>
  <si>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 xml:space="preserve">633005-špeciálne stroje, prístroje, zariadenia...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</si>
  <si>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</si>
  <si>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</si>
  <si>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</si>
  <si>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</si>
  <si>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</si>
  <si>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</si>
  <si>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</si>
  <si>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</si>
  <si>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</si>
  <si>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</si>
  <si>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</si>
  <si>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</si>
  <si>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</si>
  <si>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</si>
  <si>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635003-telekomunikačnej techniky</t>
  </si>
  <si>
    <t>635004-prevádzkových strojov, prístrojov...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</si>
  <si>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</si>
  <si>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</si>
  <si>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</si>
  <si>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</si>
  <si>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</si>
  <si>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</si>
  <si>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</si>
  <si>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</si>
  <si>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</si>
  <si>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</si>
  <si>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</si>
  <si>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</si>
  <si>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</si>
  <si>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</si>
  <si>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637031-pokuty a penále</t>
  </si>
  <si>
    <t>637034-zdravotníckym zariadeniam</t>
  </si>
  <si>
    <t>637035-dane</t>
  </si>
  <si>
    <t>641 Transfery v rámci verejnej správy</t>
  </si>
  <si>
    <t xml:space="preserve">641009-obci </t>
  </si>
  <si>
    <t xml:space="preserve">642001-občianskemu združeniu, nadácii a inv. fondu </t>
  </si>
  <si>
    <t>642006-na členské príspevky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</si>
  <si>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</si>
  <si>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</si>
  <si>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</si>
  <si>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</si>
  <si>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</si>
  <si>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711004-licencií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</si>
  <si>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</si>
  <si>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</si>
  <si>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</si>
  <si>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</si>
  <si>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</si>
  <si>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</si>
  <si>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</si>
  <si>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</si>
  <si>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633 005-špeciálne stroje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</si>
  <si>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</si>
  <si>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</si>
  <si>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</si>
  <si>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</si>
  <si>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</si>
  <si>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</si>
  <si>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</si>
  <si>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Úvery, pôžičky a návratné fin. výpomoci</t>
  </si>
  <si>
    <t xml:space="preserve">812 Úvery, pôžičky, návr. fin. výpomoci jednotl. a ... </t>
  </si>
  <si>
    <t xml:space="preserve">812002-neziskovej právnickej osobe 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</si>
  <si>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</si>
  <si>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</si>
  <si>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</si>
  <si>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</si>
  <si>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</si>
  <si>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</si>
  <si>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</si>
  <si>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</si>
  <si>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</si>
  <si>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</si>
  <si>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637013-naturálne mzdy</t>
  </si>
  <si>
    <t>640</t>
  </si>
  <si>
    <t>2.4.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</si>
  <si>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</si>
  <si>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</si>
  <si>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</si>
  <si>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                  </t>
  </si>
  <si>
    <t>642033-dávka v nezamestnanosti</t>
  </si>
  <si>
    <t xml:space="preserve">Voľby a referendá </t>
  </si>
  <si>
    <t>0.1.6.0.</t>
  </si>
  <si>
    <t xml:space="preserve">Všeobecné služby inde nekvalifikované 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</si>
  <si>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</si>
  <si>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</si>
  <si>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</si>
  <si>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</si>
  <si>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</si>
  <si>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</si>
  <si>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</si>
  <si>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</si>
  <si>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 xml:space="preserve">PROGRAM 2:   </t>
  </si>
  <si>
    <t xml:space="preserve">            S p o l u</t>
  </si>
  <si>
    <t>PROGRAM 3 : Verejný poriadok</t>
  </si>
  <si>
    <t>čerpanie k  30.06.2010</t>
  </si>
  <si>
    <t>funkčná</t>
  </si>
  <si>
    <t>kateg.</t>
  </si>
  <si>
    <t>ekonomická klasifikácia</t>
  </si>
  <si>
    <t>klasif.</t>
  </si>
  <si>
    <t>03.1.0</t>
  </si>
  <si>
    <t>Policajné službyz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</si>
  <si>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</si>
  <si>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</si>
  <si>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</si>
  <si>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</si>
  <si>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</si>
  <si>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</si>
  <si>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</si>
  <si>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poisťovni</t>
  </si>
  <si>
    <t>622-poistné do Spoločnej zdravotnej poisťovni</t>
  </si>
  <si>
    <t>623-poistné do ostatných poisťovní</t>
  </si>
  <si>
    <t>625-poistné do Sociálne poisťovni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</si>
  <si>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</si>
  <si>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</si>
  <si>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</si>
  <si>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</si>
  <si>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</si>
  <si>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</si>
  <si>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</si>
  <si>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</si>
  <si>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</si>
  <si>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</si>
  <si>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</si>
  <si>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</si>
  <si>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</si>
  <si>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</si>
  <si>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stroje,prístr,zar.,techn.,nár.</t>
  </si>
  <si>
    <t>633006-Všeobecný materiál</t>
  </si>
  <si>
    <t>633007-Špeciálny materiál</t>
  </si>
  <si>
    <t>633009-Knihy,časopisy,noviny,učebnice,uč.pom.</t>
  </si>
  <si>
    <t>633010-Pracovné odevy,obuv, prac. pomôcky</t>
  </si>
  <si>
    <t>633013-Softvér a licencie</t>
  </si>
  <si>
    <t>634-Dopravné</t>
  </si>
  <si>
    <t>634001-Palivo,mazivá,špeciálne kvapaliny</t>
  </si>
  <si>
    <t>634002-Servis,údržba,opravy a výdavky s tým spo</t>
  </si>
  <si>
    <t>634003-Poistenie</t>
  </si>
  <si>
    <t>634005-Karty, známky, poplatky</t>
  </si>
  <si>
    <t>635-Rutinná a štandartná údržba</t>
  </si>
  <si>
    <t>635001-Interierového vybavenia</t>
  </si>
  <si>
    <t>635002-Výpočtovej techniky</t>
  </si>
  <si>
    <t>635003-Telekomunikáčnej techniky</t>
  </si>
  <si>
    <t>635004-Prevádz.strojov,prístr.,zar.,tech.,náradia</t>
  </si>
  <si>
    <t>635005-Špec.stroj.,prístr.,zar.,techn. a náradia</t>
  </si>
  <si>
    <t>635006-Budov,objektov alebo ich časti</t>
  </si>
  <si>
    <t>635007-Pracovných odevov,obuvi a prac. pom.</t>
  </si>
  <si>
    <t>636-Nájomné za nájom</t>
  </si>
  <si>
    <t>636001-Budov, objektov, alebo ich části</t>
  </si>
  <si>
    <t>637-Služby</t>
  </si>
  <si>
    <t>637001-Školenia,kurzy,semináre,porady,..........</t>
  </si>
  <si>
    <t>637002-Konkurzy a súťaže</t>
  </si>
  <si>
    <t>637004-Všeobecné služby</t>
  </si>
  <si>
    <t>637012-Poplatky a odvody</t>
  </si>
  <si>
    <t>637014-Stravovanie</t>
  </si>
  <si>
    <t>637016-Prídel do sociálneho fondu</t>
  </si>
  <si>
    <t>Transfery</t>
  </si>
  <si>
    <t>642-Transfery jednotlivcom a nezisk. práv.......</t>
  </si>
  <si>
    <t>642015-Na nemocenské dávky</t>
  </si>
  <si>
    <t>700</t>
  </si>
  <si>
    <t>710</t>
  </si>
  <si>
    <t>Obstarávanie kapitalových aktív</t>
  </si>
  <si>
    <t>713</t>
  </si>
  <si>
    <t xml:space="preserve">Nákup strojov,prístrojov,zariadení,techniky   </t>
  </si>
  <si>
    <t>717</t>
  </si>
  <si>
    <t>Realizácia stavieb a ich techn.  zhodnotenia</t>
  </si>
  <si>
    <t>717003-Prístavby,nadstavby,stavebné úpravy</t>
  </si>
  <si>
    <t xml:space="preserve">PROGRAM 3 </t>
  </si>
  <si>
    <t xml:space="preserve">PROGRAM 4 : Sociálne služby </t>
  </si>
  <si>
    <t>/v eurách/</t>
  </si>
  <si>
    <t xml:space="preserve">                            R O Z P O Č E T</t>
  </si>
  <si>
    <t>Čerpanie 30.06.2010</t>
  </si>
  <si>
    <t xml:space="preserve">% </t>
  </si>
  <si>
    <t>10.2.0.1</t>
  </si>
  <si>
    <t>Zariadenia sociálnych služieb – staroba   z toho:</t>
  </si>
  <si>
    <t>621 – poistné do Všeobecnej zdravotnej poisť.</t>
  </si>
  <si>
    <t>623 – poistné do ostatných zdravotných poisťovní</t>
  </si>
  <si>
    <t>625 – poistné do Sociálnej poisťovne</t>
  </si>
  <si>
    <t xml:space="preserve">625007 – na poistenie do rezervného fondu </t>
  </si>
  <si>
    <t>632-energie, voda a komunikácie</t>
  </si>
  <si>
    <t>633001 – interiérové vybavenie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</si>
  <si>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</si>
  <si>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</si>
  <si>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</si>
  <si>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</si>
  <si>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</si>
  <si>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</si>
  <si>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</si>
  <si>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</si>
  <si>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</si>
  <si>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</si>
  <si>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</si>
  <si>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</si>
  <si>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</si>
  <si>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>622 – poistné do Spoločnej zdrav .poisťovne</t>
  </si>
  <si>
    <t xml:space="preserve">625002 – na starobné poistenie </t>
  </si>
  <si>
    <t>627-príspevok do doplnkových dôch. poisťovní</t>
  </si>
  <si>
    <t>637-služby</t>
  </si>
  <si>
    <t xml:space="preserve"> 640</t>
  </si>
  <si>
    <t>Bežné transféry</t>
  </si>
  <si>
    <t>642-transfery jednotlivcom a nezisk. Právnickým osobám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</si>
  <si>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</si>
  <si>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</si>
  <si>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</si>
  <si>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</si>
  <si>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</si>
  <si>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</si>
  <si>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</si>
  <si>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10.7.0.3</t>
  </si>
  <si>
    <t>642200 – ostatné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</si>
  <si>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</si>
  <si>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</si>
  <si>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</si>
  <si>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</si>
  <si>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Ďalšie soc.služby-pomoc občanom v hmot.a soc. núdzi</t>
  </si>
  <si>
    <t>642030-príplatky a príspevky</t>
  </si>
  <si>
    <t>Zariadenia sociálnych služieb – staroba</t>
  </si>
  <si>
    <t>642030 – príplatky a príspevky</t>
  </si>
  <si>
    <t>PROGRAM 4</t>
  </si>
  <si>
    <t>PROGRAM 5: Verejno-prospešné služby</t>
  </si>
  <si>
    <t>R o z p o č e t</t>
  </si>
  <si>
    <t>klasifikácia</t>
  </si>
  <si>
    <t>k 30.6. 2010</t>
  </si>
  <si>
    <t xml:space="preserve">PROGRAM 5: Verejno-prospešné služby    </t>
  </si>
  <si>
    <t>5.1.</t>
  </si>
  <si>
    <t>633004 Prevádzkové stroje, prístroje, zariadenia</t>
  </si>
  <si>
    <t>Bežné transfery</t>
  </si>
  <si>
    <t>641001 Príspevkovej organizácií TS za KO</t>
  </si>
  <si>
    <t>5.2.</t>
  </si>
  <si>
    <t>Verejná zeleň a pohrebiská</t>
  </si>
  <si>
    <t>637012 Poplatky a odvody</t>
  </si>
  <si>
    <t xml:space="preserve">641001 Príspevkovej organizácií TS </t>
  </si>
  <si>
    <t>Miestne komunikácie</t>
  </si>
  <si>
    <t>635006- Budov, objektov alebo ich častí</t>
  </si>
  <si>
    <t>Obstaranie kapitálových aktív</t>
  </si>
  <si>
    <t xml:space="preserve">717001 Výstavba záchytného parkoviska Sokolej </t>
  </si>
  <si>
    <t>04.5.1</t>
  </si>
  <si>
    <t>644002 Ostatnej právnickej osobe MHD</t>
  </si>
  <si>
    <t>720</t>
  </si>
  <si>
    <t>Kapitálové transfery</t>
  </si>
  <si>
    <t>721001 Kapitálové transfery</t>
  </si>
  <si>
    <t>5.4</t>
  </si>
  <si>
    <t>Verejné osvetlenie</t>
  </si>
  <si>
    <t>5.5.</t>
  </si>
  <si>
    <t>Ostatné služby pre občanov mesta</t>
  </si>
  <si>
    <t>PROGRAM 5:</t>
  </si>
  <si>
    <t>Bežné výdavky spolu:</t>
  </si>
  <si>
    <t>Kapitálové výdavky spolu:</t>
  </si>
  <si>
    <t>Príspevok pre Technické služby</t>
  </si>
  <si>
    <t>PROGRAM  6:  Kultúra a rôzne spoločenské aktivity pre každého</t>
  </si>
  <si>
    <t xml:space="preserve"> </t>
  </si>
  <si>
    <t>Ekonomická  klasifikácia</t>
  </si>
  <si>
    <t xml:space="preserve">R O Z P O Č E T </t>
  </si>
  <si>
    <t xml:space="preserve">Čerpanie  </t>
  </si>
  <si>
    <t>K 30.6.2010</t>
  </si>
  <si>
    <r>
      <t>pln</t>
    </r>
    <r>
      <rPr>
        <sz val="9"/>
        <rFont val="Arial CE"/>
        <family val="2"/>
      </rPr>
      <t>e</t>
    </r>
    <r>
      <rPr>
        <b/>
        <sz val="9"/>
        <rFont val="Arial CE"/>
        <family val="2"/>
      </rPr>
      <t>nia</t>
    </r>
  </si>
  <si>
    <t xml:space="preserve">        489 338</t>
  </si>
  <si>
    <t xml:space="preserve">       240  819</t>
  </si>
  <si>
    <t>08.2.0.3</t>
  </si>
  <si>
    <t xml:space="preserve">Klubové a špeciálne kultúrne zariadenia  </t>
  </si>
  <si>
    <t>641001 – príspevky príspevkovej organizácií</t>
  </si>
  <si>
    <t xml:space="preserve">Kapitálové transfery </t>
  </si>
  <si>
    <t xml:space="preserve">721001 – príspevkovej organizácii 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</si>
  <si>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</si>
  <si>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</si>
  <si>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</si>
  <si>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Poistné a príspevok do poisťovní</t>
  </si>
  <si>
    <t xml:space="preserve">625003 -  na úrazové poistenie </t>
  </si>
  <si>
    <t xml:space="preserve">633006 -  všeobecný materiál 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</si>
  <si>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</si>
  <si>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</si>
  <si>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</si>
  <si>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</si>
  <si>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</si>
  <si>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</si>
  <si>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</si>
  <si>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 xml:space="preserve">637026  - odmeny a príspevky /účinkujúcim pri obradoch/ </t>
  </si>
  <si>
    <t>637027  - odmeny na základe dohôd o vykonaní práce</t>
  </si>
  <si>
    <t xml:space="preserve">642006 -  na členské príspevky </t>
  </si>
  <si>
    <t xml:space="preserve">642014 - jednotlivcom </t>
  </si>
  <si>
    <t xml:space="preserve">644001 - štát. právnickým osobám... ceny mesta kolektívom </t>
  </si>
  <si>
    <t xml:space="preserve">644002 - ostatnej právnickej osobe  </t>
  </si>
  <si>
    <t>6.3</t>
  </si>
  <si>
    <t xml:space="preserve">08.3.0 </t>
  </si>
  <si>
    <t xml:space="preserve">Vysielacie a vydavateľské služby  </t>
  </si>
  <si>
    <t>62 000</t>
  </si>
  <si>
    <t>31 000</t>
  </si>
  <si>
    <t>644001 - právnickej osobe založ. štátom, obcou, … /HNTV/</t>
  </si>
  <si>
    <t>6.4</t>
  </si>
  <si>
    <t>08.1.0</t>
  </si>
  <si>
    <t xml:space="preserve">Príspevky na kultúrny rozvoj a šport  z toho </t>
  </si>
  <si>
    <t>641012 -  ostatným  subjektom verejnej správy /SŠ/</t>
  </si>
  <si>
    <t xml:space="preserve">642001 -  občianskym združeniam,nadáciám, hnutiam </t>
  </si>
  <si>
    <t xml:space="preserve">642001 - Volejbalový klub CHEMES                                             </t>
  </si>
  <si>
    <t xml:space="preserve">642001 -  Mládežnícky hokejový klub   </t>
  </si>
  <si>
    <t>642007 -  cirkvám,náboženským spoloč. a cirkevnej charite</t>
  </si>
  <si>
    <t>644001 - právnickej osobe založ. štátom, obcou, VÚC</t>
  </si>
  <si>
    <t xml:space="preserve">644002 - ostatnej právnickej osobe – 1. HFC                                             </t>
  </si>
  <si>
    <t>08.2.0.5</t>
  </si>
  <si>
    <t>Knižnice</t>
  </si>
  <si>
    <t>641012- ostatným subjektom verejnej správy  /múzeu/</t>
  </si>
  <si>
    <t>08.2.0.6</t>
  </si>
  <si>
    <t xml:space="preserve">Múzeá a galérie </t>
  </si>
  <si>
    <t>641012- ostatným subjektom verejnej správy  /knižnici/</t>
  </si>
  <si>
    <t xml:space="preserve">Ostatné kultúrne služby vrátane kultúrnych domov </t>
  </si>
  <si>
    <t xml:space="preserve">644002 – ostatnej právnickej osobe </t>
  </si>
  <si>
    <t xml:space="preserve">Základné vzdelanie s bežnou  starostlivosťou </t>
  </si>
  <si>
    <t xml:space="preserve">641006 - rozpočtovej organizácii /ZŠ/ </t>
  </si>
  <si>
    <t>09.5.0.1</t>
  </si>
  <si>
    <t xml:space="preserve">Zariadenia pre záujmové vzdelávanie </t>
  </si>
  <si>
    <t xml:space="preserve">642005 – súkromným školám  </t>
  </si>
  <si>
    <t>09.5.0.2</t>
  </si>
  <si>
    <t xml:space="preserve">Centrá voľného času </t>
  </si>
  <si>
    <t xml:space="preserve">641006 - rozpočtovej organizácii  </t>
  </si>
  <si>
    <t>6.5</t>
  </si>
  <si>
    <t xml:space="preserve">Ostatné kultúrne služby – Jarmoky </t>
  </si>
  <si>
    <t>5 000</t>
  </si>
  <si>
    <t xml:space="preserve">633016 -  reprezentačné                                                                  </t>
  </si>
  <si>
    <t>2 000</t>
  </si>
  <si>
    <t>0</t>
  </si>
  <si>
    <t xml:space="preserve">637003 -  propagácia, reklama inzercia                                        </t>
  </si>
  <si>
    <t xml:space="preserve">637014 – stravovanie                                                                        </t>
  </si>
  <si>
    <t>PROGRAM  6</t>
  </si>
  <si>
    <t xml:space="preserve">Bežné výdavky spolu </t>
  </si>
  <si>
    <t>487 838</t>
  </si>
  <si>
    <t>471 338</t>
  </si>
  <si>
    <t xml:space="preserve">Kapitálové  výdavky spolu </t>
  </si>
  <si>
    <t xml:space="preserve">PROGRAM 7: Šport    </t>
  </si>
  <si>
    <t xml:space="preserve">Funkčná </t>
  </si>
  <si>
    <t>K 30.06.2010</t>
  </si>
  <si>
    <t>7.1.</t>
  </si>
  <si>
    <t xml:space="preserve">Ski servis a požičovňa lyžiarskeho výstroja </t>
  </si>
  <si>
    <t>Rekreačné a športové služby</t>
  </si>
  <si>
    <t xml:space="preserve">641001 Príspevkovej organizácii SRaŠZ </t>
  </si>
  <si>
    <t>7.2.</t>
  </si>
  <si>
    <t>Rekreačná oblasť Laborec</t>
  </si>
  <si>
    <t>7.3.</t>
  </si>
  <si>
    <t>Správa</t>
  </si>
  <si>
    <t>721001 Príspevkovej organizácii SRaŠZ</t>
  </si>
  <si>
    <t>7.4.</t>
  </si>
  <si>
    <t>Ihriská, pieskoviská, rekreačná oblasť Hubkova</t>
  </si>
  <si>
    <t>7.5.</t>
  </si>
  <si>
    <t>Kúpalisko</t>
  </si>
  <si>
    <t>7.6.</t>
  </si>
  <si>
    <t>Zimný štadión</t>
  </si>
  <si>
    <t>7.7.</t>
  </si>
  <si>
    <t>Zákaznícke informačné centrum</t>
  </si>
  <si>
    <t>7.8.</t>
  </si>
  <si>
    <t>Mestská športová hala</t>
  </si>
  <si>
    <t>Futbalový štadión</t>
  </si>
  <si>
    <t xml:space="preserve">PROGRAM 7    </t>
  </si>
  <si>
    <t>PROGRAM 8:</t>
  </si>
  <si>
    <t>Vzdelávanie</t>
  </si>
  <si>
    <t xml:space="preserve">položka </t>
  </si>
  <si>
    <t xml:space="preserve">upravený </t>
  </si>
  <si>
    <t xml:space="preserve"> plnenia</t>
  </si>
  <si>
    <t xml:space="preserve">PROGRAM : 8 Vzdelávanie   </t>
  </si>
  <si>
    <t>09.1.1.1</t>
  </si>
  <si>
    <t xml:space="preserve">Materské školy </t>
  </si>
  <si>
    <t>1.Materské  školy bez právnej subjektivity</t>
  </si>
  <si>
    <t xml:space="preserve">611-tarifný plat </t>
  </si>
  <si>
    <t>612-príplatky</t>
  </si>
  <si>
    <t>621-poistné do Všeobecnej zdravotnej poisť</t>
  </si>
  <si>
    <t>622-poistné do Spoločnej zdrav .poisťovne</t>
  </si>
  <si>
    <t>623-poistné do ostatných zdravotných poisťovní</t>
  </si>
  <si>
    <t>625-poistné do Sociálnej poisťovne</t>
  </si>
  <si>
    <t>631001 – cestovné náhrady</t>
  </si>
  <si>
    <t>632002-vodné</t>
  </si>
  <si>
    <t>633004-prevádzkové stroje</t>
  </si>
  <si>
    <t>633009-učebné pomôcky,knihy,časopisy,noviny</t>
  </si>
  <si>
    <t>633010-pracovné odevy, obuv a prac. pomôcky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</si>
  <si>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</si>
  <si>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</si>
  <si>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</si>
  <si>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</si>
  <si>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>637001-školenie,kurzy,semináre,porady</t>
  </si>
  <si>
    <t>637009-náhrada mzdy a platu</t>
  </si>
  <si>
    <t>637012-poplatky, odvody, dane a cla</t>
  </si>
  <si>
    <t xml:space="preserve">637027-odmeny na základe dohôd  </t>
  </si>
  <si>
    <t>642012-bežné transfery- odstupné</t>
  </si>
  <si>
    <t>642013-bežné transfery – odchodné</t>
  </si>
  <si>
    <t>642017-bežné transfery na úrazové dávky</t>
  </si>
  <si>
    <t>2.Neštátne materské školy</t>
  </si>
  <si>
    <t>642005-SMŠ Duchnovičova</t>
  </si>
  <si>
    <t>642005-SMŠ AURA</t>
  </si>
  <si>
    <t>642005-SMŠ Proalergo</t>
  </si>
  <si>
    <t>3.Materská škola Partizánska 22</t>
  </si>
  <si>
    <r>
      <t>631001</t>
    </r>
    <r>
      <rPr>
        <b/>
        <sz val="9"/>
        <rFont val="Arial CE"/>
        <family val="2"/>
      </rPr>
      <t>-</t>
    </r>
    <r>
      <rPr>
        <sz val="9"/>
        <rFont val="Arial CE"/>
        <family val="2"/>
      </rPr>
      <t>cestovné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</si>
  <si>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</si>
  <si>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</si>
  <si>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</si>
  <si>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</si>
  <si>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</si>
  <si>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>637030-preddavky,pokladňa</t>
  </si>
  <si>
    <t>642012-bežné transfery-odstupné</t>
  </si>
  <si>
    <t>642013-bežné transfery—odchodné</t>
  </si>
  <si>
    <t xml:space="preserve">4.Materská škola pri ZŠI lesná 28 </t>
  </si>
  <si>
    <t>5.Materská škola pri ZŠ Podskalka</t>
  </si>
  <si>
    <t>631001-cestovné náhrady tuzemsko</t>
  </si>
  <si>
    <t>8.2.</t>
  </si>
  <si>
    <t>Základné školy</t>
  </si>
  <si>
    <t>1. Základná škola Dargovských hrdinov 19</t>
  </si>
  <si>
    <t>631001 - cestovné</t>
  </si>
  <si>
    <t>634004-dopravné projekt</t>
  </si>
  <si>
    <t>636001-nájomné</t>
  </si>
  <si>
    <t xml:space="preserve">636002-nájom priečinok </t>
  </si>
  <si>
    <t>642013-odchodné</t>
  </si>
  <si>
    <t>642014-cestovne žiakom</t>
  </si>
  <si>
    <t>2.Základná škola, Hrnčiarska 13</t>
  </si>
  <si>
    <t>631001-náhrady cestovného</t>
  </si>
  <si>
    <t>634004-prepravné</t>
  </si>
  <si>
    <t xml:space="preserve">636-nájom strojov, </t>
  </si>
  <si>
    <t>642012-bežné transfery – odstupné</t>
  </si>
  <si>
    <t>642014-bežné transfery – cestovné žiakom</t>
  </si>
  <si>
    <t>3.Základná škola Jána Švermu</t>
  </si>
  <si>
    <t xml:space="preserve">631001-cestovné </t>
  </si>
  <si>
    <t xml:space="preserve">636002-nájom strojov-priečinok na pošte </t>
  </si>
  <si>
    <t xml:space="preserve">637011-štúdie,expertízy </t>
  </si>
  <si>
    <t xml:space="preserve">4. Základná škola Kudlovská 11 </t>
  </si>
  <si>
    <t>631001-cestovné náhrady</t>
  </si>
  <si>
    <t xml:space="preserve">637002-výdavky na projekty </t>
  </si>
  <si>
    <t>5.Základná škola, Laborecká 66</t>
  </si>
  <si>
    <t>635004-údržba prevádzkových strojov, prístrojov</t>
  </si>
  <si>
    <t xml:space="preserve">6.Základná škola intern. s vyuč. jaz. ukr., ul. Lesná 28  </t>
  </si>
  <si>
    <t>631001-cestovné</t>
  </si>
  <si>
    <t xml:space="preserve">635004-údržba prevádzkových strojov, prístrojov </t>
  </si>
  <si>
    <t>642013-bežné transfery- odchodné</t>
  </si>
  <si>
    <t xml:space="preserve">7.Základná škola s MŠ Poskalka 58 </t>
  </si>
  <si>
    <t>635004-údržba prevádzk. strojov a prístrojov</t>
  </si>
  <si>
    <t>636-nájom strojov, priečinku</t>
  </si>
  <si>
    <t>637002-konkurzy,súťaže,kultúrna činnosť</t>
  </si>
  <si>
    <t>8.Základná škola Pugačevova 7</t>
  </si>
  <si>
    <t>631001-Cestovné</t>
  </si>
  <si>
    <t>9.Základná škola  SNP 1</t>
  </si>
  <si>
    <t xml:space="preserve">635001-údržba interiérového vybavenia </t>
  </si>
  <si>
    <t>09.6.0.1</t>
  </si>
  <si>
    <t>Školské jedálne</t>
  </si>
  <si>
    <t>1.Školské jedálne pri MŠ bez právnej subjektivity</t>
  </si>
  <si>
    <t>637006-náhrady</t>
  </si>
  <si>
    <t>6370034-zdravotníckym zariadeniam</t>
  </si>
  <si>
    <t>2.Neštátne školské zariadenia – Školská jedáleň</t>
  </si>
  <si>
    <t>642004-ŠJ pri Cirkevnej spojenej  škole</t>
  </si>
  <si>
    <t>3.Školská jedáleň pri MŠ Partizánska22</t>
  </si>
  <si>
    <t>4.Školská jedáleň pri ZŠ Dargovských hrdinov</t>
  </si>
  <si>
    <t>631001 – cestovné</t>
  </si>
  <si>
    <t>633010-pracovné odevy, obuv</t>
  </si>
  <si>
    <t>5.Školská jedáleň pri ZŠ, Hrnčiarska 13</t>
  </si>
  <si>
    <r>
      <t>Poistné a príspevky do poisťovní</t>
    </r>
    <r>
      <rPr>
        <sz val="9"/>
        <rFont val="Arial CE"/>
        <family val="2"/>
      </rPr>
      <t xml:space="preserve"> </t>
    </r>
  </si>
  <si>
    <t xml:space="preserve">6.Školská jedáleň pri ZŠ Jána Švermu </t>
  </si>
  <si>
    <t>7.Školská jedáleň pri ZŠ Kudlovská</t>
  </si>
  <si>
    <t>642013-bežné transfery-odchodné</t>
  </si>
  <si>
    <t>Kapitály</t>
  </si>
  <si>
    <t xml:space="preserve">713004-prevádzkové stroje </t>
  </si>
  <si>
    <t>8.Školská jedáleň pri ZŠ Laborecká 66</t>
  </si>
  <si>
    <t xml:space="preserve">9.Školská jedáleň pri ZŠI Lesná 28 </t>
  </si>
  <si>
    <t>10.Školská jedáleň pri ZŠ Pugačevova 7</t>
  </si>
  <si>
    <t>11.Školská jedáleň pri ZŠ SNP</t>
  </si>
  <si>
    <t>8.4.</t>
  </si>
  <si>
    <t>09.6.0.4.</t>
  </si>
  <si>
    <t>Školský internát</t>
  </si>
  <si>
    <t xml:space="preserve">1.Školský internát pri ZŠ Lesná 28 </t>
  </si>
  <si>
    <t>Voľno časové aktivity</t>
  </si>
  <si>
    <t>09.5.0.1.</t>
  </si>
  <si>
    <t xml:space="preserve">Školské kluby detí </t>
  </si>
  <si>
    <t xml:space="preserve">1.Školský klub detí  pri  ZŠ Dargovských hrdinov </t>
  </si>
  <si>
    <t>2.Školský klub detí pri ZŠ, Hrnčiarska 13</t>
  </si>
  <si>
    <t xml:space="preserve">3.Školský klub detí  pri  ZŠ Jána Švermu </t>
  </si>
  <si>
    <t>4.Školský klub detí  pri  ZŠ Kudlovská</t>
  </si>
  <si>
    <t>5.Školský klub detí  pri  ZŠ Laborecká 66</t>
  </si>
  <si>
    <t xml:space="preserve">6.Školský klub pri ZŠI Lesná 28 </t>
  </si>
  <si>
    <t>7.Školský klub detí  pri  ZŠ s MŠ Podskalka 58</t>
  </si>
  <si>
    <t>621-poistné do VZP</t>
  </si>
  <si>
    <t>8.Školský klub detí  pri  ZŠ Pugačevova 7</t>
  </si>
  <si>
    <t>9.Školský klub detí  pri  ZŠ  SNP</t>
  </si>
  <si>
    <t>10.Neštátne školské zariadenia – Školský klub</t>
  </si>
  <si>
    <t>6420004-ŠKD pri Cirkevnej spojenej  škole</t>
  </si>
  <si>
    <t>Školské strediská záujmovej činností – ŠSZČ</t>
  </si>
  <si>
    <t xml:space="preserve">1.ŠSZČ  pri  ZŠ Dargovských hrdinov </t>
  </si>
  <si>
    <t>637002-súťaže</t>
  </si>
  <si>
    <t>1.ŠSZČ  pri  ZŠ Laborecká 66</t>
  </si>
  <si>
    <t>Základné umelecké školy</t>
  </si>
  <si>
    <t xml:space="preserve">1.Základná umelecká škola, Mierová </t>
  </si>
  <si>
    <t>631001 Cestovné náhrady</t>
  </si>
  <si>
    <t>633004-prevádzkové stroje, prístroje a zariadenia</t>
  </si>
  <si>
    <t>635004-oprava prevádzk. strojov, prístrojov a zar.</t>
  </si>
  <si>
    <t>2.Neštátne školské zariadenia – Súkromná ZUŠ</t>
  </si>
  <si>
    <t>642005-SZUŠ  Havriľáková</t>
  </si>
  <si>
    <t>642005-SZUŠ  SEKO</t>
  </si>
  <si>
    <t>Centrá voľného času</t>
  </si>
  <si>
    <t>1.Centrum voľného času DÚHA</t>
  </si>
  <si>
    <t>631001 cestovné náhrady</t>
  </si>
  <si>
    <t xml:space="preserve">636001-nájom strojov, alebo ich časti </t>
  </si>
  <si>
    <t>637007-cestovné náhrady</t>
  </si>
  <si>
    <t>2.Neštátne školské zariadenia -Súkromné CVČ LAURA</t>
  </si>
  <si>
    <t>642005-SCVČ LAURA</t>
  </si>
  <si>
    <t>Ihrisko pri ZŠ, Hrnčiarska 13</t>
  </si>
  <si>
    <t>642</t>
  </si>
  <si>
    <t xml:space="preserve">Podpora detí zo sociálne slabých rodín </t>
  </si>
  <si>
    <t>Hmotná núdza – dotácia na štipendia,stravu a školské potreby</t>
  </si>
  <si>
    <t>642026- školské potreby</t>
  </si>
  <si>
    <t>642026- strava</t>
  </si>
  <si>
    <t xml:space="preserve">           PROGRAM 8</t>
  </si>
  <si>
    <t>HODNOTENIE PLNENIA ROZPOČTU (v eurách) - I. POLROK 2010</t>
  </si>
  <si>
    <t>Podnik. činnosti</t>
  </si>
  <si>
    <t>SPOLU</t>
  </si>
  <si>
    <t xml:space="preserve">Účet </t>
  </si>
  <si>
    <t>Skutočnosť</t>
  </si>
  <si>
    <t>% plnenia</t>
  </si>
  <si>
    <t>Pôvodný</t>
  </si>
  <si>
    <t>Upravený</t>
  </si>
  <si>
    <t xml:space="preserve">PROGRAM 6 , Aktivita 6.1 - Podpora kultúrno-spoločenských podujatí v meste   </t>
  </si>
  <si>
    <t>Náklady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</si>
  <si>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</si>
  <si>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</si>
  <si>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</si>
  <si>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</si>
  <si>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</si>
  <si>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</si>
  <si>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</si>
  <si>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</si>
  <si>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</si>
  <si>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</si>
  <si>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</si>
  <si>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Ostatné náklady na prevádzkovú činnosť</t>
  </si>
  <si>
    <t>x</t>
  </si>
  <si>
    <t>Manká a škody</t>
  </si>
  <si>
    <t>Odpisy DDHM</t>
  </si>
  <si>
    <t>552/557</t>
  </si>
  <si>
    <t>Tvorba ostatných rezerv</t>
  </si>
  <si>
    <t>Kurzové straty</t>
  </si>
  <si>
    <t>Ostatné finančné náklady</t>
  </si>
  <si>
    <t>Daň z príjmu PO</t>
  </si>
  <si>
    <t xml:space="preserve">Náklady spolu </t>
  </si>
  <si>
    <t>Výnosy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</si>
  <si>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</si>
  <si>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</si>
  <si>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</si>
  <si>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</si>
  <si>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</si>
  <si>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652/657</t>
  </si>
  <si>
    <t>Zúčtovanie rezerv</t>
  </si>
  <si>
    <t>Úroky</t>
  </si>
  <si>
    <t>692/698</t>
  </si>
  <si>
    <t>výnosy z kapitálových transferov (vo výške odpisov)</t>
  </si>
  <si>
    <t>Výnosy z bež. Transféru zo ŠR</t>
  </si>
  <si>
    <t>Výnosy spolu</t>
  </si>
  <si>
    <t>Príspevok z rozpočtu obce na krytie prevádzkových potrieb - POUŽITÝ</t>
  </si>
  <si>
    <t>z toho účelový na celomestské podujatia</t>
  </si>
  <si>
    <t xml:space="preserve"> - kapitálový príspevok</t>
  </si>
  <si>
    <t>Výsledok hospodárenia</t>
  </si>
  <si>
    <t>Skutočne poskytnutý bežný transfér za  01-07/2010</t>
  </si>
  <si>
    <t>Dotácia z komisie MsZ</t>
  </si>
  <si>
    <t>Kapitálový transfér</t>
  </si>
  <si>
    <t>Pôvodny</t>
  </si>
  <si>
    <t>Podnikat.</t>
  </si>
  <si>
    <t xml:space="preserve">Hospodárenie </t>
  </si>
  <si>
    <t>rozpočet</t>
  </si>
  <si>
    <t>k 30.6.2010</t>
  </si>
  <si>
    <t>činnosť</t>
  </si>
  <si>
    <t>spolu</t>
  </si>
  <si>
    <t>spotreba materiálu</t>
  </si>
  <si>
    <t>spotreba energie</t>
  </si>
  <si>
    <t>Predaný tovar</t>
  </si>
  <si>
    <t>opravy a udržiavanie - bežné opravy</t>
  </si>
  <si>
    <t>cestovné</t>
  </si>
  <si>
    <t>náklady na reprezentáciu</t>
  </si>
  <si>
    <t>ostatné služby</t>
  </si>
  <si>
    <t>mzdové náklady,OON</t>
  </si>
  <si>
    <t>zákonné sociálne poistenie</t>
  </si>
  <si>
    <t>ostatné sociálne poistenie</t>
  </si>
  <si>
    <t>zákonné sociálne náklady</t>
  </si>
  <si>
    <t>dane a poplatky</t>
  </si>
  <si>
    <t>odpisy</t>
  </si>
  <si>
    <t>tvorba rezerv, opravných položiek</t>
  </si>
  <si>
    <t>tvorba ostatných opravných položiek</t>
  </si>
  <si>
    <t>ostatné finančné náklady</t>
  </si>
  <si>
    <t>Splatná daň z príjmov - z úrokov</t>
  </si>
  <si>
    <t>tržby za predané služby</t>
  </si>
  <si>
    <t>tržby za predaný tovar</t>
  </si>
  <si>
    <t>ajktivácia materiálu</t>
  </si>
  <si>
    <t>ostatné výnosy z prevádzkovej činnosti</t>
  </si>
  <si>
    <t>zúčtovanie ostatných rezerv z pr.čin.</t>
  </si>
  <si>
    <t>zúčtovanie ostatných opravných položiek z pr.čin.</t>
  </si>
  <si>
    <t>úroky</t>
  </si>
  <si>
    <t>výnosy z kapitalových transferov</t>
  </si>
  <si>
    <t>výnosy samosprávy zo ŠR</t>
  </si>
  <si>
    <t>Výnosy spolu / bez prev.transferu /</t>
  </si>
  <si>
    <t>Verejno-prosp.sl. - spolu - prevádzkový príspevok</t>
  </si>
  <si>
    <t xml:space="preserve">                                         - kapitalový príspevok</t>
  </si>
  <si>
    <t>Výsledok hospodárenia pred zdanením</t>
  </si>
  <si>
    <t>spotreba energií</t>
  </si>
  <si>
    <t>oprava a údržba</t>
  </si>
  <si>
    <t>mzdové náklady</t>
  </si>
  <si>
    <t>doplnkové dôchodkové poistenie</t>
  </si>
  <si>
    <t>ostatné dane a poplatky</t>
  </si>
  <si>
    <t>tvorba ostatných rezerv z prev.činnosti</t>
  </si>
  <si>
    <t>tržby z predaja služieb</t>
  </si>
  <si>
    <t>zúčtovanie ostatných rezerv z prev.činnostu</t>
  </si>
  <si>
    <t>transfer:</t>
  </si>
  <si>
    <t xml:space="preserve"> - prevádzkový</t>
  </si>
  <si>
    <t xml:space="preserve"> - kapitálový transfer</t>
  </si>
  <si>
    <t xml:space="preserve">Prevádzkový transfer spolu </t>
  </si>
  <si>
    <t>Doplnkové služby</t>
  </si>
  <si>
    <t>zúčtovanie ostatných rezerv z prev.činnosti</t>
  </si>
  <si>
    <t>Transfer</t>
  </si>
  <si>
    <t>Strážna služba</t>
  </si>
  <si>
    <t>Prevádzkový transfer spolu</t>
  </si>
  <si>
    <t>Trhoviska,WC,Hubková</t>
  </si>
  <si>
    <t>tržby za predané služby-obce</t>
  </si>
  <si>
    <t>zúčtovanie ostatných  rezerv z prev.čin.</t>
  </si>
  <si>
    <t>zúčtovanie ostatných opravných položiek</t>
  </si>
  <si>
    <t>Príspevok:</t>
  </si>
  <si>
    <t xml:space="preserve">Prevádzkový príspevok spolu </t>
  </si>
  <si>
    <t>Odvoz TKO</t>
  </si>
  <si>
    <t>odpis pohľadávky</t>
  </si>
  <si>
    <t>tvorba ostatných opravných položiek z prev.činn.</t>
  </si>
  <si>
    <t>zúčtovanie ostatných rezerv z prev.čin.</t>
  </si>
  <si>
    <t>opravy a údržba</t>
  </si>
  <si>
    <t>zákonné zdravotné a sociálne poistenie</t>
  </si>
  <si>
    <t>tržby za vlastné služby</t>
  </si>
  <si>
    <t>Ost.výnosy z prev.čin. / vátená elektrika/</t>
  </si>
  <si>
    <t xml:space="preserve"> - kapitálový</t>
  </si>
  <si>
    <t>Pohrebisko</t>
  </si>
  <si>
    <t>ostatné výnosy z prevádzkových činosti</t>
  </si>
  <si>
    <t>zúčtovanieostatných rezerv z prev.činnosti</t>
  </si>
  <si>
    <t>Prevádzkový príspevok spolu</t>
  </si>
  <si>
    <t xml:space="preserve">Verejná zeleň </t>
  </si>
  <si>
    <t>opravy a udržiavanie</t>
  </si>
  <si>
    <t>ostatné výnosy z preádzkovej činností</t>
  </si>
  <si>
    <t>zúčtovanie ostatných rezerv z prev.činností</t>
  </si>
  <si>
    <t>zúčtovanieostatných opravných položiek</t>
  </si>
  <si>
    <t>tvorba ostatných rezerv z prev.činn.</t>
  </si>
  <si>
    <t>tvorba opravných položiek</t>
  </si>
  <si>
    <t>tržby za ostatné služby</t>
  </si>
  <si>
    <t>ostatné výnosy z prevádzkovej činosti</t>
  </si>
  <si>
    <t>Služby školám</t>
  </si>
  <si>
    <t xml:space="preserve">Transfery spolu </t>
  </si>
  <si>
    <t>Guttmanovo</t>
  </si>
  <si>
    <t>HODNOTENIE PLNENIA ROZPOČTU (v eurách)</t>
  </si>
  <si>
    <t xml:space="preserve">Skutočnosť k </t>
  </si>
  <si>
    <t xml:space="preserve"> 30. 06. 2010</t>
  </si>
  <si>
    <t xml:space="preserve">PROGRAM 7:  Šport   </t>
  </si>
  <si>
    <t>predaný tovar</t>
  </si>
  <si>
    <t xml:space="preserve">opravy a udržiavanie </t>
  </si>
  <si>
    <t>ostatné osobné náklady</t>
  </si>
  <si>
    <t>ostané dane a poplatky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</si>
  <si>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</si>
  <si>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</si>
  <si>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</si>
  <si>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</si>
  <si>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</si>
  <si>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</si>
  <si>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</si>
  <si>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</si>
  <si>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príspevok spolu</t>
  </si>
  <si>
    <t xml:space="preserve"> 7.1</t>
  </si>
  <si>
    <t>Ski servis a požičovňa lyžiarskeho výstroja</t>
  </si>
  <si>
    <t xml:space="preserve">Príspevok spolu </t>
  </si>
  <si>
    <t xml:space="preserve"> 7.2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</si>
  <si>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</si>
  <si>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</si>
  <si>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</si>
  <si>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</si>
  <si>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</si>
  <si>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 7.7</t>
  </si>
  <si>
    <t xml:space="preserve"> 7.8</t>
  </si>
  <si>
    <t xml:space="preserve"> 7.9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</si>
</sst>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#,##0"/>
    <numFmt numFmtId="167" formatCode="#,##0;\-#,##0"/>
    <numFmt numFmtId="168" formatCode="#,##0.0"/>
    <numFmt numFmtId="169" formatCode="MMM\ DD"/>
    <numFmt numFmtId="170" formatCode="&quot;4.6.&quot;"/>
    <numFmt numFmtId="171" formatCode="&quot;4.7.&quot;"/>
    <numFmt numFmtId="172" formatCode="0"/>
    <numFmt numFmtId="173" formatCode="0.00%"/>
    <numFmt numFmtId="174" formatCode="DD/MM/YYYY"/>
    <numFmt numFmtId="175" formatCode="0.00"/>
    <numFmt numFmtId="176" formatCode="#,##0.00"/>
    <numFmt numFmtId="177" formatCode="0.000"/>
    <numFmt numFmtId="178" formatCode="_-* #,##0.00\ _S_k_-;\-* #,##0.00\ _S_k_-;_-* \-??\ _S_k_-;_-@_-"/>
    <numFmt numFmtId="179" formatCode="#,##0.000"/>
  </numFmts>
  <fonts count="4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10"/>
      <color indexed="53"/>
      <name val="Arial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3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hidden="1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hidden="1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/>
      <protection hidden="1"/>
    </xf>
    <xf numFmtId="166" fontId="0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hidden="1"/>
    </xf>
    <xf numFmtId="164" fontId="2" fillId="2" borderId="4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4" fontId="0" fillId="0" borderId="0" xfId="0" applyFill="1" applyAlignment="1" applyProtection="1">
      <alignment/>
      <protection locked="0"/>
    </xf>
    <xf numFmtId="164" fontId="0" fillId="2" borderId="1" xfId="0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5" xfId="0" applyFont="1" applyFill="1" applyBorder="1" applyAlignment="1" applyProtection="1">
      <alignment horizontal="center"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4" borderId="6" xfId="0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7" fillId="4" borderId="5" xfId="0" applyFont="1" applyFill="1" applyBorder="1" applyAlignment="1">
      <alignment/>
    </xf>
    <xf numFmtId="164" fontId="7" fillId="4" borderId="0" xfId="0" applyFont="1" applyFill="1" applyBorder="1" applyAlignment="1">
      <alignment/>
    </xf>
    <xf numFmtId="164" fontId="7" fillId="4" borderId="5" xfId="0" applyFont="1" applyFill="1" applyBorder="1" applyAlignment="1">
      <alignment wrapText="1"/>
    </xf>
    <xf numFmtId="164" fontId="8" fillId="4" borderId="0" xfId="0" applyFont="1" applyFill="1" applyBorder="1" applyAlignment="1">
      <alignment/>
    </xf>
    <xf numFmtId="164" fontId="2" fillId="4" borderId="1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right"/>
    </xf>
    <xf numFmtId="164" fontId="9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right"/>
    </xf>
    <xf numFmtId="164" fontId="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4" fontId="6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7" fillId="4" borderId="2" xfId="0" applyFont="1" applyFill="1" applyBorder="1" applyAlignment="1">
      <alignment wrapText="1"/>
    </xf>
    <xf numFmtId="165" fontId="2" fillId="4" borderId="8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/>
    </xf>
    <xf numFmtId="166" fontId="0" fillId="4" borderId="9" xfId="0" applyNumberFormat="1" applyFill="1" applyBorder="1" applyAlignment="1">
      <alignment/>
    </xf>
    <xf numFmtId="166" fontId="9" fillId="4" borderId="10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8" fillId="2" borderId="2" xfId="0" applyFont="1" applyFill="1" applyBorder="1" applyAlignment="1" applyProtection="1">
      <alignment/>
      <protection locked="0"/>
    </xf>
    <xf numFmtId="164" fontId="8" fillId="2" borderId="11" xfId="0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 horizontal="center"/>
      <protection locked="0"/>
    </xf>
    <xf numFmtId="164" fontId="8" fillId="2" borderId="4" xfId="0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8" xfId="0" applyFont="1" applyFill="1" applyBorder="1" applyAlignment="1" applyProtection="1">
      <alignment/>
      <protection locked="0"/>
    </xf>
    <xf numFmtId="164" fontId="9" fillId="2" borderId="12" xfId="0" applyFont="1" applyFill="1" applyBorder="1" applyAlignment="1" applyProtection="1">
      <alignment/>
      <protection locked="0"/>
    </xf>
    <xf numFmtId="164" fontId="9" fillId="2" borderId="1" xfId="0" applyFont="1" applyFill="1" applyBorder="1" applyAlignment="1" applyProtection="1">
      <alignment horizontal="center"/>
      <protection locked="0"/>
    </xf>
    <xf numFmtId="165" fontId="9" fillId="2" borderId="7" xfId="0" applyNumberFormat="1" applyFont="1" applyFill="1" applyBorder="1" applyAlignment="1" applyProtection="1">
      <alignment horizontal="center"/>
      <protection locked="0"/>
    </xf>
    <xf numFmtId="166" fontId="8" fillId="2" borderId="8" xfId="0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8" fillId="3" borderId="1" xfId="0" applyNumberFormat="1" applyFont="1" applyFill="1" applyBorder="1" applyAlignment="1" applyProtection="1">
      <alignment horizontal="right"/>
      <protection hidden="1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0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3" xfId="0" applyFont="1" applyBorder="1" applyAlignment="1" applyProtection="1">
      <alignment/>
      <protection locked="0"/>
    </xf>
    <xf numFmtId="164" fontId="11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/>
      <protection locked="0"/>
    </xf>
    <xf numFmtId="165" fontId="9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hidden="1"/>
    </xf>
    <xf numFmtId="166" fontId="8" fillId="2" borderId="1" xfId="0" applyNumberFormat="1" applyFont="1" applyFill="1" applyBorder="1" applyAlignment="1" applyProtection="1">
      <alignment horizontal="right"/>
      <protection locked="0"/>
    </xf>
    <xf numFmtId="164" fontId="9" fillId="2" borderId="1" xfId="0" applyFont="1" applyFill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left"/>
    </xf>
    <xf numFmtId="164" fontId="8" fillId="4" borderId="13" xfId="0" applyFont="1" applyFill="1" applyBorder="1" applyAlignment="1">
      <alignment/>
    </xf>
    <xf numFmtId="164" fontId="8" fillId="4" borderId="14" xfId="0" applyFont="1" applyFill="1" applyBorder="1" applyAlignment="1">
      <alignment/>
    </xf>
    <xf numFmtId="164" fontId="8" fillId="4" borderId="15" xfId="0" applyFont="1" applyFill="1" applyBorder="1" applyAlignment="1">
      <alignment horizontal="left"/>
    </xf>
    <xf numFmtId="164" fontId="8" fillId="4" borderId="16" xfId="0" applyFont="1" applyFill="1" applyBorder="1" applyAlignment="1">
      <alignment horizontal="center"/>
    </xf>
    <xf numFmtId="164" fontId="8" fillId="4" borderId="13" xfId="0" applyFont="1" applyFill="1" applyBorder="1" applyAlignment="1">
      <alignment horizontal="center"/>
    </xf>
    <xf numFmtId="164" fontId="8" fillId="4" borderId="17" xfId="0" applyFont="1" applyFill="1" applyBorder="1" applyAlignment="1">
      <alignment horizontal="center" vertical="top"/>
    </xf>
    <xf numFmtId="165" fontId="8" fillId="4" borderId="18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 vertical="top"/>
    </xf>
    <xf numFmtId="164" fontId="8" fillId="4" borderId="13" xfId="0" applyFont="1" applyFill="1" applyBorder="1" applyAlignment="1">
      <alignment horizontal="left" vertical="top"/>
    </xf>
    <xf numFmtId="164" fontId="8" fillId="4" borderId="16" xfId="0" applyFont="1" applyFill="1" applyBorder="1" applyAlignment="1">
      <alignment horizontal="center" vertical="center"/>
    </xf>
    <xf numFmtId="164" fontId="8" fillId="4" borderId="18" xfId="0" applyFont="1" applyFill="1" applyBorder="1" applyAlignment="1">
      <alignment horizontal="center" vertical="center"/>
    </xf>
    <xf numFmtId="165" fontId="8" fillId="4" borderId="17" xfId="0" applyNumberFormat="1" applyFont="1" applyFill="1" applyBorder="1" applyAlignment="1">
      <alignment/>
    </xf>
    <xf numFmtId="165" fontId="8" fillId="4" borderId="19" xfId="0" applyNumberFormat="1" applyFont="1" applyFill="1" applyBorder="1" applyAlignment="1">
      <alignment horizontal="center" vertical="top"/>
    </xf>
    <xf numFmtId="164" fontId="8" fillId="4" borderId="17" xfId="0" applyFont="1" applyFill="1" applyBorder="1" applyAlignment="1">
      <alignment horizontal="left" vertical="top"/>
    </xf>
    <xf numFmtId="164" fontId="8" fillId="4" borderId="17" xfId="0" applyFont="1" applyFill="1" applyBorder="1" applyAlignment="1">
      <alignment horizontal="center" vertical="center"/>
    </xf>
    <xf numFmtId="164" fontId="8" fillId="5" borderId="20" xfId="0" applyFont="1" applyFill="1" applyBorder="1" applyAlignment="1">
      <alignment horizontal="left" vertical="center"/>
    </xf>
    <xf numFmtId="164" fontId="8" fillId="5" borderId="21" xfId="0" applyFont="1" applyFill="1" applyBorder="1" applyAlignment="1">
      <alignment vertical="center"/>
    </xf>
    <xf numFmtId="164" fontId="9" fillId="5" borderId="21" xfId="0" applyFont="1" applyFill="1" applyBorder="1" applyAlignment="1">
      <alignment/>
    </xf>
    <xf numFmtId="164" fontId="9" fillId="5" borderId="22" xfId="0" applyFont="1" applyFill="1" applyBorder="1" applyAlignment="1">
      <alignment/>
    </xf>
    <xf numFmtId="166" fontId="8" fillId="5" borderId="23" xfId="0" applyNumberFormat="1" applyFont="1" applyFill="1" applyBorder="1" applyAlignment="1">
      <alignment/>
    </xf>
    <xf numFmtId="167" fontId="8" fillId="5" borderId="23" xfId="0" applyNumberFormat="1" applyFont="1" applyFill="1" applyBorder="1" applyAlignment="1">
      <alignment/>
    </xf>
    <xf numFmtId="166" fontId="8" fillId="5" borderId="23" xfId="0" applyNumberFormat="1" applyFont="1" applyFill="1" applyBorder="1" applyAlignment="1">
      <alignment/>
    </xf>
    <xf numFmtId="165" fontId="8" fillId="6" borderId="16" xfId="0" applyNumberFormat="1" applyFont="1" applyFill="1" applyBorder="1" applyAlignment="1">
      <alignment horizontal="center"/>
    </xf>
    <xf numFmtId="164" fontId="8" fillId="6" borderId="16" xfId="0" applyFont="1" applyFill="1" applyBorder="1" applyAlignment="1">
      <alignment/>
    </xf>
    <xf numFmtId="166" fontId="8" fillId="6" borderId="16" xfId="0" applyNumberFormat="1" applyFont="1" applyFill="1" applyBorder="1" applyAlignment="1">
      <alignment/>
    </xf>
    <xf numFmtId="166" fontId="8" fillId="6" borderId="16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 horizontal="center"/>
    </xf>
    <xf numFmtId="164" fontId="8" fillId="7" borderId="16" xfId="0" applyFont="1" applyFill="1" applyBorder="1" applyAlignment="1">
      <alignment/>
    </xf>
    <xf numFmtId="164" fontId="8" fillId="7" borderId="16" xfId="0" applyFont="1" applyFill="1" applyBorder="1" applyAlignment="1">
      <alignment/>
    </xf>
    <xf numFmtId="166" fontId="8" fillId="7" borderId="16" xfId="0" applyNumberFormat="1" applyFont="1" applyFill="1" applyBorder="1" applyAlignment="1">
      <alignment/>
    </xf>
    <xf numFmtId="164" fontId="8" fillId="0" borderId="16" xfId="0" applyFont="1" applyFill="1" applyBorder="1" applyAlignment="1">
      <alignment/>
    </xf>
    <xf numFmtId="165" fontId="8" fillId="3" borderId="16" xfId="0" applyNumberFormat="1" applyFont="1" applyFill="1" applyBorder="1" applyAlignment="1">
      <alignment horizontal="left"/>
    </xf>
    <xf numFmtId="164" fontId="8" fillId="3" borderId="16" xfId="0" applyFont="1" applyFill="1" applyBorder="1" applyAlignment="1">
      <alignment/>
    </xf>
    <xf numFmtId="166" fontId="8" fillId="3" borderId="16" xfId="0" applyNumberFormat="1" applyFont="1" applyFill="1" applyBorder="1" applyAlignment="1">
      <alignment/>
    </xf>
    <xf numFmtId="166" fontId="8" fillId="3" borderId="16" xfId="0" applyNumberFormat="1" applyFont="1" applyFill="1" applyBorder="1" applyAlignment="1">
      <alignment/>
    </xf>
    <xf numFmtId="165" fontId="8" fillId="0" borderId="16" xfId="0" applyNumberFormat="1" applyFont="1" applyFill="1" applyBorder="1" applyAlignment="1">
      <alignment horizontal="left"/>
    </xf>
    <xf numFmtId="164" fontId="8" fillId="0" borderId="16" xfId="0" applyFont="1" applyFill="1" applyBorder="1" applyAlignment="1">
      <alignment/>
    </xf>
    <xf numFmtId="166" fontId="8" fillId="8" borderId="16" xfId="0" applyNumberFormat="1" applyFont="1" applyFill="1" applyBorder="1" applyAlignment="1">
      <alignment/>
    </xf>
    <xf numFmtId="164" fontId="8" fillId="0" borderId="16" xfId="0" applyFont="1" applyBorder="1" applyAlignment="1">
      <alignment/>
    </xf>
    <xf numFmtId="164" fontId="8" fillId="8" borderId="16" xfId="0" applyFont="1" applyFill="1" applyBorder="1" applyAlignment="1">
      <alignment/>
    </xf>
    <xf numFmtId="164" fontId="9" fillId="8" borderId="16" xfId="0" applyFont="1" applyFill="1" applyBorder="1" applyAlignment="1">
      <alignment horizontal="left"/>
    </xf>
    <xf numFmtId="166" fontId="9" fillId="8" borderId="16" xfId="0" applyNumberFormat="1" applyFont="1" applyFill="1" applyBorder="1" applyAlignment="1">
      <alignment/>
    </xf>
    <xf numFmtId="166" fontId="9" fillId="0" borderId="16" xfId="0" applyNumberFormat="1" applyFont="1" applyBorder="1" applyAlignment="1">
      <alignment/>
    </xf>
    <xf numFmtId="164" fontId="9" fillId="0" borderId="16" xfId="0" applyFont="1" applyBorder="1" applyAlignment="1">
      <alignment/>
    </xf>
    <xf numFmtId="164" fontId="9" fillId="8" borderId="16" xfId="0" applyFont="1" applyFill="1" applyBorder="1" applyAlignment="1">
      <alignment/>
    </xf>
    <xf numFmtId="165" fontId="8" fillId="7" borderId="16" xfId="0" applyNumberFormat="1" applyFont="1" applyFill="1" applyBorder="1" applyAlignment="1">
      <alignment horizontal="left"/>
    </xf>
    <xf numFmtId="166" fontId="8" fillId="7" borderId="16" xfId="0" applyNumberFormat="1" applyFont="1" applyFill="1" applyBorder="1" applyAlignment="1">
      <alignment/>
    </xf>
    <xf numFmtId="164" fontId="8" fillId="3" borderId="16" xfId="0" applyFont="1" applyFill="1" applyBorder="1" applyAlignment="1">
      <alignment horizontal="left"/>
    </xf>
    <xf numFmtId="167" fontId="8" fillId="3" borderId="16" xfId="0" applyNumberFormat="1" applyFont="1" applyFill="1" applyBorder="1" applyAlignment="1">
      <alignment/>
    </xf>
    <xf numFmtId="164" fontId="8" fillId="0" borderId="16" xfId="0" applyFont="1" applyBorder="1" applyAlignment="1">
      <alignment horizontal="left"/>
    </xf>
    <xf numFmtId="166" fontId="8" fillId="0" borderId="16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4" fontId="9" fillId="0" borderId="16" xfId="0" applyFont="1" applyBorder="1" applyAlignment="1">
      <alignment/>
    </xf>
    <xf numFmtId="164" fontId="8" fillId="7" borderId="16" xfId="0" applyFont="1" applyFill="1" applyBorder="1" applyAlignment="1">
      <alignment horizontal="left"/>
    </xf>
    <xf numFmtId="164" fontId="9" fillId="0" borderId="16" xfId="0" applyFont="1" applyBorder="1" applyAlignment="1">
      <alignment horizontal="left"/>
    </xf>
    <xf numFmtId="164" fontId="8" fillId="0" borderId="16" xfId="0" applyFont="1" applyFill="1" applyBorder="1" applyAlignment="1">
      <alignment horizontal="left"/>
    </xf>
    <xf numFmtId="165" fontId="8" fillId="8" borderId="16" xfId="0" applyNumberFormat="1" applyFont="1" applyFill="1" applyBorder="1" applyAlignment="1">
      <alignment horizontal="left"/>
    </xf>
    <xf numFmtId="164" fontId="8" fillId="8" borderId="16" xfId="0" applyFont="1" applyFill="1" applyBorder="1" applyAlignment="1">
      <alignment/>
    </xf>
    <xf numFmtId="164" fontId="9" fillId="0" borderId="16" xfId="0" applyFont="1" applyFill="1" applyBorder="1" applyAlignment="1">
      <alignment horizontal="left"/>
    </xf>
    <xf numFmtId="166" fontId="9" fillId="8" borderId="16" xfId="0" applyNumberFormat="1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164" fontId="8" fillId="8" borderId="16" xfId="0" applyFont="1" applyFill="1" applyBorder="1" applyAlignment="1">
      <alignment horizontal="left"/>
    </xf>
    <xf numFmtId="164" fontId="0" fillId="0" borderId="16" xfId="0" applyBorder="1" applyAlignment="1">
      <alignment/>
    </xf>
    <xf numFmtId="166" fontId="9" fillId="0" borderId="16" xfId="0" applyNumberFormat="1" applyFont="1" applyFill="1" applyBorder="1" applyAlignment="1">
      <alignment/>
    </xf>
    <xf numFmtId="164" fontId="9" fillId="8" borderId="16" xfId="0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166" fontId="9" fillId="0" borderId="16" xfId="0" applyNumberFormat="1" applyFont="1" applyFill="1" applyBorder="1" applyAlignment="1">
      <alignment/>
    </xf>
    <xf numFmtId="167" fontId="8" fillId="0" borderId="16" xfId="0" applyNumberFormat="1" applyFont="1" applyBorder="1" applyAlignment="1">
      <alignment/>
    </xf>
    <xf numFmtId="167" fontId="9" fillId="0" borderId="16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16" xfId="0" applyFont="1" applyFill="1" applyBorder="1" applyAlignment="1">
      <alignment/>
    </xf>
    <xf numFmtId="166" fontId="8" fillId="6" borderId="16" xfId="0" applyNumberFormat="1" applyFont="1" applyFill="1" applyBorder="1" applyAlignment="1">
      <alignment vertical="center"/>
    </xf>
    <xf numFmtId="166" fontId="8" fillId="3" borderId="16" xfId="0" applyNumberFormat="1" applyFont="1" applyFill="1" applyBorder="1" applyAlignment="1">
      <alignment horizontal="right"/>
    </xf>
    <xf numFmtId="166" fontId="8" fillId="0" borderId="16" xfId="0" applyNumberFormat="1" applyFont="1" applyFill="1" applyBorder="1" applyAlignment="1">
      <alignment horizontal="right"/>
    </xf>
    <xf numFmtId="166" fontId="9" fillId="0" borderId="16" xfId="0" applyNumberFormat="1" applyFont="1" applyFill="1" applyBorder="1" applyAlignment="1">
      <alignment horizontal="right"/>
    </xf>
    <xf numFmtId="166" fontId="8" fillId="7" borderId="16" xfId="0" applyNumberFormat="1" applyFont="1" applyFill="1" applyBorder="1" applyAlignment="1">
      <alignment horizontal="right"/>
    </xf>
    <xf numFmtId="165" fontId="13" fillId="0" borderId="16" xfId="0" applyNumberFormat="1" applyFont="1" applyFill="1" applyBorder="1" applyAlignment="1">
      <alignment horizontal="left"/>
    </xf>
    <xf numFmtId="165" fontId="13" fillId="0" borderId="16" xfId="0" applyNumberFormat="1" applyFont="1" applyFill="1" applyBorder="1" applyAlignment="1">
      <alignment horizontal="center"/>
    </xf>
    <xf numFmtId="164" fontId="8" fillId="5" borderId="16" xfId="0" applyFont="1" applyFill="1" applyBorder="1" applyAlignment="1">
      <alignment horizontal="center" vertical="top"/>
    </xf>
    <xf numFmtId="164" fontId="8" fillId="5" borderId="16" xfId="0" applyFont="1" applyFill="1" applyBorder="1" applyAlignment="1">
      <alignment horizontal="left"/>
    </xf>
    <xf numFmtId="166" fontId="8" fillId="5" borderId="16" xfId="0" applyNumberFormat="1" applyFont="1" applyFill="1" applyBorder="1" applyAlignment="1">
      <alignment horizontal="right"/>
    </xf>
    <xf numFmtId="166" fontId="8" fillId="5" borderId="16" xfId="0" applyNumberFormat="1" applyFont="1" applyFill="1" applyBorder="1" applyAlignment="1">
      <alignment/>
    </xf>
    <xf numFmtId="164" fontId="8" fillId="5" borderId="16" xfId="0" applyFont="1" applyFill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4" borderId="2" xfId="0" applyFont="1" applyFill="1" applyBorder="1" applyAlignment="1">
      <alignment/>
    </xf>
    <xf numFmtId="164" fontId="8" fillId="4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 wrapText="1"/>
    </xf>
    <xf numFmtId="164" fontId="16" fillId="4" borderId="8" xfId="0" applyFont="1" applyFill="1" applyBorder="1" applyAlignment="1">
      <alignment horizontal="center" vertical="center"/>
    </xf>
    <xf numFmtId="164" fontId="2" fillId="4" borderId="0" xfId="0" applyFont="1" applyFill="1" applyBorder="1" applyAlignment="1">
      <alignment wrapText="1"/>
    </xf>
    <xf numFmtId="165" fontId="16" fillId="4" borderId="1" xfId="0" applyNumberFormat="1" applyFont="1" applyFill="1" applyBorder="1" applyAlignment="1">
      <alignment horizontal="center" vertical="center"/>
    </xf>
    <xf numFmtId="164" fontId="16" fillId="4" borderId="2" xfId="0" applyFont="1" applyFill="1" applyBorder="1" applyAlignment="1">
      <alignment horizontal="left" vertical="center"/>
    </xf>
    <xf numFmtId="164" fontId="16" fillId="4" borderId="1" xfId="0" applyFont="1" applyFill="1" applyBorder="1" applyAlignment="1">
      <alignment horizontal="center" vertical="center"/>
    </xf>
    <xf numFmtId="164" fontId="16" fillId="4" borderId="8" xfId="0" applyFont="1" applyFill="1" applyBorder="1" applyAlignment="1">
      <alignment horizontal="left" vertical="center"/>
    </xf>
    <xf numFmtId="164" fontId="8" fillId="5" borderId="6" xfId="0" applyFont="1" applyFill="1" applyBorder="1" applyAlignment="1">
      <alignment horizontal="left" vertical="center"/>
    </xf>
    <xf numFmtId="166" fontId="8" fillId="5" borderId="9" xfId="0" applyNumberFormat="1" applyFont="1" applyFill="1" applyBorder="1" applyAlignment="1">
      <alignment/>
    </xf>
    <xf numFmtId="168" fontId="8" fillId="5" borderId="10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9" fillId="6" borderId="0" xfId="0" applyFont="1" applyFill="1" applyAlignment="1">
      <alignment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8" fontId="8" fillId="6" borderId="10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8" fontId="8" fillId="7" borderId="10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8" fontId="8" fillId="3" borderId="10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 horizontal="left"/>
    </xf>
    <xf numFmtId="166" fontId="9" fillId="0" borderId="1" xfId="0" applyNumberFormat="1" applyFont="1" applyFill="1" applyBorder="1" applyAlignment="1">
      <alignment/>
    </xf>
    <xf numFmtId="167" fontId="9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/>
    </xf>
    <xf numFmtId="164" fontId="8" fillId="0" borderId="1" xfId="0" applyFont="1" applyBorder="1" applyAlignment="1">
      <alignment horizontal="center"/>
    </xf>
    <xf numFmtId="165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6" fontId="9" fillId="0" borderId="1" xfId="0" applyNumberFormat="1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/>
    </xf>
    <xf numFmtId="164" fontId="8" fillId="7" borderId="1" xfId="0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4" fontId="0" fillId="0" borderId="24" xfId="0" applyBorder="1" applyAlignment="1">
      <alignment/>
    </xf>
    <xf numFmtId="164" fontId="8" fillId="0" borderId="2" xfId="0" applyFont="1" applyFill="1" applyBorder="1" applyAlignment="1">
      <alignment/>
    </xf>
    <xf numFmtId="164" fontId="8" fillId="0" borderId="0" xfId="0" applyFont="1" applyAlignment="1">
      <alignment/>
    </xf>
    <xf numFmtId="167" fontId="17" fillId="3" borderId="1" xfId="0" applyNumberFormat="1" applyFont="1" applyFill="1" applyBorder="1" applyAlignment="1">
      <alignment/>
    </xf>
    <xf numFmtId="166" fontId="17" fillId="3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/>
    </xf>
    <xf numFmtId="167" fontId="17" fillId="0" borderId="1" xfId="0" applyNumberFormat="1" applyFont="1" applyFill="1" applyBorder="1" applyAlignment="1">
      <alignment/>
    </xf>
    <xf numFmtId="166" fontId="17" fillId="0" borderId="1" xfId="0" applyNumberFormat="1" applyFont="1" applyFill="1" applyBorder="1" applyAlignment="1">
      <alignment/>
    </xf>
    <xf numFmtId="167" fontId="18" fillId="0" borderId="1" xfId="0" applyNumberFormat="1" applyFont="1" applyFill="1" applyBorder="1" applyAlignment="1">
      <alignment/>
    </xf>
    <xf numFmtId="166" fontId="18" fillId="0" borderId="1" xfId="0" applyNumberFormat="1" applyFont="1" applyFill="1" applyBorder="1" applyAlignment="1">
      <alignment/>
    </xf>
    <xf numFmtId="167" fontId="8" fillId="6" borderId="1" xfId="0" applyNumberFormat="1" applyFont="1" applyFill="1" applyBorder="1" applyAlignment="1">
      <alignment/>
    </xf>
    <xf numFmtId="167" fontId="8" fillId="7" borderId="1" xfId="0" applyNumberFormat="1" applyFont="1" applyFill="1" applyBorder="1" applyAlignment="1">
      <alignment/>
    </xf>
    <xf numFmtId="167" fontId="8" fillId="3" borderId="1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164" fontId="0" fillId="0" borderId="1" xfId="0" applyBorder="1" applyAlignment="1">
      <alignment/>
    </xf>
    <xf numFmtId="165" fontId="13" fillId="7" borderId="1" xfId="0" applyNumberFormat="1" applyFont="1" applyFill="1" applyBorder="1" applyAlignment="1">
      <alignment horizontal="center"/>
    </xf>
    <xf numFmtId="164" fontId="0" fillId="0" borderId="7" xfId="0" applyBorder="1" applyAlignment="1">
      <alignment/>
    </xf>
    <xf numFmtId="164" fontId="9" fillId="6" borderId="9" xfId="0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4" fontId="8" fillId="5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7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14" fillId="8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9" fillId="4" borderId="25" xfId="0" applyFont="1" applyFill="1" applyBorder="1" applyAlignment="1">
      <alignment/>
    </xf>
    <xf numFmtId="164" fontId="9" fillId="4" borderId="26" xfId="0" applyFont="1" applyFill="1" applyBorder="1" applyAlignment="1">
      <alignment/>
    </xf>
    <xf numFmtId="164" fontId="9" fillId="4" borderId="27" xfId="0" applyFont="1" applyFill="1" applyBorder="1" applyAlignment="1">
      <alignment/>
    </xf>
    <xf numFmtId="164" fontId="11" fillId="4" borderId="28" xfId="0" applyFont="1" applyFill="1" applyBorder="1" applyAlignment="1">
      <alignment horizontal="center" vertical="center" wrapText="1"/>
    </xf>
    <xf numFmtId="164" fontId="9" fillId="4" borderId="29" xfId="0" applyFont="1" applyFill="1" applyBorder="1" applyAlignment="1">
      <alignment/>
    </xf>
    <xf numFmtId="164" fontId="11" fillId="4" borderId="30" xfId="0" applyFont="1" applyFill="1" applyBorder="1" applyAlignment="1">
      <alignment horizontal="center"/>
    </xf>
    <xf numFmtId="165" fontId="11" fillId="4" borderId="2" xfId="0" applyNumberFormat="1" applyFont="1" applyFill="1" applyBorder="1" applyAlignment="1">
      <alignment horizontal="center"/>
    </xf>
    <xf numFmtId="164" fontId="11" fillId="4" borderId="2" xfId="0" applyFont="1" applyFill="1" applyBorder="1" applyAlignment="1">
      <alignment horizontal="center"/>
    </xf>
    <xf numFmtId="164" fontId="11" fillId="4" borderId="31" xfId="0" applyFont="1" applyFill="1" applyBorder="1" applyAlignment="1">
      <alignment horizontal="center" vertical="center"/>
    </xf>
    <xf numFmtId="164" fontId="9" fillId="4" borderId="32" xfId="0" applyFont="1" applyFill="1" applyBorder="1" applyAlignment="1">
      <alignment horizontal="center"/>
    </xf>
    <xf numFmtId="164" fontId="11" fillId="4" borderId="33" xfId="0" applyFont="1" applyFill="1" applyBorder="1" applyAlignment="1">
      <alignment horizontal="center"/>
    </xf>
    <xf numFmtId="165" fontId="11" fillId="4" borderId="8" xfId="0" applyNumberFormat="1" applyFont="1" applyFill="1" applyBorder="1" applyAlignment="1">
      <alignment horizontal="center"/>
    </xf>
    <xf numFmtId="165" fontId="11" fillId="4" borderId="34" xfId="0" applyNumberFormat="1" applyFont="1" applyFill="1" applyBorder="1" applyAlignment="1">
      <alignment horizontal="center"/>
    </xf>
    <xf numFmtId="164" fontId="11" fillId="4" borderId="8" xfId="0" applyFont="1" applyFill="1" applyBorder="1" applyAlignment="1">
      <alignment/>
    </xf>
    <xf numFmtId="164" fontId="9" fillId="4" borderId="35" xfId="0" applyFont="1" applyFill="1" applyBorder="1" applyAlignment="1">
      <alignment horizontal="center"/>
    </xf>
    <xf numFmtId="164" fontId="19" fillId="9" borderId="36" xfId="0" applyFont="1" applyFill="1" applyBorder="1" applyAlignment="1">
      <alignment horizontal="left" vertical="center"/>
    </xf>
    <xf numFmtId="166" fontId="20" fillId="9" borderId="37" xfId="0" applyNumberFormat="1" applyFont="1" applyFill="1" applyBorder="1" applyAlignment="1">
      <alignment/>
    </xf>
    <xf numFmtId="166" fontId="20" fillId="9" borderId="38" xfId="0" applyNumberFormat="1" applyFont="1" applyFill="1" applyBorder="1" applyAlignment="1">
      <alignment horizontal="center"/>
    </xf>
    <xf numFmtId="169" fontId="21" fillId="10" borderId="39" xfId="0" applyNumberFormat="1" applyFont="1" applyFill="1" applyBorder="1" applyAlignment="1">
      <alignment horizontal="center"/>
    </xf>
    <xf numFmtId="165" fontId="21" fillId="10" borderId="26" xfId="0" applyNumberFormat="1" applyFont="1" applyFill="1" applyBorder="1" applyAlignment="1">
      <alignment horizontal="center"/>
    </xf>
    <xf numFmtId="164" fontId="19" fillId="10" borderId="40" xfId="0" applyFont="1" applyFill="1" applyBorder="1" applyAlignment="1">
      <alignment/>
    </xf>
    <xf numFmtId="166" fontId="16" fillId="10" borderId="5" xfId="0" applyNumberFormat="1" applyFont="1" applyFill="1" applyBorder="1" applyAlignment="1">
      <alignment/>
    </xf>
    <xf numFmtId="166" fontId="16" fillId="10" borderId="4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165" fontId="16" fillId="3" borderId="16" xfId="0" applyNumberFormat="1" applyFont="1" applyFill="1" applyBorder="1" applyAlignment="1">
      <alignment horizontal="left"/>
    </xf>
    <xf numFmtId="164" fontId="16" fillId="3" borderId="16" xfId="0" applyFont="1" applyFill="1" applyBorder="1" applyAlignment="1">
      <alignment/>
    </xf>
    <xf numFmtId="166" fontId="16" fillId="3" borderId="16" xfId="0" applyNumberFormat="1" applyFont="1" applyFill="1" applyBorder="1" applyAlignment="1">
      <alignment horizontal="right"/>
    </xf>
    <xf numFmtId="166" fontId="16" fillId="3" borderId="16" xfId="0" applyNumberFormat="1" applyFont="1" applyFill="1" applyBorder="1" applyAlignment="1">
      <alignment/>
    </xf>
    <xf numFmtId="166" fontId="16" fillId="3" borderId="16" xfId="0" applyNumberFormat="1" applyFon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left"/>
    </xf>
    <xf numFmtId="164" fontId="16" fillId="0" borderId="16" xfId="0" applyFont="1" applyFill="1" applyBorder="1" applyAlignment="1">
      <alignment/>
    </xf>
    <xf numFmtId="166" fontId="16" fillId="0" borderId="16" xfId="0" applyNumberFormat="1" applyFont="1" applyFill="1" applyBorder="1" applyAlignment="1">
      <alignment horizontal="right"/>
    </xf>
    <xf numFmtId="166" fontId="16" fillId="0" borderId="16" xfId="0" applyNumberFormat="1" applyFont="1" applyFill="1" applyBorder="1" applyAlignment="1">
      <alignment/>
    </xf>
    <xf numFmtId="166" fontId="16" fillId="0" borderId="16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6" fontId="11" fillId="0" borderId="16" xfId="0" applyNumberFormat="1" applyFont="1" applyFill="1" applyBorder="1" applyAlignment="1">
      <alignment horizontal="center"/>
    </xf>
    <xf numFmtId="164" fontId="11" fillId="0" borderId="16" xfId="0" applyFont="1" applyFill="1" applyBorder="1" applyAlignment="1">
      <alignment horizontal="left"/>
    </xf>
    <xf numFmtId="166" fontId="11" fillId="0" borderId="16" xfId="0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/>
    </xf>
    <xf numFmtId="164" fontId="0" fillId="0" borderId="17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1" fillId="0" borderId="16" xfId="0" applyFont="1" applyFill="1" applyBorder="1" applyAlignment="1">
      <alignment/>
    </xf>
    <xf numFmtId="166" fontId="11" fillId="0" borderId="15" xfId="0" applyNumberFormat="1" applyFont="1" applyFill="1" applyBorder="1" applyAlignment="1">
      <alignment horizontal="right"/>
    </xf>
    <xf numFmtId="166" fontId="11" fillId="0" borderId="15" xfId="0" applyNumberFormat="1" applyFont="1" applyFill="1" applyBorder="1" applyAlignment="1">
      <alignment horizontal="center"/>
    </xf>
    <xf numFmtId="164" fontId="22" fillId="7" borderId="17" xfId="0" applyFont="1" applyFill="1" applyBorder="1" applyAlignment="1">
      <alignment horizontal="center"/>
    </xf>
    <xf numFmtId="164" fontId="9" fillId="7" borderId="0" xfId="0" applyFont="1" applyFill="1" applyBorder="1" applyAlignment="1">
      <alignment/>
    </xf>
    <xf numFmtId="166" fontId="16" fillId="7" borderId="42" xfId="0" applyNumberFormat="1" applyFont="1" applyFill="1" applyBorder="1" applyAlignment="1">
      <alignment horizontal="right"/>
    </xf>
    <xf numFmtId="166" fontId="16" fillId="7" borderId="17" xfId="0" applyNumberFormat="1" applyFont="1" applyFill="1" applyBorder="1" applyAlignment="1">
      <alignment horizontal="right"/>
    </xf>
    <xf numFmtId="166" fontId="16" fillId="7" borderId="17" xfId="0" applyNumberFormat="1" applyFont="1" applyFill="1" applyBorder="1" applyAlignment="1">
      <alignment/>
    </xf>
    <xf numFmtId="166" fontId="16" fillId="7" borderId="42" xfId="0" applyNumberFormat="1" applyFont="1" applyFill="1" applyBorder="1" applyAlignment="1">
      <alignment horizontal="center"/>
    </xf>
    <xf numFmtId="164" fontId="0" fillId="7" borderId="43" xfId="0" applyFont="1" applyFill="1" applyBorder="1" applyAlignment="1">
      <alignment/>
    </xf>
    <xf numFmtId="164" fontId="0" fillId="7" borderId="16" xfId="0" applyFont="1" applyFill="1" applyBorder="1" applyAlignment="1">
      <alignment/>
    </xf>
    <xf numFmtId="164" fontId="0" fillId="7" borderId="44" xfId="0" applyFont="1" applyFill="1" applyBorder="1" applyAlignment="1">
      <alignment/>
    </xf>
    <xf numFmtId="166" fontId="0" fillId="7" borderId="15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4" fontId="16" fillId="4" borderId="15" xfId="0" applyFont="1" applyFill="1" applyBorder="1" applyAlignment="1">
      <alignment horizontal="center"/>
    </xf>
    <xf numFmtId="164" fontId="8" fillId="4" borderId="14" xfId="0" applyFont="1" applyFill="1" applyBorder="1" applyAlignment="1">
      <alignment horizontal="center"/>
    </xf>
    <xf numFmtId="164" fontId="8" fillId="4" borderId="15" xfId="0" applyFont="1" applyFill="1" applyBorder="1" applyAlignment="1">
      <alignment horizontal="center"/>
    </xf>
    <xf numFmtId="164" fontId="7" fillId="4" borderId="13" xfId="0" applyFont="1" applyFill="1" applyBorder="1" applyAlignment="1">
      <alignment/>
    </xf>
    <xf numFmtId="164" fontId="9" fillId="4" borderId="13" xfId="0" applyFont="1" applyFill="1" applyBorder="1" applyAlignment="1">
      <alignment/>
    </xf>
    <xf numFmtId="164" fontId="16" fillId="4" borderId="18" xfId="0" applyFont="1" applyFill="1" applyBorder="1" applyAlignment="1">
      <alignment horizontal="center"/>
    </xf>
    <xf numFmtId="165" fontId="16" fillId="4" borderId="18" xfId="0" applyNumberFormat="1" applyFont="1" applyFill="1" applyBorder="1" applyAlignment="1">
      <alignment horizontal="left"/>
    </xf>
    <xf numFmtId="165" fontId="16" fillId="4" borderId="32" xfId="0" applyNumberFormat="1" applyFont="1" applyFill="1" applyBorder="1" applyAlignment="1">
      <alignment horizontal="center"/>
    </xf>
    <xf numFmtId="164" fontId="16" fillId="4" borderId="13" xfId="0" applyFont="1" applyFill="1" applyBorder="1" applyAlignment="1">
      <alignment/>
    </xf>
    <xf numFmtId="164" fontId="16" fillId="4" borderId="16" xfId="0" applyFont="1" applyFill="1" applyBorder="1" applyAlignment="1">
      <alignment horizontal="center" vertical="center"/>
    </xf>
    <xf numFmtId="164" fontId="16" fillId="4" borderId="17" xfId="0" applyFont="1" applyFill="1" applyBorder="1" applyAlignment="1">
      <alignment horizontal="center" vertical="center"/>
    </xf>
    <xf numFmtId="164" fontId="16" fillId="4" borderId="18" xfId="0" applyFont="1" applyFill="1" applyBorder="1" applyAlignment="1">
      <alignment horizontal="center" vertical="center"/>
    </xf>
    <xf numFmtId="164" fontId="16" fillId="4" borderId="17" xfId="0" applyFont="1" applyFill="1" applyBorder="1" applyAlignment="1">
      <alignment horizontal="center"/>
    </xf>
    <xf numFmtId="165" fontId="16" fillId="4" borderId="17" xfId="0" applyNumberFormat="1" applyFont="1" applyFill="1" applyBorder="1" applyAlignment="1">
      <alignment horizontal="left"/>
    </xf>
    <xf numFmtId="165" fontId="16" fillId="4" borderId="17" xfId="0" applyNumberFormat="1" applyFont="1" applyFill="1" applyBorder="1" applyAlignment="1">
      <alignment horizontal="center"/>
    </xf>
    <xf numFmtId="164" fontId="16" fillId="4" borderId="17" xfId="0" applyFont="1" applyFill="1" applyBorder="1" applyAlignment="1">
      <alignment/>
    </xf>
    <xf numFmtId="164" fontId="19" fillId="5" borderId="45" xfId="0" applyFont="1" applyFill="1" applyBorder="1" applyAlignment="1">
      <alignment horizontal="left" vertical="center"/>
    </xf>
    <xf numFmtId="166" fontId="16" fillId="5" borderId="23" xfId="0" applyNumberFormat="1" applyFont="1" applyFill="1" applyBorder="1" applyAlignment="1">
      <alignment/>
    </xf>
    <xf numFmtId="166" fontId="16" fillId="5" borderId="46" xfId="0" applyNumberFormat="1" applyFont="1" applyFill="1" applyBorder="1" applyAlignment="1">
      <alignment/>
    </xf>
    <xf numFmtId="165" fontId="16" fillId="6" borderId="16" xfId="0" applyNumberFormat="1" applyFont="1" applyFill="1" applyBorder="1" applyAlignment="1">
      <alignment horizontal="center"/>
    </xf>
    <xf numFmtId="165" fontId="16" fillId="6" borderId="15" xfId="0" applyNumberFormat="1" applyFont="1" applyFill="1" applyBorder="1" applyAlignment="1">
      <alignment horizontal="center"/>
    </xf>
    <xf numFmtId="165" fontId="16" fillId="6" borderId="16" xfId="0" applyNumberFormat="1" applyFont="1" applyFill="1" applyBorder="1" applyAlignment="1">
      <alignment horizontal="left"/>
    </xf>
    <xf numFmtId="166" fontId="16" fillId="6" borderId="15" xfId="0" applyNumberFormat="1" applyFont="1" applyFill="1" applyBorder="1" applyAlignment="1">
      <alignment horizontal="right"/>
    </xf>
    <xf numFmtId="166" fontId="16" fillId="6" borderId="16" xfId="0" applyNumberFormat="1" applyFont="1" applyFill="1" applyBorder="1" applyAlignment="1">
      <alignment horizontal="right"/>
    </xf>
    <xf numFmtId="166" fontId="16" fillId="6" borderId="16" xfId="0" applyNumberFormat="1" applyFont="1" applyFill="1" applyBorder="1" applyAlignment="1">
      <alignment/>
    </xf>
    <xf numFmtId="164" fontId="22" fillId="8" borderId="16" xfId="0" applyFont="1" applyFill="1" applyBorder="1" applyAlignment="1">
      <alignment horizontal="center"/>
    </xf>
    <xf numFmtId="165" fontId="21" fillId="8" borderId="15" xfId="0" applyNumberFormat="1" applyFont="1" applyFill="1" applyBorder="1" applyAlignment="1">
      <alignment horizontal="center"/>
    </xf>
    <xf numFmtId="164" fontId="16" fillId="3" borderId="15" xfId="0" applyFont="1" applyFill="1" applyBorder="1" applyAlignment="1">
      <alignment/>
    </xf>
    <xf numFmtId="166" fontId="16" fillId="3" borderId="15" xfId="0" applyNumberFormat="1" applyFont="1" applyFill="1" applyBorder="1" applyAlignment="1">
      <alignment horizontal="right"/>
    </xf>
    <xf numFmtId="164" fontId="16" fillId="0" borderId="15" xfId="0" applyFont="1" applyFill="1" applyBorder="1" applyAlignment="1">
      <alignment/>
    </xf>
    <xf numFmtId="166" fontId="11" fillId="0" borderId="42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/>
    </xf>
    <xf numFmtId="164" fontId="11" fillId="0" borderId="15" xfId="0" applyFont="1" applyFill="1" applyBorder="1" applyAlignment="1">
      <alignment horizontal="left"/>
    </xf>
    <xf numFmtId="164" fontId="11" fillId="0" borderId="42" xfId="0" applyFont="1" applyFill="1" applyBorder="1" applyAlignment="1">
      <alignment horizontal="left"/>
    </xf>
    <xf numFmtId="166" fontId="11" fillId="0" borderId="29" xfId="0" applyNumberFormat="1" applyFont="1" applyFill="1" applyBorder="1" applyAlignment="1">
      <alignment/>
    </xf>
    <xf numFmtId="166" fontId="16" fillId="0" borderId="15" xfId="0" applyNumberFormat="1" applyFont="1" applyFill="1" applyBorder="1" applyAlignment="1">
      <alignment horizontal="right"/>
    </xf>
    <xf numFmtId="164" fontId="11" fillId="0" borderId="15" xfId="0" applyFont="1" applyFill="1" applyBorder="1" applyAlignment="1">
      <alignment/>
    </xf>
    <xf numFmtId="165" fontId="16" fillId="6" borderId="42" xfId="0" applyNumberFormat="1" applyFont="1" applyFill="1" applyBorder="1" applyAlignment="1">
      <alignment horizontal="center"/>
    </xf>
    <xf numFmtId="165" fontId="16" fillId="6" borderId="17" xfId="0" applyNumberFormat="1" applyFont="1" applyFill="1" applyBorder="1" applyAlignment="1">
      <alignment horizontal="left"/>
    </xf>
    <xf numFmtId="166" fontId="16" fillId="6" borderId="42" xfId="0" applyNumberFormat="1" applyFont="1" applyFill="1" applyBorder="1" applyAlignment="1">
      <alignment horizontal="right"/>
    </xf>
    <xf numFmtId="166" fontId="16" fillId="6" borderId="17" xfId="0" applyNumberFormat="1" applyFont="1" applyFill="1" applyBorder="1" applyAlignment="1">
      <alignment horizontal="right"/>
    </xf>
    <xf numFmtId="166" fontId="16" fillId="6" borderId="17" xfId="0" applyNumberFormat="1" applyFont="1" applyFill="1" applyBorder="1" applyAlignment="1">
      <alignment/>
    </xf>
    <xf numFmtId="165" fontId="21" fillId="8" borderId="42" xfId="0" applyNumberFormat="1" applyFont="1" applyFill="1" applyBorder="1" applyAlignment="1">
      <alignment horizontal="center"/>
    </xf>
    <xf numFmtId="165" fontId="16" fillId="3" borderId="17" xfId="0" applyNumberFormat="1" applyFont="1" applyFill="1" applyBorder="1" applyAlignment="1">
      <alignment horizontal="left"/>
    </xf>
    <xf numFmtId="164" fontId="16" fillId="3" borderId="42" xfId="0" applyFont="1" applyFill="1" applyBorder="1" applyAlignment="1">
      <alignment horizontal="left"/>
    </xf>
    <xf numFmtId="166" fontId="16" fillId="3" borderId="42" xfId="0" applyNumberFormat="1" applyFont="1" applyFill="1" applyBorder="1" applyAlignment="1">
      <alignment horizontal="right"/>
    </xf>
    <xf numFmtId="166" fontId="16" fillId="3" borderId="17" xfId="0" applyNumberFormat="1" applyFont="1" applyFill="1" applyBorder="1" applyAlignment="1">
      <alignment horizontal="right"/>
    </xf>
    <xf numFmtId="166" fontId="16" fillId="3" borderId="17" xfId="0" applyNumberFormat="1" applyFont="1" applyFill="1" applyBorder="1" applyAlignment="1">
      <alignment/>
    </xf>
    <xf numFmtId="165" fontId="11" fillId="6" borderId="16" xfId="0" applyNumberFormat="1" applyFont="1" applyFill="1" applyBorder="1" applyAlignment="1">
      <alignment horizontal="center"/>
    </xf>
    <xf numFmtId="164" fontId="16" fillId="6" borderId="16" xfId="0" applyFont="1" applyFill="1" applyBorder="1" applyAlignment="1">
      <alignment/>
    </xf>
    <xf numFmtId="164" fontId="22" fillId="8" borderId="16" xfId="0" applyNumberFormat="1" applyFont="1" applyFill="1" applyBorder="1" applyAlignment="1">
      <alignment horizontal="center"/>
    </xf>
    <xf numFmtId="165" fontId="21" fillId="8" borderId="16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center"/>
    </xf>
    <xf numFmtId="166" fontId="11" fillId="6" borderId="16" xfId="0" applyNumberFormat="1" applyFont="1" applyFill="1" applyBorder="1" applyAlignment="1">
      <alignment/>
    </xf>
    <xf numFmtId="166" fontId="11" fillId="6" borderId="16" xfId="0" applyNumberFormat="1" applyFont="1" applyFill="1" applyBorder="1" applyAlignment="1">
      <alignment horizontal="right"/>
    </xf>
    <xf numFmtId="166" fontId="11" fillId="3" borderId="16" xfId="0" applyNumberFormat="1" applyFont="1" applyFill="1" applyBorder="1" applyAlignment="1">
      <alignment/>
    </xf>
    <xf numFmtId="166" fontId="11" fillId="3" borderId="16" xfId="0" applyNumberFormat="1" applyFont="1" applyFill="1" applyBorder="1" applyAlignment="1">
      <alignment horizontal="right"/>
    </xf>
    <xf numFmtId="165" fontId="16" fillId="0" borderId="16" xfId="0" applyNumberFormat="1" applyFont="1" applyFill="1" applyBorder="1" applyAlignment="1">
      <alignment/>
    </xf>
    <xf numFmtId="170" fontId="16" fillId="6" borderId="16" xfId="0" applyNumberFormat="1" applyFont="1" applyFill="1" applyBorder="1" applyAlignment="1">
      <alignment horizontal="center"/>
    </xf>
    <xf numFmtId="171" fontId="16" fillId="6" borderId="16" xfId="0" applyNumberFormat="1" applyFont="1" applyFill="1" applyBorder="1" applyAlignment="1">
      <alignment horizontal="center"/>
    </xf>
    <xf numFmtId="164" fontId="16" fillId="11" borderId="16" xfId="0" applyNumberFormat="1" applyFont="1" applyFill="1" applyBorder="1" applyAlignment="1">
      <alignment horizontal="center"/>
    </xf>
    <xf numFmtId="164" fontId="23" fillId="11" borderId="16" xfId="0" applyFont="1" applyFill="1" applyBorder="1" applyAlignment="1">
      <alignment/>
    </xf>
    <xf numFmtId="166" fontId="8" fillId="11" borderId="16" xfId="0" applyNumberFormat="1" applyFont="1" applyFill="1" applyBorder="1" applyAlignment="1">
      <alignment/>
    </xf>
    <xf numFmtId="166" fontId="16" fillId="11" borderId="16" xfId="0" applyNumberFormat="1" applyFont="1" applyFill="1" applyBorder="1" applyAlignment="1">
      <alignment horizontal="right"/>
    </xf>
    <xf numFmtId="166" fontId="16" fillId="11" borderId="16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8" fillId="4" borderId="2" xfId="0" applyFont="1" applyFill="1" applyBorder="1" applyAlignment="1">
      <alignment/>
    </xf>
    <xf numFmtId="164" fontId="8" fillId="4" borderId="2" xfId="0" applyFont="1" applyFill="1" applyBorder="1" applyAlignment="1">
      <alignment horizontal="center"/>
    </xf>
    <xf numFmtId="164" fontId="16" fillId="4" borderId="5" xfId="0" applyFont="1" applyFill="1" applyBorder="1" applyAlignment="1">
      <alignment horizontal="left"/>
    </xf>
    <xf numFmtId="165" fontId="16" fillId="4" borderId="5" xfId="0" applyNumberFormat="1" applyFont="1" applyFill="1" applyBorder="1" applyAlignment="1">
      <alignment horizontal="left"/>
    </xf>
    <xf numFmtId="165" fontId="16" fillId="4" borderId="2" xfId="0" applyNumberFormat="1" applyFont="1" applyFill="1" applyBorder="1" applyAlignment="1">
      <alignment horizontal="center"/>
    </xf>
    <xf numFmtId="164" fontId="16" fillId="4" borderId="2" xfId="0" applyFont="1" applyFill="1" applyBorder="1" applyAlignment="1">
      <alignment horizontal="left"/>
    </xf>
    <xf numFmtId="164" fontId="16" fillId="4" borderId="5" xfId="0" applyFont="1" applyFill="1" applyBorder="1" applyAlignment="1">
      <alignment horizontal="center" vertical="center"/>
    </xf>
    <xf numFmtId="164" fontId="16" fillId="4" borderId="5" xfId="0" applyFont="1" applyFill="1" applyBorder="1" applyAlignment="1">
      <alignment horizontal="center"/>
    </xf>
    <xf numFmtId="165" fontId="16" fillId="4" borderId="8" xfId="0" applyNumberFormat="1" applyFont="1" applyFill="1" applyBorder="1" applyAlignment="1">
      <alignment horizontal="left"/>
    </xf>
    <xf numFmtId="165" fontId="16" fillId="4" borderId="8" xfId="0" applyNumberFormat="1" applyFont="1" applyFill="1" applyBorder="1" applyAlignment="1">
      <alignment horizontal="center"/>
    </xf>
    <xf numFmtId="164" fontId="16" fillId="4" borderId="8" xfId="0" applyFont="1" applyFill="1" applyBorder="1" applyAlignment="1">
      <alignment/>
    </xf>
    <xf numFmtId="164" fontId="19" fillId="5" borderId="1" xfId="0" applyFont="1" applyFill="1" applyBorder="1" applyAlignment="1">
      <alignment horizontal="left" vertical="center"/>
    </xf>
    <xf numFmtId="166" fontId="16" fillId="5" borderId="1" xfId="0" applyNumberFormat="1" applyFont="1" applyFill="1" applyBorder="1" applyAlignment="1">
      <alignment/>
    </xf>
    <xf numFmtId="165" fontId="16" fillId="6" borderId="1" xfId="0" applyNumberFormat="1" applyFont="1" applyFill="1" applyBorder="1" applyAlignment="1">
      <alignment horizontal="left"/>
    </xf>
    <xf numFmtId="164" fontId="2" fillId="6" borderId="7" xfId="0" applyFont="1" applyFill="1" applyBorder="1" applyAlignment="1">
      <alignment/>
    </xf>
    <xf numFmtId="166" fontId="16" fillId="6" borderId="1" xfId="0" applyNumberFormat="1" applyFont="1" applyFill="1" applyBorder="1" applyAlignment="1">
      <alignment horizontal="right"/>
    </xf>
    <xf numFmtId="166" fontId="16" fillId="6" borderId="1" xfId="0" applyNumberFormat="1" applyFont="1" applyFill="1" applyBorder="1" applyAlignment="1">
      <alignment/>
    </xf>
    <xf numFmtId="164" fontId="22" fillId="0" borderId="1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left"/>
    </xf>
    <xf numFmtId="165" fontId="16" fillId="3" borderId="1" xfId="0" applyNumberFormat="1" applyFont="1" applyFill="1" applyBorder="1" applyAlignment="1">
      <alignment horizontal="left"/>
    </xf>
    <xf numFmtId="164" fontId="16" fillId="3" borderId="1" xfId="0" applyFont="1" applyFill="1" applyBorder="1" applyAlignment="1">
      <alignment/>
    </xf>
    <xf numFmtId="166" fontId="11" fillId="3" borderId="1" xfId="0" applyNumberFormat="1" applyFont="1" applyFill="1" applyBorder="1" applyAlignment="1">
      <alignment horizontal="right"/>
    </xf>
    <xf numFmtId="166" fontId="16" fillId="3" borderId="1" xfId="0" applyNumberFormat="1" applyFont="1" applyFill="1" applyBorder="1" applyAlignment="1">
      <alignment horizontal="right"/>
    </xf>
    <xf numFmtId="166" fontId="16" fillId="3" borderId="1" xfId="0" applyNumberFormat="1" applyFont="1" applyFill="1" applyBorder="1" applyAlignment="1">
      <alignment/>
    </xf>
    <xf numFmtId="165" fontId="21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/>
    </xf>
    <xf numFmtId="166" fontId="11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/>
    </xf>
    <xf numFmtId="164" fontId="11" fillId="0" borderId="1" xfId="0" applyFont="1" applyFill="1" applyBorder="1" applyAlignment="1">
      <alignment/>
    </xf>
    <xf numFmtId="166" fontId="11" fillId="0" borderId="1" xfId="0" applyNumberFormat="1" applyFont="1" applyFill="1" applyBorder="1" applyAlignment="1">
      <alignment/>
    </xf>
    <xf numFmtId="165" fontId="16" fillId="6" borderId="47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/>
    </xf>
    <xf numFmtId="164" fontId="16" fillId="3" borderId="1" xfId="0" applyFont="1" applyFill="1" applyBorder="1" applyAlignment="1">
      <alignment horizontal="left"/>
    </xf>
    <xf numFmtId="164" fontId="16" fillId="0" borderId="1" xfId="0" applyFont="1" applyFill="1" applyBorder="1" applyAlignment="1">
      <alignment horizontal="left"/>
    </xf>
    <xf numFmtId="164" fontId="11" fillId="0" borderId="1" xfId="0" applyFont="1" applyFill="1" applyBorder="1" applyAlignment="1">
      <alignment horizontal="left"/>
    </xf>
    <xf numFmtId="166" fontId="9" fillId="0" borderId="0" xfId="0" applyNumberFormat="1" applyFont="1" applyAlignment="1">
      <alignment/>
    </xf>
    <xf numFmtId="165" fontId="11" fillId="0" borderId="1" xfId="0" applyNumberFormat="1" applyFont="1" applyFill="1" applyBorder="1" applyAlignment="1">
      <alignment horizontal="center"/>
    </xf>
    <xf numFmtId="165" fontId="8" fillId="6" borderId="24" xfId="0" applyNumberFormat="1" applyFont="1" applyFill="1" applyBorder="1" applyAlignment="1">
      <alignment/>
    </xf>
    <xf numFmtId="164" fontId="9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left"/>
    </xf>
    <xf numFmtId="164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/>
    </xf>
    <xf numFmtId="164" fontId="8" fillId="3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 horizontal="left"/>
    </xf>
    <xf numFmtId="164" fontId="2" fillId="0" borderId="0" xfId="0" applyFont="1" applyAlignment="1">
      <alignment/>
    </xf>
    <xf numFmtId="165" fontId="11" fillId="0" borderId="1" xfId="0" applyNumberFormat="1" applyFont="1" applyFill="1" applyBorder="1" applyAlignment="1">
      <alignment horizontal="left"/>
    </xf>
    <xf numFmtId="165" fontId="16" fillId="6" borderId="1" xfId="0" applyNumberFormat="1" applyFont="1" applyFill="1" applyBorder="1" applyAlignment="1">
      <alignment horizontal="justify"/>
    </xf>
    <xf numFmtId="165" fontId="22" fillId="0" borderId="1" xfId="0" applyNumberFormat="1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9" fillId="4" borderId="43" xfId="0" applyFont="1" applyFill="1" applyBorder="1" applyAlignment="1">
      <alignment/>
    </xf>
    <xf numFmtId="164" fontId="8" fillId="4" borderId="43" xfId="0" applyFont="1" applyFill="1" applyBorder="1" applyAlignment="1">
      <alignment horizontal="center"/>
    </xf>
    <xf numFmtId="164" fontId="8" fillId="4" borderId="13" xfId="0" applyFont="1" applyFill="1" applyBorder="1" applyAlignment="1">
      <alignment horizontal="center" wrapText="1"/>
    </xf>
    <xf numFmtId="164" fontId="2" fillId="4" borderId="18" xfId="0" applyFont="1" applyFill="1" applyBorder="1" applyAlignment="1">
      <alignment/>
    </xf>
    <xf numFmtId="164" fontId="16" fillId="4" borderId="32" xfId="0" applyFont="1" applyFill="1" applyBorder="1" applyAlignment="1">
      <alignment horizontal="left"/>
    </xf>
    <xf numFmtId="164" fontId="16" fillId="4" borderId="48" xfId="0" applyFont="1" applyFill="1" applyBorder="1" applyAlignment="1">
      <alignment horizontal="center" vertical="center"/>
    </xf>
    <xf numFmtId="164" fontId="16" fillId="4" borderId="49" xfId="0" applyFont="1" applyFill="1" applyBorder="1" applyAlignment="1">
      <alignment horizontal="center" vertical="center"/>
    </xf>
    <xf numFmtId="164" fontId="16" fillId="4" borderId="17" xfId="0" applyFont="1" applyFill="1" applyBorder="1" applyAlignment="1">
      <alignment horizontal="center" vertical="center" wrapText="1"/>
    </xf>
    <xf numFmtId="164" fontId="16" fillId="4" borderId="18" xfId="0" applyFont="1" applyFill="1" applyBorder="1" applyAlignment="1">
      <alignment horizontal="center" vertical="center" wrapText="1"/>
    </xf>
    <xf numFmtId="164" fontId="16" fillId="4" borderId="35" xfId="0" applyFont="1" applyFill="1" applyBorder="1" applyAlignment="1">
      <alignment/>
    </xf>
    <xf numFmtId="164" fontId="19" fillId="5" borderId="23" xfId="0" applyFont="1" applyFill="1" applyBorder="1" applyAlignment="1">
      <alignment horizontal="left" vertical="center"/>
    </xf>
    <xf numFmtId="166" fontId="16" fillId="5" borderId="20" xfId="0" applyNumberFormat="1" applyFont="1" applyFill="1" applyBorder="1" applyAlignment="1">
      <alignment horizontal="right"/>
    </xf>
    <xf numFmtId="165" fontId="16" fillId="5" borderId="23" xfId="0" applyNumberFormat="1" applyFont="1" applyFill="1" applyBorder="1" applyAlignment="1">
      <alignment horizontal="justify"/>
    </xf>
    <xf numFmtId="166" fontId="16" fillId="5" borderId="23" xfId="0" applyNumberFormat="1" applyFont="1" applyFill="1" applyBorder="1" applyAlignment="1">
      <alignment horizontal="center"/>
    </xf>
    <xf numFmtId="172" fontId="8" fillId="5" borderId="23" xfId="0" applyNumberFormat="1" applyFont="1" applyFill="1" applyBorder="1" applyAlignment="1">
      <alignment/>
    </xf>
    <xf numFmtId="164" fontId="8" fillId="6" borderId="0" xfId="0" applyFont="1" applyFill="1" applyBorder="1" applyAlignment="1">
      <alignment/>
    </xf>
    <xf numFmtId="164" fontId="0" fillId="6" borderId="5" xfId="0" applyFill="1" applyBorder="1" applyAlignment="1">
      <alignment/>
    </xf>
    <xf numFmtId="164" fontId="24" fillId="6" borderId="5" xfId="0" applyFont="1" applyFill="1" applyBorder="1" applyAlignment="1">
      <alignment/>
    </xf>
    <xf numFmtId="172" fontId="24" fillId="6" borderId="16" xfId="0" applyNumberFormat="1" applyFont="1" applyFill="1" applyBorder="1" applyAlignment="1">
      <alignment/>
    </xf>
    <xf numFmtId="164" fontId="25" fillId="8" borderId="16" xfId="0" applyFont="1" applyFill="1" applyBorder="1" applyAlignment="1">
      <alignment horizontal="center"/>
    </xf>
    <xf numFmtId="165" fontId="26" fillId="8" borderId="15" xfId="0" applyNumberFormat="1" applyFont="1" applyFill="1" applyBorder="1" applyAlignment="1">
      <alignment horizontal="center"/>
    </xf>
    <xf numFmtId="172" fontId="8" fillId="3" borderId="16" xfId="0" applyNumberFormat="1" applyFont="1" applyFill="1" applyBorder="1" applyAlignment="1">
      <alignment/>
    </xf>
    <xf numFmtId="172" fontId="8" fillId="0" borderId="16" xfId="0" applyNumberFormat="1" applyFont="1" applyBorder="1" applyAlignment="1">
      <alignment/>
    </xf>
    <xf numFmtId="164" fontId="11" fillId="0" borderId="15" xfId="0" applyFont="1" applyFill="1" applyBorder="1" applyAlignment="1">
      <alignment/>
    </xf>
    <xf numFmtId="172" fontId="9" fillId="0" borderId="16" xfId="0" applyNumberFormat="1" applyFont="1" applyBorder="1" applyAlignment="1">
      <alignment/>
    </xf>
    <xf numFmtId="172" fontId="9" fillId="6" borderId="16" xfId="0" applyNumberFormat="1" applyFont="1" applyFill="1" applyBorder="1" applyAlignment="1">
      <alignment/>
    </xf>
    <xf numFmtId="165" fontId="21" fillId="8" borderId="1" xfId="0" applyNumberFormat="1" applyFont="1" applyFill="1" applyBorder="1" applyAlignment="1">
      <alignment horizontal="center"/>
    </xf>
    <xf numFmtId="167" fontId="8" fillId="3" borderId="0" xfId="0" applyNumberFormat="1" applyFont="1" applyFill="1" applyAlignment="1">
      <alignment/>
    </xf>
    <xf numFmtId="172" fontId="17" fillId="3" borderId="16" xfId="0" applyNumberFormat="1" applyFont="1" applyFill="1" applyBorder="1" applyAlignment="1">
      <alignment/>
    </xf>
    <xf numFmtId="165" fontId="16" fillId="8" borderId="16" xfId="0" applyNumberFormat="1" applyFont="1" applyFill="1" applyBorder="1" applyAlignment="1">
      <alignment horizontal="left"/>
    </xf>
    <xf numFmtId="164" fontId="16" fillId="8" borderId="15" xfId="0" applyFont="1" applyFill="1" applyBorder="1" applyAlignment="1">
      <alignment/>
    </xf>
    <xf numFmtId="166" fontId="16" fillId="8" borderId="15" xfId="0" applyNumberFormat="1" applyFont="1" applyFill="1" applyBorder="1" applyAlignment="1">
      <alignment horizontal="right"/>
    </xf>
    <xf numFmtId="165" fontId="11" fillId="8" borderId="16" xfId="0" applyNumberFormat="1" applyFont="1" applyFill="1" applyBorder="1" applyAlignment="1">
      <alignment horizontal="left"/>
    </xf>
    <xf numFmtId="164" fontId="11" fillId="8" borderId="15" xfId="0" applyFont="1" applyFill="1" applyBorder="1" applyAlignment="1">
      <alignment horizontal="left"/>
    </xf>
    <xf numFmtId="166" fontId="11" fillId="8" borderId="15" xfId="0" applyNumberFormat="1" applyFont="1" applyFill="1" applyBorder="1" applyAlignment="1">
      <alignment horizontal="right"/>
    </xf>
    <xf numFmtId="164" fontId="11" fillId="0" borderId="50" xfId="0" applyFont="1" applyFill="1" applyBorder="1" applyAlignment="1">
      <alignment horizontal="left"/>
    </xf>
    <xf numFmtId="166" fontId="11" fillId="0" borderId="50" xfId="0" applyNumberFormat="1" applyFont="1" applyFill="1" applyBorder="1" applyAlignment="1">
      <alignment horizontal="right"/>
    </xf>
    <xf numFmtId="166" fontId="11" fillId="0" borderId="51" xfId="0" applyNumberFormat="1" applyFont="1" applyFill="1" applyBorder="1" applyAlignment="1">
      <alignment/>
    </xf>
    <xf numFmtId="166" fontId="11" fillId="0" borderId="51" xfId="0" applyNumberFormat="1" applyFont="1" applyFill="1" applyBorder="1" applyAlignment="1">
      <alignment horizontal="right"/>
    </xf>
    <xf numFmtId="164" fontId="11" fillId="8" borderId="42" xfId="0" applyFont="1" applyFill="1" applyBorder="1" applyAlignment="1">
      <alignment horizontal="left"/>
    </xf>
    <xf numFmtId="166" fontId="11" fillId="8" borderId="42" xfId="0" applyNumberFormat="1" applyFont="1" applyFill="1" applyBorder="1" applyAlignment="1">
      <alignment horizontal="right"/>
    </xf>
    <xf numFmtId="166" fontId="11" fillId="8" borderId="17" xfId="0" applyNumberFormat="1" applyFont="1" applyFill="1" applyBorder="1" applyAlignment="1">
      <alignment horizontal="right"/>
    </xf>
    <xf numFmtId="166" fontId="11" fillId="8" borderId="17" xfId="0" applyNumberFormat="1" applyFont="1" applyFill="1" applyBorder="1" applyAlignment="1">
      <alignment/>
    </xf>
    <xf numFmtId="165" fontId="16" fillId="0" borderId="17" xfId="0" applyNumberFormat="1" applyFont="1" applyFill="1" applyBorder="1" applyAlignment="1">
      <alignment horizontal="left"/>
    </xf>
    <xf numFmtId="164" fontId="16" fillId="0" borderId="42" xfId="0" applyFont="1" applyFill="1" applyBorder="1" applyAlignment="1">
      <alignment horizontal="left"/>
    </xf>
    <xf numFmtId="166" fontId="16" fillId="0" borderId="42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center"/>
    </xf>
    <xf numFmtId="166" fontId="11" fillId="6" borderId="42" xfId="0" applyNumberFormat="1" applyFont="1" applyFill="1" applyBorder="1" applyAlignment="1">
      <alignment horizontal="right"/>
    </xf>
    <xf numFmtId="166" fontId="11" fillId="6" borderId="17" xfId="0" applyNumberFormat="1" applyFont="1" applyFill="1" applyBorder="1" applyAlignment="1">
      <alignment horizontal="right"/>
    </xf>
    <xf numFmtId="166" fontId="11" fillId="6" borderId="17" xfId="0" applyNumberFormat="1" applyFont="1" applyFill="1" applyBorder="1" applyAlignment="1">
      <alignment/>
    </xf>
    <xf numFmtId="164" fontId="22" fillId="8" borderId="29" xfId="0" applyFont="1" applyFill="1" applyBorder="1" applyAlignment="1">
      <alignment horizontal="center"/>
    </xf>
    <xf numFmtId="165" fontId="16" fillId="3" borderId="42" xfId="0" applyNumberFormat="1" applyFont="1" applyFill="1" applyBorder="1" applyAlignment="1">
      <alignment horizontal="center"/>
    </xf>
    <xf numFmtId="165" fontId="16" fillId="8" borderId="42" xfId="0" applyNumberFormat="1" applyFont="1" applyFill="1" applyBorder="1" applyAlignment="1">
      <alignment horizontal="center"/>
    </xf>
    <xf numFmtId="165" fontId="9" fillId="0" borderId="16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/>
    </xf>
    <xf numFmtId="166" fontId="11" fillId="0" borderId="16" xfId="0" applyNumberFormat="1" applyFont="1" applyFill="1" applyBorder="1" applyAlignment="1">
      <alignment/>
    </xf>
    <xf numFmtId="166" fontId="11" fillId="6" borderId="15" xfId="0" applyNumberFormat="1" applyFont="1" applyFill="1" applyBorder="1" applyAlignment="1">
      <alignment horizontal="right"/>
    </xf>
    <xf numFmtId="172" fontId="11" fillId="6" borderId="16" xfId="0" applyNumberFormat="1" applyFont="1" applyFill="1" applyBorder="1" applyAlignment="1">
      <alignment horizontal="right"/>
    </xf>
    <xf numFmtId="166" fontId="27" fillId="3" borderId="16" xfId="0" applyNumberFormat="1" applyFont="1" applyFill="1" applyBorder="1" applyAlignment="1">
      <alignment/>
    </xf>
    <xf numFmtId="172" fontId="8" fillId="3" borderId="16" xfId="0" applyNumberFormat="1" applyFont="1" applyFill="1" applyBorder="1" applyAlignment="1">
      <alignment/>
    </xf>
    <xf numFmtId="165" fontId="27" fillId="8" borderId="16" xfId="0" applyNumberFormat="1" applyFont="1" applyFill="1" applyBorder="1" applyAlignment="1">
      <alignment/>
    </xf>
    <xf numFmtId="166" fontId="27" fillId="8" borderId="15" xfId="0" applyNumberFormat="1" applyFont="1" applyFill="1" applyBorder="1" applyAlignment="1">
      <alignment horizontal="right"/>
    </xf>
    <xf numFmtId="166" fontId="27" fillId="8" borderId="16" xfId="0" applyNumberFormat="1" applyFont="1" applyFill="1" applyBorder="1" applyAlignment="1">
      <alignment/>
    </xf>
    <xf numFmtId="172" fontId="27" fillId="8" borderId="16" xfId="0" applyNumberFormat="1" applyFont="1" applyFill="1" applyBorder="1" applyAlignment="1">
      <alignment/>
    </xf>
    <xf numFmtId="164" fontId="28" fillId="8" borderId="0" xfId="0" applyFont="1" applyFill="1" applyBorder="1" applyAlignment="1">
      <alignment/>
    </xf>
    <xf numFmtId="164" fontId="29" fillId="8" borderId="16" xfId="0" applyFont="1" applyFill="1" applyBorder="1" applyAlignment="1">
      <alignment/>
    </xf>
    <xf numFmtId="166" fontId="29" fillId="8" borderId="15" xfId="0" applyNumberFormat="1" applyFont="1" applyFill="1" applyBorder="1" applyAlignment="1">
      <alignment horizontal="right"/>
    </xf>
    <xf numFmtId="166" fontId="29" fillId="8" borderId="16" xfId="0" applyNumberFormat="1" applyFont="1" applyFill="1" applyBorder="1" applyAlignment="1">
      <alignment/>
    </xf>
    <xf numFmtId="172" fontId="29" fillId="8" borderId="16" xfId="0" applyNumberFormat="1" applyFont="1" applyFill="1" applyBorder="1" applyAlignment="1">
      <alignment horizontal="right"/>
    </xf>
    <xf numFmtId="164" fontId="11" fillId="8" borderId="16" xfId="0" applyFont="1" applyFill="1" applyBorder="1" applyAlignment="1">
      <alignment/>
    </xf>
    <xf numFmtId="166" fontId="11" fillId="8" borderId="16" xfId="0" applyNumberFormat="1" applyFont="1" applyFill="1" applyBorder="1" applyAlignment="1">
      <alignment/>
    </xf>
    <xf numFmtId="172" fontId="11" fillId="8" borderId="16" xfId="0" applyNumberFormat="1" applyFont="1" applyFill="1" applyBorder="1" applyAlignment="1">
      <alignment horizontal="right"/>
    </xf>
    <xf numFmtId="164" fontId="11" fillId="8" borderId="16" xfId="0" applyFont="1" applyFill="1" applyBorder="1" applyAlignment="1">
      <alignment/>
    </xf>
    <xf numFmtId="166" fontId="11" fillId="8" borderId="16" xfId="0" applyNumberFormat="1" applyFont="1" applyFill="1" applyBorder="1" applyAlignment="1">
      <alignment horizontal="right"/>
    </xf>
    <xf numFmtId="165" fontId="27" fillId="6" borderId="16" xfId="0" applyNumberFormat="1" applyFont="1" applyFill="1" applyBorder="1" applyAlignment="1">
      <alignment horizontal="center"/>
    </xf>
    <xf numFmtId="164" fontId="2" fillId="6" borderId="1" xfId="0" applyFont="1" applyFill="1" applyBorder="1" applyAlignment="1">
      <alignment/>
    </xf>
    <xf numFmtId="164" fontId="0" fillId="6" borderId="16" xfId="0" applyFill="1" applyBorder="1" applyAlignment="1">
      <alignment/>
    </xf>
    <xf numFmtId="164" fontId="0" fillId="6" borderId="0" xfId="0" applyFill="1" applyAlignment="1">
      <alignment/>
    </xf>
    <xf numFmtId="166" fontId="27" fillId="6" borderId="16" xfId="0" applyNumberFormat="1" applyFont="1" applyFill="1" applyBorder="1" applyAlignment="1">
      <alignment/>
    </xf>
    <xf numFmtId="172" fontId="27" fillId="6" borderId="16" xfId="0" applyNumberFormat="1" applyFont="1" applyFill="1" applyBorder="1" applyAlignment="1">
      <alignment horizontal="right"/>
    </xf>
    <xf numFmtId="165" fontId="27" fillId="8" borderId="16" xfId="0" applyNumberFormat="1" applyFont="1" applyFill="1" applyBorder="1" applyAlignment="1">
      <alignment horizontal="center"/>
    </xf>
    <xf numFmtId="164" fontId="8" fillId="3" borderId="9" xfId="0" applyFont="1" applyFill="1" applyBorder="1" applyAlignment="1">
      <alignment horizontal="left"/>
    </xf>
    <xf numFmtId="164" fontId="17" fillId="3" borderId="16" xfId="0" applyFont="1" applyFill="1" applyBorder="1" applyAlignment="1">
      <alignment/>
    </xf>
    <xf numFmtId="166" fontId="27" fillId="3" borderId="15" xfId="0" applyNumberFormat="1" applyFont="1" applyFill="1" applyBorder="1" applyAlignment="1">
      <alignment horizontal="right"/>
    </xf>
    <xf numFmtId="172" fontId="27" fillId="3" borderId="16" xfId="0" applyNumberFormat="1" applyFont="1" applyFill="1" applyBorder="1" applyAlignment="1">
      <alignment horizontal="right"/>
    </xf>
    <xf numFmtId="164" fontId="17" fillId="0" borderId="16" xfId="0" applyFont="1" applyBorder="1" applyAlignment="1">
      <alignment/>
    </xf>
    <xf numFmtId="172" fontId="27" fillId="8" borderId="16" xfId="0" applyNumberFormat="1" applyFont="1" applyFill="1" applyBorder="1" applyAlignment="1">
      <alignment horizontal="right"/>
    </xf>
    <xf numFmtId="164" fontId="18" fillId="0" borderId="16" xfId="0" applyFont="1" applyBorder="1" applyAlignment="1">
      <alignment/>
    </xf>
    <xf numFmtId="165" fontId="27" fillId="6" borderId="16" xfId="0" applyNumberFormat="1" applyFont="1" applyFill="1" applyBorder="1" applyAlignment="1">
      <alignment/>
    </xf>
    <xf numFmtId="172" fontId="16" fillId="6" borderId="16" xfId="0" applyNumberFormat="1" applyFont="1" applyFill="1" applyBorder="1" applyAlignment="1">
      <alignment horizontal="right"/>
    </xf>
    <xf numFmtId="165" fontId="16" fillId="8" borderId="16" xfId="0" applyNumberFormat="1" applyFont="1" applyFill="1" applyBorder="1" applyAlignment="1">
      <alignment horizontal="center"/>
    </xf>
    <xf numFmtId="172" fontId="16" fillId="3" borderId="16" xfId="0" applyNumberFormat="1" applyFont="1" applyFill="1" applyBorder="1" applyAlignment="1">
      <alignment horizontal="right"/>
    </xf>
    <xf numFmtId="166" fontId="27" fillId="8" borderId="52" xfId="0" applyNumberFormat="1" applyFont="1" applyFill="1" applyBorder="1" applyAlignment="1">
      <alignment horizontal="right"/>
    </xf>
    <xf numFmtId="172" fontId="16" fillId="8" borderId="16" xfId="0" applyNumberFormat="1" applyFont="1" applyFill="1" applyBorder="1" applyAlignment="1">
      <alignment horizontal="right"/>
    </xf>
    <xf numFmtId="166" fontId="9" fillId="0" borderId="8" xfId="0" applyNumberFormat="1" applyFont="1" applyBorder="1" applyAlignment="1">
      <alignment/>
    </xf>
    <xf numFmtId="172" fontId="11" fillId="0" borderId="16" xfId="0" applyNumberFormat="1" applyFont="1" applyFill="1" applyBorder="1" applyAlignment="1">
      <alignment horizontal="right"/>
    </xf>
    <xf numFmtId="166" fontId="29" fillId="8" borderId="52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/>
    </xf>
    <xf numFmtId="165" fontId="11" fillId="0" borderId="15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 applyAlignment="1">
      <alignment/>
    </xf>
    <xf numFmtId="165" fontId="18" fillId="0" borderId="16" xfId="0" applyNumberFormat="1" applyFont="1" applyBorder="1" applyAlignment="1">
      <alignment horizontal="right"/>
    </xf>
    <xf numFmtId="165" fontId="29" fillId="8" borderId="52" xfId="0" applyNumberFormat="1" applyFont="1" applyFill="1" applyBorder="1" applyAlignment="1">
      <alignment horizontal="right"/>
    </xf>
    <xf numFmtId="165" fontId="29" fillId="8" borderId="16" xfId="0" applyNumberFormat="1" applyFont="1" applyFill="1" applyBorder="1" applyAlignment="1">
      <alignment horizontal="right"/>
    </xf>
    <xf numFmtId="165" fontId="11" fillId="8" borderId="16" xfId="0" applyNumberFormat="1" applyFont="1" applyFill="1" applyBorder="1" applyAlignment="1">
      <alignment horizontal="right"/>
    </xf>
    <xf numFmtId="164" fontId="16" fillId="5" borderId="16" xfId="0" applyFont="1" applyFill="1" applyBorder="1" applyAlignment="1">
      <alignment horizontal="center"/>
    </xf>
    <xf numFmtId="164" fontId="16" fillId="5" borderId="53" xfId="0" applyFont="1" applyFill="1" applyBorder="1" applyAlignment="1">
      <alignment/>
    </xf>
    <xf numFmtId="165" fontId="8" fillId="5" borderId="1" xfId="0" applyNumberFormat="1" applyFont="1" applyFill="1" applyBorder="1" applyAlignment="1">
      <alignment horizontal="right"/>
    </xf>
    <xf numFmtId="172" fontId="8" fillId="5" borderId="16" xfId="0" applyNumberFormat="1" applyFont="1" applyFill="1" applyBorder="1" applyAlignment="1">
      <alignment/>
    </xf>
    <xf numFmtId="164" fontId="16" fillId="5" borderId="16" xfId="0" applyFont="1" applyFill="1" applyBorder="1" applyAlignment="1">
      <alignment horizontal="justify"/>
    </xf>
    <xf numFmtId="166" fontId="16" fillId="5" borderId="16" xfId="0" applyNumberFormat="1" applyFont="1" applyFill="1" applyBorder="1" applyAlignment="1">
      <alignment horizontal="right"/>
    </xf>
    <xf numFmtId="164" fontId="8" fillId="4" borderId="16" xfId="0" applyFont="1" applyFill="1" applyBorder="1" applyAlignment="1">
      <alignment/>
    </xf>
    <xf numFmtId="164" fontId="16" fillId="4" borderId="16" xfId="0" applyFont="1" applyFill="1" applyBorder="1" applyAlignment="1">
      <alignment horizontal="left"/>
    </xf>
    <xf numFmtId="165" fontId="16" fillId="4" borderId="16" xfId="0" applyNumberFormat="1" applyFont="1" applyFill="1" applyBorder="1" applyAlignment="1">
      <alignment horizontal="left"/>
    </xf>
    <xf numFmtId="165" fontId="16" fillId="4" borderId="16" xfId="0" applyNumberFormat="1" applyFont="1" applyFill="1" applyBorder="1" applyAlignment="1">
      <alignment horizontal="center"/>
    </xf>
    <xf numFmtId="164" fontId="16" fillId="4" borderId="16" xfId="0" applyFont="1" applyFill="1" applyBorder="1" applyAlignment="1">
      <alignment horizontal="center"/>
    </xf>
    <xf numFmtId="164" fontId="16" fillId="4" borderId="16" xfId="0" applyFont="1" applyFill="1" applyBorder="1" applyAlignment="1">
      <alignment/>
    </xf>
    <xf numFmtId="164" fontId="19" fillId="5" borderId="29" xfId="0" applyFont="1" applyFill="1" applyBorder="1" applyAlignment="1">
      <alignment horizontal="left" vertical="center"/>
    </xf>
    <xf numFmtId="166" fontId="16" fillId="5" borderId="16" xfId="0" applyNumberFormat="1" applyFont="1" applyFill="1" applyBorder="1" applyAlignment="1">
      <alignment/>
    </xf>
    <xf numFmtId="173" fontId="16" fillId="5" borderId="16" xfId="0" applyNumberFormat="1" applyFont="1" applyFill="1" applyBorder="1" applyAlignment="1">
      <alignment/>
    </xf>
    <xf numFmtId="165" fontId="19" fillId="6" borderId="29" xfId="0" applyNumberFormat="1" applyFont="1" applyFill="1" applyBorder="1" applyAlignment="1">
      <alignment horizontal="left" vertical="center"/>
    </xf>
    <xf numFmtId="164" fontId="19" fillId="6" borderId="16" xfId="0" applyFont="1" applyFill="1" applyBorder="1" applyAlignment="1">
      <alignment horizontal="left" vertical="center"/>
    </xf>
    <xf numFmtId="166" fontId="16" fillId="6" borderId="16" xfId="0" applyNumberFormat="1" applyFont="1" applyFill="1" applyBorder="1" applyAlignment="1">
      <alignment/>
    </xf>
    <xf numFmtId="173" fontId="16" fillId="6" borderId="16" xfId="0" applyNumberFormat="1" applyFont="1" applyFill="1" applyBorder="1" applyAlignment="1">
      <alignment/>
    </xf>
    <xf numFmtId="165" fontId="16" fillId="7" borderId="16" xfId="0" applyNumberFormat="1" applyFont="1" applyFill="1" applyBorder="1" applyAlignment="1">
      <alignment/>
    </xf>
    <xf numFmtId="164" fontId="16" fillId="7" borderId="16" xfId="0" applyFont="1" applyFill="1" applyBorder="1" applyAlignment="1">
      <alignment/>
    </xf>
    <xf numFmtId="164" fontId="1" fillId="7" borderId="16" xfId="0" applyFont="1" applyFill="1" applyBorder="1" applyAlignment="1">
      <alignment/>
    </xf>
    <xf numFmtId="166" fontId="16" fillId="7" borderId="16" xfId="0" applyNumberFormat="1" applyFont="1" applyFill="1" applyBorder="1" applyAlignment="1">
      <alignment/>
    </xf>
    <xf numFmtId="173" fontId="16" fillId="7" borderId="16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 horizontal="center"/>
    </xf>
    <xf numFmtId="173" fontId="16" fillId="3" borderId="16" xfId="0" applyNumberFormat="1" applyFont="1" applyFill="1" applyBorder="1" applyAlignment="1">
      <alignment/>
    </xf>
    <xf numFmtId="173" fontId="16" fillId="0" borderId="16" xfId="0" applyNumberFormat="1" applyFont="1" applyFill="1" applyBorder="1" applyAlignment="1">
      <alignment/>
    </xf>
    <xf numFmtId="173" fontId="11" fillId="0" borderId="16" xfId="0" applyNumberFormat="1" applyFont="1" applyFill="1" applyBorder="1" applyAlignment="1">
      <alignment horizontal="right"/>
    </xf>
    <xf numFmtId="173" fontId="11" fillId="6" borderId="54" xfId="0" applyNumberFormat="1" applyFont="1" applyFill="1" applyBorder="1" applyAlignment="1">
      <alignment horizontal="right"/>
    </xf>
    <xf numFmtId="164" fontId="22" fillId="0" borderId="16" xfId="0" applyFont="1" applyFill="1" applyBorder="1" applyAlignment="1">
      <alignment horizontal="center"/>
    </xf>
    <xf numFmtId="165" fontId="16" fillId="7" borderId="16" xfId="0" applyNumberFormat="1" applyFont="1" applyFill="1" applyBorder="1" applyAlignment="1">
      <alignment horizontal="left"/>
    </xf>
    <xf numFmtId="166" fontId="11" fillId="7" borderId="16" xfId="0" applyNumberFormat="1" applyFont="1" applyFill="1" applyBorder="1" applyAlignment="1">
      <alignment horizontal="right"/>
    </xf>
    <xf numFmtId="166" fontId="11" fillId="7" borderId="16" xfId="0" applyNumberFormat="1" applyFont="1" applyFill="1" applyBorder="1" applyAlignment="1">
      <alignment/>
    </xf>
    <xf numFmtId="173" fontId="11" fillId="7" borderId="54" xfId="0" applyNumberFormat="1" applyFont="1" applyFill="1" applyBorder="1" applyAlignment="1">
      <alignment horizontal="right"/>
    </xf>
    <xf numFmtId="173" fontId="16" fillId="3" borderId="16" xfId="0" applyNumberFormat="1" applyFont="1" applyFill="1" applyBorder="1" applyAlignment="1">
      <alignment horizontal="right"/>
    </xf>
    <xf numFmtId="173" fontId="16" fillId="0" borderId="16" xfId="0" applyNumberFormat="1" applyFont="1" applyFill="1" applyBorder="1" applyAlignment="1">
      <alignment horizontal="right"/>
    </xf>
    <xf numFmtId="173" fontId="9" fillId="0" borderId="16" xfId="0" applyNumberFormat="1" applyFont="1" applyBorder="1" applyAlignment="1">
      <alignment/>
    </xf>
    <xf numFmtId="173" fontId="16" fillId="6" borderId="54" xfId="0" applyNumberFormat="1" applyFont="1" applyFill="1" applyBorder="1" applyAlignment="1">
      <alignment horizontal="right"/>
    </xf>
    <xf numFmtId="164" fontId="8" fillId="5" borderId="16" xfId="0" applyFont="1" applyFill="1" applyBorder="1" applyAlignment="1">
      <alignment vertical="top"/>
    </xf>
    <xf numFmtId="173" fontId="8" fillId="5" borderId="16" xfId="0" applyNumberFormat="1" applyFont="1" applyFill="1" applyBorder="1" applyAlignment="1">
      <alignment/>
    </xf>
    <xf numFmtId="164" fontId="9" fillId="4" borderId="13" xfId="0" applyFont="1" applyFill="1" applyBorder="1" applyAlignment="1">
      <alignment horizontal="center"/>
    </xf>
    <xf numFmtId="165" fontId="16" fillId="4" borderId="18" xfId="0" applyNumberFormat="1" applyFont="1" applyFill="1" applyBorder="1" applyAlignment="1">
      <alignment horizontal="center"/>
    </xf>
    <xf numFmtId="165" fontId="16" fillId="4" borderId="13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 vertical="center"/>
    </xf>
    <xf numFmtId="164" fontId="16" fillId="4" borderId="35" xfId="0" applyFont="1" applyFill="1" applyBorder="1" applyAlignment="1">
      <alignment horizontal="left"/>
    </xf>
    <xf numFmtId="164" fontId="19" fillId="5" borderId="55" xfId="0" applyFont="1" applyFill="1" applyBorder="1" applyAlignment="1">
      <alignment horizontal="left" vertical="center"/>
    </xf>
    <xf numFmtId="166" fontId="20" fillId="5" borderId="56" xfId="0" applyNumberFormat="1" applyFont="1" applyFill="1" applyBorder="1" applyAlignment="1">
      <alignment/>
    </xf>
    <xf numFmtId="166" fontId="20" fillId="0" borderId="0" xfId="0" applyNumberFormat="1" applyFont="1" applyFill="1" applyBorder="1" applyAlignment="1">
      <alignment/>
    </xf>
    <xf numFmtId="165" fontId="21" fillId="6" borderId="15" xfId="0" applyNumberFormat="1" applyFont="1" applyFill="1" applyBorder="1" applyAlignment="1">
      <alignment horizontal="center"/>
    </xf>
    <xf numFmtId="165" fontId="16" fillId="6" borderId="14" xfId="0" applyNumberFormat="1" applyFont="1" applyFill="1" applyBorder="1" applyAlignment="1">
      <alignment horizontal="left"/>
    </xf>
    <xf numFmtId="166" fontId="30" fillId="0" borderId="0" xfId="0" applyNumberFormat="1" applyFont="1" applyFill="1" applyBorder="1" applyAlignment="1">
      <alignment/>
    </xf>
    <xf numFmtId="164" fontId="22" fillId="8" borderId="16" xfId="0" applyNumberFormat="1" applyFont="1" applyFill="1" applyBorder="1" applyAlignment="1">
      <alignment/>
    </xf>
    <xf numFmtId="165" fontId="21" fillId="8" borderId="13" xfId="0" applyNumberFormat="1" applyFont="1" applyFill="1" applyBorder="1" applyAlignment="1">
      <alignment horizontal="center"/>
    </xf>
    <xf numFmtId="165" fontId="16" fillId="7" borderId="14" xfId="0" applyNumberFormat="1" applyFont="1" applyFill="1" applyBorder="1" applyAlignment="1">
      <alignment horizontal="left"/>
    </xf>
    <xf numFmtId="166" fontId="16" fillId="7" borderId="15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6" fontId="16" fillId="12" borderId="42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164" fontId="16" fillId="7" borderId="14" xfId="0" applyFont="1" applyFill="1" applyBorder="1" applyAlignment="1">
      <alignment/>
    </xf>
    <xf numFmtId="164" fontId="11" fillId="0" borderId="42" xfId="0" applyFont="1" applyFill="1" applyBorder="1" applyAlignment="1">
      <alignment/>
    </xf>
    <xf numFmtId="165" fontId="11" fillId="0" borderId="13" xfId="0" applyNumberFormat="1" applyFont="1" applyFill="1" applyBorder="1" applyAlignment="1">
      <alignment horizontal="center"/>
    </xf>
    <xf numFmtId="164" fontId="11" fillId="0" borderId="57" xfId="0" applyFont="1" applyFill="1" applyBorder="1" applyAlignment="1">
      <alignment horizontal="left"/>
    </xf>
    <xf numFmtId="166" fontId="11" fillId="0" borderId="57" xfId="0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11" fillId="0" borderId="18" xfId="0" applyNumberFormat="1" applyFont="1" applyFill="1" applyBorder="1" applyAlignment="1">
      <alignment/>
    </xf>
    <xf numFmtId="165" fontId="16" fillId="0" borderId="17" xfId="0" applyNumberFormat="1" applyFont="1" applyFill="1" applyBorder="1" applyAlignment="1">
      <alignment/>
    </xf>
    <xf numFmtId="166" fontId="16" fillId="0" borderId="17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  <xf numFmtId="165" fontId="11" fillId="0" borderId="17" xfId="0" applyNumberFormat="1" applyFont="1" applyFill="1" applyBorder="1" applyAlignment="1">
      <alignment horizontal="left"/>
    </xf>
    <xf numFmtId="165" fontId="16" fillId="8" borderId="14" xfId="0" applyNumberFormat="1" applyFont="1" applyFill="1" applyBorder="1" applyAlignment="1">
      <alignment horizontal="center"/>
    </xf>
    <xf numFmtId="164" fontId="2" fillId="6" borderId="14" xfId="0" applyFont="1" applyFill="1" applyBorder="1" applyAlignment="1">
      <alignment horizontal="left"/>
    </xf>
    <xf numFmtId="166" fontId="11" fillId="7" borderId="42" xfId="0" applyNumberFormat="1" applyFont="1" applyFill="1" applyBorder="1" applyAlignment="1">
      <alignment horizontal="right"/>
    </xf>
    <xf numFmtId="165" fontId="21" fillId="6" borderId="16" xfId="0" applyNumberFormat="1" applyFont="1" applyFill="1" applyBorder="1" applyAlignment="1">
      <alignment horizontal="center"/>
    </xf>
    <xf numFmtId="166" fontId="16" fillId="7" borderId="16" xfId="0" applyNumberFormat="1" applyFont="1" applyFill="1" applyBorder="1" applyAlignment="1">
      <alignment horizontal="right"/>
    </xf>
    <xf numFmtId="165" fontId="16" fillId="3" borderId="15" xfId="0" applyNumberFormat="1" applyFont="1" applyFill="1" applyBorder="1" applyAlignment="1">
      <alignment horizontal="left"/>
    </xf>
    <xf numFmtId="165" fontId="16" fillId="0" borderId="15" xfId="0" applyNumberFormat="1" applyFont="1" applyFill="1" applyBorder="1" applyAlignment="1">
      <alignment horizontal="left"/>
    </xf>
    <xf numFmtId="165" fontId="11" fillId="0" borderId="42" xfId="0" applyNumberFormat="1" applyFont="1" applyFill="1" applyBorder="1" applyAlignment="1">
      <alignment horizontal="left"/>
    </xf>
    <xf numFmtId="165" fontId="16" fillId="0" borderId="42" xfId="0" applyNumberFormat="1" applyFont="1" applyFill="1" applyBorder="1" applyAlignment="1">
      <alignment horizontal="left"/>
    </xf>
    <xf numFmtId="164" fontId="0" fillId="8" borderId="0" xfId="0" applyFill="1" applyAlignment="1">
      <alignment/>
    </xf>
    <xf numFmtId="165" fontId="16" fillId="3" borderId="42" xfId="0" applyNumberFormat="1" applyFont="1" applyFill="1" applyBorder="1" applyAlignment="1">
      <alignment horizontal="left"/>
    </xf>
    <xf numFmtId="164" fontId="8" fillId="6" borderId="16" xfId="0" applyFont="1" applyFill="1" applyBorder="1" applyAlignment="1">
      <alignment horizontal="center"/>
    </xf>
    <xf numFmtId="164" fontId="11" fillId="8" borderId="15" xfId="0" applyFont="1" applyFill="1" applyBorder="1" applyAlignment="1">
      <alignment/>
    </xf>
    <xf numFmtId="164" fontId="8" fillId="5" borderId="58" xfId="0" applyFont="1" applyFill="1" applyBorder="1" applyAlignment="1">
      <alignment horizontal="left"/>
    </xf>
    <xf numFmtId="164" fontId="0" fillId="5" borderId="59" xfId="0" applyFill="1" applyBorder="1" applyAlignment="1">
      <alignment horizontal="center"/>
    </xf>
    <xf numFmtId="164" fontId="0" fillId="5" borderId="60" xfId="0" applyFill="1" applyBorder="1" applyAlignment="1">
      <alignment horizontal="left"/>
    </xf>
    <xf numFmtId="164" fontId="16" fillId="5" borderId="16" xfId="0" applyFont="1" applyFill="1" applyBorder="1" applyAlignment="1">
      <alignment/>
    </xf>
    <xf numFmtId="166" fontId="16" fillId="5" borderId="42" xfId="0" applyNumberFormat="1" applyFont="1" applyFill="1" applyBorder="1" applyAlignment="1">
      <alignment horizontal="right"/>
    </xf>
    <xf numFmtId="164" fontId="0" fillId="5" borderId="61" xfId="0" applyFill="1" applyBorder="1" applyAlignment="1">
      <alignment horizontal="center"/>
    </xf>
    <xf numFmtId="164" fontId="0" fillId="5" borderId="62" xfId="0" applyFill="1" applyBorder="1" applyAlignment="1">
      <alignment horizontal="center"/>
    </xf>
    <xf numFmtId="164" fontId="0" fillId="5" borderId="42" xfId="0" applyFill="1" applyBorder="1" applyAlignment="1">
      <alignment horizontal="left"/>
    </xf>
    <xf numFmtId="164" fontId="3" fillId="4" borderId="16" xfId="20" applyFont="1" applyFill="1" applyBorder="1" applyAlignment="1">
      <alignment horizontal="center"/>
      <protection/>
    </xf>
    <xf numFmtId="164" fontId="16" fillId="4" borderId="16" xfId="20" applyFont="1" applyFill="1" applyBorder="1" applyAlignment="1">
      <alignment horizontal="center" vertical="center" wrapText="1" shrinkToFit="1"/>
      <protection/>
    </xf>
    <xf numFmtId="164" fontId="16" fillId="4" borderId="16" xfId="20" applyFont="1" applyFill="1" applyBorder="1" applyAlignment="1">
      <alignment horizontal="center" vertical="center" shrinkToFit="1"/>
      <protection/>
    </xf>
    <xf numFmtId="164" fontId="1" fillId="4" borderId="16" xfId="20" applyFont="1" applyFill="1" applyBorder="1" applyAlignment="1">
      <alignment horizontal="center" vertical="center"/>
      <protection/>
    </xf>
    <xf numFmtId="164" fontId="11" fillId="4" borderId="16" xfId="20" applyFont="1" applyFill="1" applyBorder="1" applyAlignment="1">
      <alignment horizontal="center" vertical="center"/>
      <protection/>
    </xf>
    <xf numFmtId="164" fontId="11" fillId="4" borderId="14" xfId="20" applyFont="1" applyFill="1" applyBorder="1" applyAlignment="1">
      <alignment horizontal="center" vertical="center"/>
      <protection/>
    </xf>
    <xf numFmtId="164" fontId="1" fillId="4" borderId="57" xfId="20" applyFill="1" applyBorder="1">
      <alignment/>
      <protection/>
    </xf>
    <xf numFmtId="164" fontId="16" fillId="4" borderId="16" xfId="20" applyFont="1" applyFill="1" applyBorder="1" applyAlignment="1">
      <alignment horizontal="center" vertical="center"/>
      <protection/>
    </xf>
    <xf numFmtId="164" fontId="16" fillId="4" borderId="13" xfId="20" applyFont="1" applyFill="1" applyBorder="1" applyAlignment="1">
      <alignment horizontal="center" vertical="center"/>
      <protection/>
    </xf>
    <xf numFmtId="164" fontId="1" fillId="4" borderId="42" xfId="20" applyFill="1" applyBorder="1">
      <alignment/>
      <protection/>
    </xf>
    <xf numFmtId="164" fontId="16" fillId="4" borderId="63" xfId="20" applyFont="1" applyFill="1" applyBorder="1" applyAlignment="1">
      <alignment horizontal="center" vertical="center"/>
      <protection/>
    </xf>
    <xf numFmtId="164" fontId="16" fillId="4" borderId="18" xfId="20" applyFont="1" applyFill="1" applyBorder="1" applyAlignment="1">
      <alignment horizontal="center" vertical="center"/>
      <protection/>
    </xf>
    <xf numFmtId="164" fontId="31" fillId="9" borderId="16" xfId="20" applyFont="1" applyFill="1" applyBorder="1" applyAlignment="1">
      <alignment horizontal="left" vertical="center"/>
      <protection/>
    </xf>
    <xf numFmtId="164" fontId="31" fillId="9" borderId="14" xfId="20" applyFont="1" applyFill="1" applyBorder="1" applyAlignment="1">
      <alignment horizontal="left" vertical="center"/>
      <protection/>
    </xf>
    <xf numFmtId="164" fontId="31" fillId="9" borderId="15" xfId="20" applyFont="1" applyFill="1" applyBorder="1" applyAlignment="1">
      <alignment horizontal="center" vertical="center"/>
      <protection/>
    </xf>
    <xf numFmtId="164" fontId="31" fillId="9" borderId="15" xfId="20" applyFont="1" applyFill="1" applyBorder="1" applyAlignment="1">
      <alignment horizontal="left" vertical="center"/>
      <protection/>
    </xf>
    <xf numFmtId="164" fontId="31" fillId="9" borderId="17" xfId="20" applyFont="1" applyFill="1" applyBorder="1" applyAlignment="1">
      <alignment horizontal="left" vertical="center"/>
      <protection/>
    </xf>
    <xf numFmtId="172" fontId="11" fillId="10" borderId="18" xfId="20" applyNumberFormat="1" applyFont="1" applyFill="1" applyBorder="1" applyAlignment="1">
      <alignment horizontal="center" vertical="center"/>
      <protection/>
    </xf>
    <xf numFmtId="164" fontId="11" fillId="10" borderId="13" xfId="20" applyFont="1" applyFill="1" applyBorder="1" applyAlignment="1">
      <alignment vertical="center"/>
      <protection/>
    </xf>
    <xf numFmtId="164" fontId="16" fillId="10" borderId="58" xfId="20" applyFont="1" applyFill="1" applyBorder="1" applyAlignment="1">
      <alignment/>
      <protection/>
    </xf>
    <xf numFmtId="164" fontId="11" fillId="10" borderId="60" xfId="20" applyFont="1" applyFill="1" applyBorder="1" applyAlignment="1">
      <alignment/>
      <protection/>
    </xf>
    <xf numFmtId="164" fontId="11" fillId="10" borderId="57" xfId="20" applyFont="1" applyFill="1" applyBorder="1" applyAlignment="1">
      <alignment/>
      <protection/>
    </xf>
    <xf numFmtId="164" fontId="11" fillId="10" borderId="16" xfId="20" applyFont="1" applyFill="1" applyBorder="1" applyAlignment="1">
      <alignment/>
      <protection/>
    </xf>
    <xf numFmtId="164" fontId="32" fillId="0" borderId="16" xfId="20" applyFont="1" applyBorder="1">
      <alignment/>
      <protection/>
    </xf>
    <xf numFmtId="164" fontId="33" fillId="0" borderId="16" xfId="20" applyFont="1" applyBorder="1">
      <alignment/>
      <protection/>
    </xf>
    <xf numFmtId="164" fontId="33" fillId="0" borderId="16" xfId="20" applyFont="1" applyBorder="1" applyAlignment="1">
      <alignment/>
      <protection/>
    </xf>
    <xf numFmtId="166" fontId="33" fillId="0" borderId="16" xfId="20" applyNumberFormat="1" applyFont="1" applyBorder="1">
      <alignment/>
      <protection/>
    </xf>
    <xf numFmtId="166" fontId="33" fillId="4" borderId="16" xfId="20" applyNumberFormat="1" applyFont="1" applyFill="1" applyBorder="1">
      <alignment/>
      <protection/>
    </xf>
    <xf numFmtId="164" fontId="34" fillId="0" borderId="16" xfId="0" applyFont="1" applyBorder="1" applyAlignment="1">
      <alignment/>
    </xf>
    <xf numFmtId="166" fontId="33" fillId="0" borderId="16" xfId="20" applyNumberFormat="1" applyFont="1" applyBorder="1" applyAlignment="1">
      <alignment horizontal="right"/>
      <protection/>
    </xf>
    <xf numFmtId="166" fontId="33" fillId="4" borderId="16" xfId="20" applyNumberFormat="1" applyFont="1" applyFill="1" applyBorder="1" applyAlignment="1">
      <alignment shrinkToFit="1"/>
      <protection/>
    </xf>
    <xf numFmtId="164" fontId="33" fillId="0" borderId="16" xfId="20" applyFont="1" applyBorder="1" applyAlignment="1">
      <alignment horizontal="right"/>
      <protection/>
    </xf>
    <xf numFmtId="164" fontId="32" fillId="3" borderId="16" xfId="20" applyFont="1" applyFill="1" applyBorder="1">
      <alignment/>
      <protection/>
    </xf>
    <xf numFmtId="164" fontId="33" fillId="3" borderId="16" xfId="20" applyFont="1" applyFill="1" applyBorder="1" applyAlignment="1">
      <alignment/>
      <protection/>
    </xf>
    <xf numFmtId="166" fontId="33" fillId="3" borderId="16" xfId="20" applyNumberFormat="1" applyFont="1" applyFill="1" applyBorder="1">
      <alignment/>
      <protection/>
    </xf>
    <xf numFmtId="164" fontId="32" fillId="10" borderId="16" xfId="20" applyFont="1" applyFill="1" applyBorder="1" applyAlignment="1">
      <alignment vertical="center"/>
      <protection/>
    </xf>
    <xf numFmtId="164" fontId="33" fillId="10" borderId="16" xfId="20" applyFont="1" applyFill="1" applyBorder="1" applyAlignment="1">
      <alignment/>
      <protection/>
    </xf>
    <xf numFmtId="164" fontId="32" fillId="0" borderId="16" xfId="20" applyFont="1" applyFill="1" applyBorder="1">
      <alignment/>
      <protection/>
    </xf>
    <xf numFmtId="164" fontId="33" fillId="8" borderId="16" xfId="20" applyFont="1" applyFill="1" applyBorder="1" applyAlignment="1">
      <alignment vertical="center"/>
      <protection/>
    </xf>
    <xf numFmtId="164" fontId="33" fillId="8" borderId="16" xfId="20" applyFont="1" applyFill="1" applyBorder="1" applyAlignment="1">
      <alignment/>
      <protection/>
    </xf>
    <xf numFmtId="164" fontId="33" fillId="8" borderId="16" xfId="20" applyFont="1" applyFill="1" applyBorder="1">
      <alignment/>
      <protection/>
    </xf>
    <xf numFmtId="166" fontId="35" fillId="8" borderId="16" xfId="20" applyNumberFormat="1" applyFont="1" applyFill="1" applyBorder="1" applyAlignment="1">
      <alignment/>
      <protection/>
    </xf>
    <xf numFmtId="166" fontId="35" fillId="4" borderId="16" xfId="20" applyNumberFormat="1" applyFont="1" applyFill="1" applyBorder="1" applyAlignment="1">
      <alignment/>
      <protection/>
    </xf>
    <xf numFmtId="164" fontId="36" fillId="0" borderId="16" xfId="20" applyFont="1" applyFill="1" applyBorder="1">
      <alignment/>
      <protection/>
    </xf>
    <xf numFmtId="166" fontId="33" fillId="0" borderId="16" xfId="20" applyNumberFormat="1" applyFont="1" applyBorder="1" applyAlignment="1">
      <alignment/>
      <protection/>
    </xf>
    <xf numFmtId="172" fontId="32" fillId="0" borderId="16" xfId="20" applyNumberFormat="1" applyFont="1" applyFill="1" applyBorder="1" applyAlignment="1">
      <alignment horizontal="center" vertical="center"/>
      <protection/>
    </xf>
    <xf numFmtId="164" fontId="33" fillId="3" borderId="16" xfId="20" applyFont="1" applyFill="1" applyBorder="1">
      <alignment/>
      <protection/>
    </xf>
    <xf numFmtId="165" fontId="35" fillId="13" borderId="16" xfId="20" applyNumberFormat="1" applyFont="1" applyFill="1" applyBorder="1" applyAlignment="1">
      <alignment horizontal="left"/>
      <protection/>
    </xf>
    <xf numFmtId="164" fontId="33" fillId="13" borderId="16" xfId="20" applyFont="1" applyFill="1" applyBorder="1">
      <alignment/>
      <protection/>
    </xf>
    <xf numFmtId="166" fontId="33" fillId="13" borderId="16" xfId="20" applyNumberFormat="1" applyFont="1" applyFill="1" applyBorder="1">
      <alignment/>
      <protection/>
    </xf>
    <xf numFmtId="165" fontId="35" fillId="13" borderId="16" xfId="20" applyNumberFormat="1" applyFont="1" applyFill="1" applyBorder="1" applyAlignment="1">
      <alignment horizontal="center"/>
      <protection/>
    </xf>
    <xf numFmtId="164" fontId="33" fillId="13" borderId="13" xfId="20" applyFont="1" applyFill="1" applyBorder="1" applyAlignment="1">
      <alignment horizontal="right"/>
      <protection/>
    </xf>
    <xf numFmtId="164" fontId="33" fillId="13" borderId="13" xfId="20" applyFont="1" applyFill="1" applyBorder="1">
      <alignment/>
      <protection/>
    </xf>
    <xf numFmtId="166" fontId="33" fillId="13" borderId="13" xfId="20" applyNumberFormat="1" applyFont="1" applyFill="1" applyBorder="1">
      <alignment/>
      <protection/>
    </xf>
    <xf numFmtId="164" fontId="33" fillId="13" borderId="16" xfId="20" applyFont="1" applyFill="1" applyBorder="1" applyAlignment="1">
      <alignment horizontal="right"/>
      <protection/>
    </xf>
    <xf numFmtId="164" fontId="33" fillId="13" borderId="16" xfId="20" applyFont="1" applyFill="1" applyBorder="1" applyAlignment="1">
      <alignment horizontal="left"/>
      <protection/>
    </xf>
    <xf numFmtId="166" fontId="33" fillId="13" borderId="16" xfId="20" applyNumberFormat="1" applyFont="1" applyFill="1" applyBorder="1" applyAlignment="1">
      <alignment horizontal="right"/>
      <protection/>
    </xf>
    <xf numFmtId="164" fontId="37" fillId="8" borderId="16" xfId="0" applyFont="1" applyFill="1" applyBorder="1" applyAlignment="1">
      <alignment/>
    </xf>
    <xf numFmtId="164" fontId="37" fillId="8" borderId="16" xfId="0" applyFont="1" applyFill="1" applyBorder="1" applyAlignment="1">
      <alignment/>
    </xf>
    <xf numFmtId="164" fontId="37" fillId="4" borderId="16" xfId="0" applyFont="1" applyFill="1" applyBorder="1" applyAlignment="1">
      <alignment/>
    </xf>
    <xf numFmtId="164" fontId="1" fillId="8" borderId="16" xfId="20" applyFill="1" applyBorder="1">
      <alignment/>
      <protection/>
    </xf>
    <xf numFmtId="164" fontId="37" fillId="0" borderId="16" xfId="0" applyFont="1" applyBorder="1" applyAlignment="1">
      <alignment/>
    </xf>
    <xf numFmtId="164" fontId="0" fillId="4" borderId="1" xfId="0" applyFont="1" applyFill="1" applyBorder="1" applyAlignment="1">
      <alignment horizontal="center" vertical="center"/>
    </xf>
    <xf numFmtId="164" fontId="1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16" fillId="4" borderId="1" xfId="0" applyFont="1" applyFill="1" applyBorder="1" applyAlignment="1">
      <alignment horizontal="center"/>
    </xf>
    <xf numFmtId="164" fontId="16" fillId="4" borderId="1" xfId="0" applyFont="1" applyFill="1" applyBorder="1" applyAlignment="1">
      <alignment horizontal="center" vertical="center" wrapText="1" shrinkToFit="1"/>
    </xf>
    <xf numFmtId="174" fontId="16" fillId="4" borderId="1" xfId="0" applyNumberFormat="1" applyFont="1" applyFill="1" applyBorder="1" applyAlignment="1">
      <alignment horizontal="center"/>
    </xf>
    <xf numFmtId="164" fontId="31" fillId="14" borderId="64" xfId="0" applyFont="1" applyFill="1" applyBorder="1" applyAlignment="1" applyProtection="1">
      <alignment horizontal="left" vertical="center"/>
      <protection locked="0"/>
    </xf>
    <xf numFmtId="164" fontId="0" fillId="14" borderId="65" xfId="0" applyFill="1" applyBorder="1" applyAlignment="1" applyProtection="1">
      <alignment vertical="center"/>
      <protection locked="0"/>
    </xf>
    <xf numFmtId="164" fontId="0" fillId="14" borderId="65" xfId="0" applyFill="1" applyBorder="1" applyAlignment="1" applyProtection="1">
      <alignment/>
      <protection locked="0"/>
    </xf>
    <xf numFmtId="164" fontId="38" fillId="14" borderId="65" xfId="0" applyFont="1" applyFill="1" applyBorder="1" applyAlignment="1">
      <alignment/>
    </xf>
    <xf numFmtId="164" fontId="0" fillId="14" borderId="65" xfId="0" applyFill="1" applyBorder="1" applyAlignment="1">
      <alignment/>
    </xf>
    <xf numFmtId="166" fontId="39" fillId="14" borderId="65" xfId="0" applyNumberFormat="1" applyFont="1" applyFill="1" applyBorder="1" applyAlignment="1">
      <alignment/>
    </xf>
    <xf numFmtId="164" fontId="0" fillId="14" borderId="66" xfId="0" applyFill="1" applyBorder="1" applyAlignment="1">
      <alignment/>
    </xf>
    <xf numFmtId="172" fontId="11" fillId="10" borderId="17" xfId="0" applyNumberFormat="1" applyFont="1" applyFill="1" applyBorder="1" applyAlignment="1">
      <alignment horizontal="center" vertical="center"/>
    </xf>
    <xf numFmtId="164" fontId="11" fillId="10" borderId="16" xfId="0" applyFont="1" applyFill="1" applyBorder="1" applyAlignment="1">
      <alignment vertical="center"/>
    </xf>
    <xf numFmtId="164" fontId="16" fillId="10" borderId="14" xfId="0" applyFont="1" applyFill="1" applyBorder="1" applyAlignment="1">
      <alignment/>
    </xf>
    <xf numFmtId="164" fontId="11" fillId="10" borderId="43" xfId="0" applyFont="1" applyFill="1" applyBorder="1" applyAlignment="1">
      <alignment/>
    </xf>
    <xf numFmtId="164" fontId="11" fillId="10" borderId="15" xfId="0" applyFont="1" applyFill="1" applyBorder="1" applyAlignment="1">
      <alignment/>
    </xf>
    <xf numFmtId="166" fontId="40" fillId="10" borderId="17" xfId="0" applyNumberFormat="1" applyFont="1" applyFill="1" applyBorder="1" applyAlignment="1">
      <alignment/>
    </xf>
    <xf numFmtId="166" fontId="40" fillId="10" borderId="61" xfId="0" applyNumberFormat="1" applyFont="1" applyFill="1" applyBorder="1" applyAlignment="1">
      <alignment/>
    </xf>
    <xf numFmtId="164" fontId="0" fillId="10" borderId="16" xfId="0" applyFill="1" applyBorder="1" applyAlignment="1">
      <alignment/>
    </xf>
    <xf numFmtId="164" fontId="16" fillId="0" borderId="16" xfId="0" applyFont="1" applyBorder="1" applyAlignment="1">
      <alignment/>
    </xf>
    <xf numFmtId="164" fontId="11" fillId="0" borderId="17" xfId="0" applyFont="1" applyBorder="1" applyAlignment="1">
      <alignment/>
    </xf>
    <xf numFmtId="166" fontId="11" fillId="0" borderId="42" xfId="0" applyNumberFormat="1" applyFont="1" applyBorder="1" applyAlignment="1">
      <alignment/>
    </xf>
    <xf numFmtId="166" fontId="11" fillId="0" borderId="17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66" fontId="11" fillId="8" borderId="16" xfId="0" applyNumberFormat="1" applyFont="1" applyFill="1" applyBorder="1" applyAlignment="1">
      <alignment/>
    </xf>
    <xf numFmtId="164" fontId="11" fillId="0" borderId="16" xfId="0" applyFont="1" applyBorder="1" applyAlignment="1">
      <alignment/>
    </xf>
    <xf numFmtId="166" fontId="11" fillId="0" borderId="15" xfId="0" applyNumberFormat="1" applyFont="1" applyBorder="1" applyAlignment="1">
      <alignment/>
    </xf>
    <xf numFmtId="166" fontId="11" fillId="0" borderId="16" xfId="0" applyNumberFormat="1" applyFont="1" applyBorder="1" applyAlignment="1">
      <alignment/>
    </xf>
    <xf numFmtId="164" fontId="11" fillId="0" borderId="14" xfId="0" applyFont="1" applyBorder="1" applyAlignment="1">
      <alignment/>
    </xf>
    <xf numFmtId="164" fontId="0" fillId="0" borderId="43" xfId="0" applyBorder="1" applyAlignment="1">
      <alignment/>
    </xf>
    <xf numFmtId="164" fontId="0" fillId="0" borderId="15" xfId="0" applyBorder="1" applyAlignment="1">
      <alignment/>
    </xf>
    <xf numFmtId="164" fontId="0" fillId="0" borderId="14" xfId="0" applyBorder="1" applyAlignment="1">
      <alignment/>
    </xf>
    <xf numFmtId="175" fontId="11" fillId="0" borderId="63" xfId="0" applyNumberFormat="1" applyFont="1" applyBorder="1" applyAlignment="1">
      <alignment/>
    </xf>
    <xf numFmtId="164" fontId="11" fillId="0" borderId="16" xfId="0" applyFont="1" applyBorder="1" applyAlignment="1">
      <alignment/>
    </xf>
    <xf numFmtId="164" fontId="16" fillId="0" borderId="16" xfId="0" applyFont="1" applyBorder="1" applyAlignment="1">
      <alignment horizontal="right"/>
    </xf>
    <xf numFmtId="175" fontId="11" fillId="0" borderId="61" xfId="0" applyNumberFormat="1" applyFont="1" applyBorder="1" applyAlignment="1">
      <alignment/>
    </xf>
    <xf numFmtId="166" fontId="11" fillId="0" borderId="16" xfId="0" applyNumberFormat="1" applyFont="1" applyBorder="1" applyAlignment="1">
      <alignment shrinkToFit="1"/>
    </xf>
    <xf numFmtId="164" fontId="0" fillId="3" borderId="16" xfId="0" applyFill="1" applyBorder="1" applyAlignment="1">
      <alignment/>
    </xf>
    <xf numFmtId="164" fontId="16" fillId="3" borderId="16" xfId="0" applyFont="1" applyFill="1" applyBorder="1" applyAlignment="1">
      <alignment/>
    </xf>
    <xf numFmtId="166" fontId="16" fillId="3" borderId="18" xfId="0" applyNumberFormat="1" applyFont="1" applyFill="1" applyBorder="1" applyAlignment="1">
      <alignment/>
    </xf>
    <xf numFmtId="175" fontId="16" fillId="3" borderId="14" xfId="0" applyNumberFormat="1" applyFont="1" applyFill="1" applyBorder="1" applyAlignment="1">
      <alignment/>
    </xf>
    <xf numFmtId="166" fontId="16" fillId="10" borderId="16" xfId="0" applyNumberFormat="1" applyFont="1" applyFill="1" applyBorder="1" applyAlignment="1">
      <alignment/>
    </xf>
    <xf numFmtId="175" fontId="16" fillId="10" borderId="14" xfId="0" applyNumberFormat="1" applyFont="1" applyFill="1" applyBorder="1" applyAlignment="1">
      <alignment/>
    </xf>
    <xf numFmtId="166" fontId="16" fillId="10" borderId="16" xfId="0" applyNumberFormat="1" applyFont="1" applyFill="1" applyBorder="1" applyAlignment="1">
      <alignment/>
    </xf>
    <xf numFmtId="166" fontId="11" fillId="0" borderId="16" xfId="0" applyNumberFormat="1" applyFont="1" applyBorder="1" applyAlignment="1">
      <alignment/>
    </xf>
    <xf numFmtId="164" fontId="0" fillId="0" borderId="59" xfId="0" applyBorder="1" applyAlignment="1">
      <alignment/>
    </xf>
    <xf numFmtId="164" fontId="0" fillId="0" borderId="0" xfId="0" applyBorder="1" applyAlignment="1">
      <alignment/>
    </xf>
    <xf numFmtId="164" fontId="11" fillId="8" borderId="13" xfId="0" applyFont="1" applyFill="1" applyBorder="1" applyAlignment="1">
      <alignment/>
    </xf>
    <xf numFmtId="164" fontId="16" fillId="3" borderId="14" xfId="0" applyFont="1" applyFill="1" applyBorder="1" applyAlignment="1">
      <alignment/>
    </xf>
    <xf numFmtId="164" fontId="11" fillId="3" borderId="14" xfId="0" applyFont="1" applyFill="1" applyBorder="1" applyAlignment="1">
      <alignment/>
    </xf>
    <xf numFmtId="164" fontId="0" fillId="3" borderId="15" xfId="0" applyFill="1" applyBorder="1" applyAlignment="1">
      <alignment/>
    </xf>
    <xf numFmtId="166" fontId="16" fillId="3" borderId="67" xfId="0" applyNumberFormat="1" applyFont="1" applyFill="1" applyBorder="1" applyAlignment="1">
      <alignment/>
    </xf>
    <xf numFmtId="164" fontId="11" fillId="14" borderId="23" xfId="0" applyFont="1" applyFill="1" applyBorder="1" applyAlignment="1">
      <alignment horizontal="center"/>
    </xf>
    <xf numFmtId="165" fontId="21" fillId="14" borderId="20" xfId="0" applyNumberFormat="1" applyFont="1" applyFill="1" applyBorder="1" applyAlignment="1">
      <alignment horizontal="center"/>
    </xf>
    <xf numFmtId="165" fontId="16" fillId="14" borderId="20" xfId="0" applyNumberFormat="1" applyFont="1" applyFill="1" applyBorder="1" applyAlignment="1">
      <alignment horizontal="center"/>
    </xf>
    <xf numFmtId="164" fontId="16" fillId="14" borderId="68" xfId="0" applyFont="1" applyFill="1" applyBorder="1" applyAlignment="1">
      <alignment/>
    </xf>
    <xf numFmtId="164" fontId="19" fillId="14" borderId="69" xfId="0" applyFont="1" applyFill="1" applyBorder="1" applyAlignment="1">
      <alignment/>
    </xf>
    <xf numFmtId="166" fontId="16" fillId="14" borderId="22" xfId="0" applyNumberFormat="1" applyFont="1" applyFill="1" applyBorder="1" applyAlignment="1">
      <alignment/>
    </xf>
    <xf numFmtId="175" fontId="16" fillId="14" borderId="21" xfId="0" applyNumberFormat="1" applyFont="1" applyFill="1" applyBorder="1" applyAlignment="1">
      <alignment/>
    </xf>
    <xf numFmtId="166" fontId="16" fillId="14" borderId="70" xfId="0" applyNumberFormat="1" applyFont="1" applyFill="1" applyBorder="1" applyAlignment="1">
      <alignment/>
    </xf>
    <xf numFmtId="164" fontId="22" fillId="14" borderId="71" xfId="0" applyFont="1" applyFill="1" applyBorder="1" applyAlignment="1">
      <alignment horizontal="center"/>
    </xf>
    <xf numFmtId="165" fontId="21" fillId="14" borderId="72" xfId="0" applyNumberFormat="1" applyFont="1" applyFill="1" applyBorder="1" applyAlignment="1">
      <alignment horizontal="center"/>
    </xf>
    <xf numFmtId="165" fontId="16" fillId="14" borderId="72" xfId="0" applyNumberFormat="1" applyFont="1" applyFill="1" applyBorder="1" applyAlignment="1">
      <alignment horizontal="center"/>
    </xf>
    <xf numFmtId="164" fontId="16" fillId="14" borderId="73" xfId="0" applyFont="1" applyFill="1" applyBorder="1" applyAlignment="1">
      <alignment/>
    </xf>
    <xf numFmtId="164" fontId="19" fillId="14" borderId="74" xfId="0" applyFont="1" applyFill="1" applyBorder="1" applyAlignment="1">
      <alignment/>
    </xf>
    <xf numFmtId="166" fontId="16" fillId="14" borderId="74" xfId="0" applyNumberFormat="1" applyFont="1" applyFill="1" applyBorder="1" applyAlignment="1">
      <alignment/>
    </xf>
    <xf numFmtId="175" fontId="16" fillId="14" borderId="73" xfId="0" applyNumberFormat="1" applyFont="1" applyFill="1" applyBorder="1" applyAlignment="1">
      <alignment/>
    </xf>
    <xf numFmtId="164" fontId="16" fillId="14" borderId="17" xfId="0" applyFont="1" applyFill="1" applyBorder="1" applyAlignment="1">
      <alignment/>
    </xf>
    <xf numFmtId="164" fontId="11" fillId="14" borderId="17" xfId="0" applyFont="1" applyFill="1" applyBorder="1" applyAlignment="1">
      <alignment/>
    </xf>
    <xf numFmtId="164" fontId="16" fillId="14" borderId="14" xfId="0" applyFont="1" applyFill="1" applyBorder="1" applyAlignment="1">
      <alignment/>
    </xf>
    <xf numFmtId="164" fontId="16" fillId="14" borderId="43" xfId="0" applyFont="1" applyFill="1" applyBorder="1" applyAlignment="1">
      <alignment/>
    </xf>
    <xf numFmtId="164" fontId="30" fillId="14" borderId="15" xfId="0" applyFont="1" applyFill="1" applyBorder="1" applyAlignment="1">
      <alignment/>
    </xf>
    <xf numFmtId="164" fontId="19" fillId="14" borderId="16" xfId="0" applyFont="1" applyFill="1" applyBorder="1" applyAlignment="1">
      <alignment/>
    </xf>
    <xf numFmtId="166" fontId="19" fillId="14" borderId="16" xfId="0" applyNumberFormat="1" applyFont="1" applyFill="1" applyBorder="1" applyAlignment="1">
      <alignment/>
    </xf>
    <xf numFmtId="175" fontId="0" fillId="14" borderId="14" xfId="0" applyNumberFormat="1" applyFill="1" applyBorder="1" applyAlignment="1">
      <alignment/>
    </xf>
    <xf numFmtId="164" fontId="16" fillId="8" borderId="0" xfId="0" applyFont="1" applyFill="1" applyBorder="1" applyAlignment="1">
      <alignment/>
    </xf>
    <xf numFmtId="164" fontId="30" fillId="8" borderId="0" xfId="0" applyFont="1" applyFill="1" applyBorder="1" applyAlignment="1">
      <alignment/>
    </xf>
    <xf numFmtId="164" fontId="19" fillId="8" borderId="0" xfId="0" applyFont="1" applyFill="1" applyBorder="1" applyAlignment="1">
      <alignment/>
    </xf>
    <xf numFmtId="166" fontId="16" fillId="8" borderId="0" xfId="0" applyNumberFormat="1" applyFont="1" applyFill="1" applyBorder="1" applyAlignment="1">
      <alignment/>
    </xf>
    <xf numFmtId="175" fontId="0" fillId="8" borderId="0" xfId="0" applyNumberFormat="1" applyFill="1" applyBorder="1" applyAlignment="1">
      <alignment/>
    </xf>
    <xf numFmtId="164" fontId="9" fillId="4" borderId="61" xfId="0" applyFont="1" applyFill="1" applyBorder="1" applyAlignment="1">
      <alignment/>
    </xf>
    <xf numFmtId="164" fontId="9" fillId="4" borderId="62" xfId="0" applyFont="1" applyFill="1" applyBorder="1" applyAlignment="1">
      <alignment/>
    </xf>
    <xf numFmtId="164" fontId="8" fillId="4" borderId="62" xfId="0" applyFont="1" applyFill="1" applyBorder="1" applyAlignment="1">
      <alignment horizontal="center"/>
    </xf>
    <xf numFmtId="164" fontId="8" fillId="4" borderId="62" xfId="0" applyFont="1" applyFill="1" applyBorder="1" applyAlignment="1">
      <alignment/>
    </xf>
    <xf numFmtId="164" fontId="0" fillId="4" borderId="75" xfId="0" applyFont="1" applyFill="1" applyBorder="1" applyAlignment="1">
      <alignment horizontal="center" vertical="center"/>
    </xf>
    <xf numFmtId="164" fontId="11" fillId="4" borderId="75" xfId="0" applyFont="1" applyFill="1" applyBorder="1" applyAlignment="1">
      <alignment horizontal="center" vertical="center"/>
    </xf>
    <xf numFmtId="164" fontId="11" fillId="4" borderId="76" xfId="0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/>
    </xf>
    <xf numFmtId="164" fontId="0" fillId="4" borderId="77" xfId="0" applyFill="1" applyBorder="1" applyAlignment="1">
      <alignment/>
    </xf>
    <xf numFmtId="164" fontId="16" fillId="4" borderId="78" xfId="0" applyFont="1" applyFill="1" applyBorder="1" applyAlignment="1">
      <alignment horizontal="center"/>
    </xf>
    <xf numFmtId="164" fontId="16" fillId="4" borderId="78" xfId="0" applyFont="1" applyFill="1" applyBorder="1" applyAlignment="1">
      <alignment horizontal="center" vertical="center" wrapText="1" shrinkToFit="1"/>
    </xf>
    <xf numFmtId="164" fontId="16" fillId="4" borderId="75" xfId="0" applyFont="1" applyFill="1" applyBorder="1" applyAlignment="1">
      <alignment horizontal="center" vertical="center"/>
    </xf>
    <xf numFmtId="164" fontId="1" fillId="4" borderId="79" xfId="0" applyFont="1" applyFill="1" applyBorder="1" applyAlignment="1">
      <alignment/>
    </xf>
    <xf numFmtId="164" fontId="1" fillId="4" borderId="80" xfId="0" applyFont="1" applyFill="1" applyBorder="1" applyAlignment="1">
      <alignment/>
    </xf>
    <xf numFmtId="164" fontId="0" fillId="4" borderId="81" xfId="0" applyFill="1" applyBorder="1" applyAlignment="1">
      <alignment/>
    </xf>
    <xf numFmtId="164" fontId="16" fillId="4" borderId="75" xfId="0" applyFont="1" applyFill="1" applyBorder="1" applyAlignment="1">
      <alignment horizontal="center" vertical="center" wrapText="1" shrinkToFit="1"/>
    </xf>
    <xf numFmtId="164" fontId="31" fillId="14" borderId="61" xfId="0" applyFont="1" applyFill="1" applyBorder="1" applyAlignment="1">
      <alignment horizontal="left" vertical="center"/>
    </xf>
    <xf numFmtId="164" fontId="0" fillId="14" borderId="62" xfId="0" applyFill="1" applyBorder="1" applyAlignment="1">
      <alignment/>
    </xf>
    <xf numFmtId="166" fontId="39" fillId="14" borderId="62" xfId="0" applyNumberFormat="1" applyFont="1" applyFill="1" applyBorder="1" applyAlignment="1">
      <alignment/>
    </xf>
    <xf numFmtId="166" fontId="39" fillId="14" borderId="42" xfId="0" applyNumberFormat="1" applyFont="1" applyFill="1" applyBorder="1" applyAlignment="1">
      <alignment/>
    </xf>
    <xf numFmtId="164" fontId="0" fillId="9" borderId="0" xfId="0" applyFill="1" applyAlignment="1">
      <alignment/>
    </xf>
    <xf numFmtId="172" fontId="30" fillId="10" borderId="16" xfId="0" applyNumberFormat="1" applyFont="1" applyFill="1" applyBorder="1" applyAlignment="1">
      <alignment horizontal="center" vertical="center"/>
    </xf>
    <xf numFmtId="164" fontId="16" fillId="10" borderId="16" xfId="0" applyFont="1" applyFill="1" applyBorder="1" applyAlignment="1">
      <alignment vertical="center"/>
    </xf>
    <xf numFmtId="166" fontId="41" fillId="10" borderId="16" xfId="0" applyNumberFormat="1" applyFont="1" applyFill="1" applyBorder="1" applyAlignment="1">
      <alignment/>
    </xf>
    <xf numFmtId="172" fontId="30" fillId="3" borderId="16" xfId="0" applyNumberFormat="1" applyFont="1" applyFill="1" applyBorder="1" applyAlignment="1">
      <alignment horizontal="center" vertical="center"/>
    </xf>
    <xf numFmtId="166" fontId="16" fillId="3" borderId="42" xfId="0" applyNumberFormat="1" applyFont="1" applyFill="1" applyBorder="1" applyAlignment="1">
      <alignment/>
    </xf>
    <xf numFmtId="176" fontId="16" fillId="3" borderId="42" xfId="0" applyNumberFormat="1" applyFont="1" applyFill="1" applyBorder="1" applyAlignment="1">
      <alignment/>
    </xf>
    <xf numFmtId="176" fontId="11" fillId="0" borderId="16" xfId="0" applyNumberFormat="1" applyFont="1" applyBorder="1" applyAlignment="1">
      <alignment/>
    </xf>
    <xf numFmtId="164" fontId="11" fillId="0" borderId="43" xfId="0" applyFont="1" applyBorder="1" applyAlignment="1">
      <alignment/>
    </xf>
    <xf numFmtId="164" fontId="11" fillId="0" borderId="15" xfId="0" applyFont="1" applyBorder="1" applyAlignment="1">
      <alignment/>
    </xf>
    <xf numFmtId="164" fontId="0" fillId="3" borderId="14" xfId="0" applyFill="1" applyBorder="1" applyAlignment="1">
      <alignment/>
    </xf>
    <xf numFmtId="164" fontId="16" fillId="3" borderId="16" xfId="0" applyFont="1" applyFill="1" applyBorder="1" applyAlignment="1">
      <alignment horizontal="left" vertical="center"/>
    </xf>
    <xf numFmtId="176" fontId="16" fillId="3" borderId="16" xfId="0" applyNumberFormat="1" applyFont="1" applyFill="1" applyBorder="1" applyAlignment="1">
      <alignment/>
    </xf>
    <xf numFmtId="164" fontId="0" fillId="8" borderId="14" xfId="0" applyFill="1" applyBorder="1" applyAlignment="1">
      <alignment/>
    </xf>
    <xf numFmtId="164" fontId="16" fillId="8" borderId="16" xfId="0" applyFont="1" applyFill="1" applyBorder="1" applyAlignment="1">
      <alignment/>
    </xf>
    <xf numFmtId="164" fontId="11" fillId="8" borderId="14" xfId="0" applyFont="1" applyFill="1" applyBorder="1" applyAlignment="1">
      <alignment horizontal="left" vertical="center"/>
    </xf>
    <xf numFmtId="164" fontId="16" fillId="8" borderId="43" xfId="0" applyFont="1" applyFill="1" applyBorder="1" applyAlignment="1">
      <alignment horizontal="left" vertical="center"/>
    </xf>
    <xf numFmtId="164" fontId="16" fillId="8" borderId="15" xfId="0" applyFont="1" applyFill="1" applyBorder="1" applyAlignment="1">
      <alignment horizontal="left" vertical="center"/>
    </xf>
    <xf numFmtId="166" fontId="16" fillId="8" borderId="18" xfId="0" applyNumberFormat="1" applyFont="1" applyFill="1" applyBorder="1" applyAlignment="1">
      <alignment/>
    </xf>
    <xf numFmtId="166" fontId="11" fillId="8" borderId="18" xfId="0" applyNumberFormat="1" applyFont="1" applyFill="1" applyBorder="1" applyAlignment="1">
      <alignment/>
    </xf>
    <xf numFmtId="176" fontId="16" fillId="8" borderId="18" xfId="0" applyNumberFormat="1" applyFont="1" applyFill="1" applyBorder="1" applyAlignment="1">
      <alignment/>
    </xf>
    <xf numFmtId="176" fontId="11" fillId="8" borderId="16" xfId="0" applyNumberFormat="1" applyFont="1" applyFill="1" applyBorder="1" applyAlignment="1">
      <alignment/>
    </xf>
    <xf numFmtId="164" fontId="11" fillId="0" borderId="14" xfId="0" applyFont="1" applyFill="1" applyBorder="1" applyAlignment="1">
      <alignment/>
    </xf>
    <xf numFmtId="164" fontId="16" fillId="0" borderId="14" xfId="0" applyFont="1" applyBorder="1" applyAlignment="1">
      <alignment/>
    </xf>
    <xf numFmtId="164" fontId="0" fillId="3" borderId="58" xfId="0" applyFill="1" applyBorder="1" applyAlignment="1">
      <alignment/>
    </xf>
    <xf numFmtId="164" fontId="16" fillId="3" borderId="13" xfId="0" applyFont="1" applyFill="1" applyBorder="1" applyAlignment="1">
      <alignment/>
    </xf>
    <xf numFmtId="164" fontId="16" fillId="3" borderId="58" xfId="0" applyFont="1" applyFill="1" applyBorder="1" applyAlignment="1">
      <alignment/>
    </xf>
    <xf numFmtId="164" fontId="11" fillId="3" borderId="59" xfId="0" applyFont="1" applyFill="1" applyBorder="1" applyAlignment="1">
      <alignment/>
    </xf>
    <xf numFmtId="164" fontId="11" fillId="3" borderId="60" xfId="0" applyFont="1" applyFill="1" applyBorder="1" applyAlignment="1">
      <alignment/>
    </xf>
    <xf numFmtId="166" fontId="16" fillId="3" borderId="13" xfId="0" applyNumberFormat="1" applyFont="1" applyFill="1" applyBorder="1" applyAlignment="1">
      <alignment/>
    </xf>
    <xf numFmtId="172" fontId="30" fillId="10" borderId="17" xfId="0" applyNumberFormat="1" applyFont="1" applyFill="1" applyBorder="1" applyAlignment="1">
      <alignment horizontal="center" vertical="center"/>
    </xf>
    <xf numFmtId="166" fontId="41" fillId="10" borderId="17" xfId="0" applyNumberFormat="1" applyFont="1" applyFill="1" applyBorder="1" applyAlignment="1">
      <alignment/>
    </xf>
    <xf numFmtId="172" fontId="41" fillId="10" borderId="17" xfId="0" applyNumberFormat="1" applyFont="1" applyFill="1" applyBorder="1" applyAlignment="1">
      <alignment/>
    </xf>
    <xf numFmtId="175" fontId="16" fillId="3" borderId="42" xfId="0" applyNumberFormat="1" applyFont="1" applyFill="1" applyBorder="1" applyAlignment="1">
      <alignment/>
    </xf>
    <xf numFmtId="175" fontId="11" fillId="0" borderId="16" xfId="0" applyNumberFormat="1" applyFont="1" applyBorder="1" applyAlignment="1">
      <alignment/>
    </xf>
    <xf numFmtId="175" fontId="16" fillId="3" borderId="16" xfId="0" applyNumberFormat="1" applyFont="1" applyFill="1" applyBorder="1" applyAlignment="1">
      <alignment/>
    </xf>
    <xf numFmtId="164" fontId="11" fillId="8" borderId="43" xfId="0" applyFont="1" applyFill="1" applyBorder="1" applyAlignment="1">
      <alignment horizontal="left" vertical="center"/>
    </xf>
    <xf numFmtId="164" fontId="11" fillId="8" borderId="15" xfId="0" applyFont="1" applyFill="1" applyBorder="1" applyAlignment="1">
      <alignment horizontal="left" vertical="center"/>
    </xf>
    <xf numFmtId="166" fontId="16" fillId="8" borderId="16" xfId="0" applyNumberFormat="1" applyFont="1" applyFill="1" applyBorder="1" applyAlignment="1">
      <alignment/>
    </xf>
    <xf numFmtId="175" fontId="16" fillId="8" borderId="16" xfId="0" applyNumberFormat="1" applyFont="1" applyFill="1" applyBorder="1" applyAlignment="1">
      <alignment/>
    </xf>
    <xf numFmtId="175" fontId="11" fillId="8" borderId="16" xfId="0" applyNumberFormat="1" applyFont="1" applyFill="1" applyBorder="1" applyAlignment="1">
      <alignment/>
    </xf>
    <xf numFmtId="164" fontId="11" fillId="3" borderId="43" xfId="0" applyFont="1" applyFill="1" applyBorder="1" applyAlignment="1">
      <alignment/>
    </xf>
    <xf numFmtId="164" fontId="11" fillId="3" borderId="15" xfId="0" applyFont="1" applyFill="1" applyBorder="1" applyAlignment="1">
      <alignment/>
    </xf>
    <xf numFmtId="172" fontId="41" fillId="10" borderId="16" xfId="0" applyNumberFormat="1" applyFont="1" applyFill="1" applyBorder="1" applyAlignment="1">
      <alignment/>
    </xf>
    <xf numFmtId="175" fontId="16" fillId="3" borderId="18" xfId="0" applyNumberFormat="1" applyFont="1" applyFill="1" applyBorder="1" applyAlignment="1">
      <alignment/>
    </xf>
    <xf numFmtId="176" fontId="16" fillId="3" borderId="18" xfId="0" applyNumberFormat="1" applyFont="1" applyFill="1" applyBorder="1" applyAlignment="1">
      <alignment/>
    </xf>
    <xf numFmtId="164" fontId="16" fillId="10" borderId="14" xfId="0" applyFont="1" applyFill="1" applyBorder="1" applyAlignment="1">
      <alignment vertical="center"/>
    </xf>
    <xf numFmtId="164" fontId="16" fillId="10" borderId="43" xfId="0" applyFont="1" applyFill="1" applyBorder="1" applyAlignment="1">
      <alignment vertical="center"/>
    </xf>
    <xf numFmtId="164" fontId="16" fillId="10" borderId="15" xfId="0" applyFont="1" applyFill="1" applyBorder="1" applyAlignment="1">
      <alignment vertical="center"/>
    </xf>
    <xf numFmtId="176" fontId="41" fillId="10" borderId="16" xfId="0" applyNumberFormat="1" applyFont="1" applyFill="1" applyBorder="1" applyAlignment="1">
      <alignment/>
    </xf>
    <xf numFmtId="164" fontId="16" fillId="3" borderId="43" xfId="0" applyFont="1" applyFill="1" applyBorder="1" applyAlignment="1">
      <alignment/>
    </xf>
    <xf numFmtId="164" fontId="16" fillId="3" borderId="15" xfId="0" applyFont="1" applyFill="1" applyBorder="1" applyAlignment="1">
      <alignment/>
    </xf>
    <xf numFmtId="166" fontId="16" fillId="3" borderId="15" xfId="0" applyNumberFormat="1" applyFont="1" applyFill="1" applyBorder="1" applyAlignment="1">
      <alignment/>
    </xf>
    <xf numFmtId="176" fontId="16" fillId="3" borderId="15" xfId="0" applyNumberFormat="1" applyFont="1" applyFill="1" applyBorder="1" applyAlignment="1">
      <alignment/>
    </xf>
    <xf numFmtId="164" fontId="16" fillId="3" borderId="14" xfId="0" applyFont="1" applyFill="1" applyBorder="1" applyAlignment="1">
      <alignment horizontal="left" vertical="center"/>
    </xf>
    <xf numFmtId="164" fontId="16" fillId="3" borderId="43" xfId="0" applyFont="1" applyFill="1" applyBorder="1" applyAlignment="1">
      <alignment horizontal="left" vertical="center"/>
    </xf>
    <xf numFmtId="164" fontId="16" fillId="3" borderId="15" xfId="0" applyFont="1" applyFill="1" applyBorder="1" applyAlignment="1">
      <alignment horizontal="left" vertical="center"/>
    </xf>
    <xf numFmtId="164" fontId="27" fillId="10" borderId="14" xfId="0" applyFont="1" applyFill="1" applyBorder="1" applyAlignment="1">
      <alignment vertical="center"/>
    </xf>
    <xf numFmtId="164" fontId="42" fillId="10" borderId="43" xfId="0" applyFont="1" applyFill="1" applyBorder="1" applyAlignment="1">
      <alignment/>
    </xf>
    <xf numFmtId="164" fontId="42" fillId="10" borderId="15" xfId="0" applyFont="1" applyFill="1" applyBorder="1" applyAlignment="1">
      <alignment/>
    </xf>
    <xf numFmtId="164" fontId="0" fillId="3" borderId="43" xfId="0" applyFill="1" applyBorder="1" applyAlignment="1">
      <alignment/>
    </xf>
    <xf numFmtId="164" fontId="0" fillId="3" borderId="15" xfId="0" applyFill="1" applyBorder="1" applyAlignment="1">
      <alignment/>
    </xf>
    <xf numFmtId="164" fontId="0" fillId="3" borderId="43" xfId="0" applyFill="1" applyBorder="1" applyAlignment="1">
      <alignment horizontal="left" vertical="center"/>
    </xf>
    <xf numFmtId="164" fontId="0" fillId="3" borderId="15" xfId="0" applyFill="1" applyBorder="1" applyAlignment="1">
      <alignment horizontal="left" vertical="center"/>
    </xf>
    <xf numFmtId="164" fontId="16" fillId="3" borderId="14" xfId="0" applyFont="1" applyFill="1" applyBorder="1" applyAlignment="1">
      <alignment/>
    </xf>
    <xf numFmtId="166" fontId="16" fillId="3" borderId="42" xfId="0" applyNumberFormat="1" applyFont="1" applyFill="1" applyBorder="1" applyAlignment="1">
      <alignment/>
    </xf>
    <xf numFmtId="176" fontId="16" fillId="3" borderId="42" xfId="0" applyNumberFormat="1" applyFont="1" applyFill="1" applyBorder="1" applyAlignment="1">
      <alignment/>
    </xf>
    <xf numFmtId="166" fontId="41" fillId="10" borderId="42" xfId="0" applyNumberFormat="1" applyFont="1" applyFill="1" applyBorder="1" applyAlignment="1">
      <alignment/>
    </xf>
    <xf numFmtId="164" fontId="16" fillId="8" borderId="14" xfId="0" applyFont="1" applyFill="1" applyBorder="1" applyAlignment="1">
      <alignment/>
    </xf>
    <xf numFmtId="164" fontId="16" fillId="8" borderId="43" xfId="0" applyFont="1" applyFill="1" applyBorder="1" applyAlignment="1">
      <alignment/>
    </xf>
    <xf numFmtId="164" fontId="11" fillId="8" borderId="43" xfId="0" applyFont="1" applyFill="1" applyBorder="1" applyAlignment="1">
      <alignment/>
    </xf>
    <xf numFmtId="164" fontId="11" fillId="8" borderId="15" xfId="0" applyFont="1" applyFill="1" applyBorder="1" applyAlignment="1">
      <alignment/>
    </xf>
    <xf numFmtId="164" fontId="30" fillId="10" borderId="16" xfId="0" applyNumberFormat="1" applyFont="1" applyFill="1" applyBorder="1" applyAlignment="1">
      <alignment horizontal="center" vertical="center"/>
    </xf>
    <xf numFmtId="175" fontId="11" fillId="0" borderId="18" xfId="0" applyNumberFormat="1" applyFont="1" applyBorder="1" applyAlignment="1">
      <alignment/>
    </xf>
    <xf numFmtId="175" fontId="11" fillId="0" borderId="17" xfId="0" applyNumberFormat="1" applyFont="1" applyBorder="1" applyAlignment="1">
      <alignment/>
    </xf>
    <xf numFmtId="164" fontId="11" fillId="0" borderId="14" xfId="0" applyFont="1" applyBorder="1" applyAlignment="1">
      <alignment/>
    </xf>
    <xf numFmtId="164" fontId="0" fillId="0" borderId="18" xfId="0" applyBorder="1" applyAlignment="1">
      <alignment/>
    </xf>
    <xf numFmtId="166" fontId="11" fillId="0" borderId="13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64" fontId="11" fillId="0" borderId="13" xfId="0" applyFont="1" applyBorder="1" applyAlignment="1">
      <alignment/>
    </xf>
    <xf numFmtId="164" fontId="0" fillId="10" borderId="43" xfId="0" applyFill="1" applyBorder="1" applyAlignment="1">
      <alignment/>
    </xf>
    <xf numFmtId="164" fontId="0" fillId="10" borderId="15" xfId="0" applyFill="1" applyBorder="1" applyAlignment="1">
      <alignment/>
    </xf>
    <xf numFmtId="164" fontId="11" fillId="3" borderId="16" xfId="0" applyFont="1" applyFill="1" applyBorder="1" applyAlignment="1">
      <alignment/>
    </xf>
    <xf numFmtId="164" fontId="0" fillId="8" borderId="0" xfId="0" applyFill="1" applyBorder="1" applyAlignment="1">
      <alignment/>
    </xf>
    <xf numFmtId="164" fontId="16" fillId="8" borderId="0" xfId="0" applyFont="1" applyFill="1" applyBorder="1" applyAlignment="1">
      <alignment/>
    </xf>
    <xf numFmtId="164" fontId="11" fillId="8" borderId="0" xfId="0" applyFont="1" applyFill="1" applyBorder="1" applyAlignment="1">
      <alignment/>
    </xf>
    <xf numFmtId="164" fontId="11" fillId="0" borderId="0" xfId="0" applyFont="1" applyAlignment="1">
      <alignment/>
    </xf>
    <xf numFmtId="164" fontId="16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4" fontId="43" fillId="0" borderId="0" xfId="0" applyFont="1" applyBorder="1" applyAlignment="1">
      <alignment/>
    </xf>
    <xf numFmtId="166" fontId="43" fillId="0" borderId="0" xfId="0" applyNumberFormat="1" applyFont="1" applyBorder="1" applyAlignment="1">
      <alignment/>
    </xf>
    <xf numFmtId="164" fontId="31" fillId="4" borderId="16" xfId="20" applyFont="1" applyFill="1" applyBorder="1" applyAlignment="1">
      <alignment horizontal="center"/>
      <protection/>
    </xf>
    <xf numFmtId="164" fontId="19" fillId="4" borderId="13" xfId="20" applyFont="1" applyFill="1" applyBorder="1" applyAlignment="1">
      <alignment horizontal="center" vertical="center"/>
      <protection/>
    </xf>
    <xf numFmtId="164" fontId="16" fillId="4" borderId="58" xfId="20" applyFont="1" applyFill="1" applyBorder="1" applyAlignment="1">
      <alignment horizontal="center" vertical="center"/>
      <protection/>
    </xf>
    <xf numFmtId="164" fontId="11" fillId="4" borderId="58" xfId="20" applyFont="1" applyFill="1" applyBorder="1" applyAlignment="1">
      <alignment horizontal="center" vertical="center"/>
      <protection/>
    </xf>
    <xf numFmtId="164" fontId="1" fillId="4" borderId="60" xfId="20" applyFill="1" applyBorder="1">
      <alignment/>
      <protection/>
    </xf>
    <xf numFmtId="164" fontId="16" fillId="4" borderId="59" xfId="20" applyFont="1" applyFill="1" applyBorder="1" applyAlignment="1">
      <alignment horizontal="center" vertical="center"/>
      <protection/>
    </xf>
    <xf numFmtId="164" fontId="16" fillId="4" borderId="0" xfId="20" applyFont="1" applyFill="1" applyBorder="1" applyAlignment="1">
      <alignment horizontal="center" vertical="center"/>
      <protection/>
    </xf>
    <xf numFmtId="174" fontId="16" fillId="4" borderId="63" xfId="0" applyNumberFormat="1" applyFont="1" applyFill="1" applyBorder="1" applyAlignment="1">
      <alignment horizontal="center" vertical="center"/>
    </xf>
    <xf numFmtId="164" fontId="31" fillId="9" borderId="14" xfId="0" applyFont="1" applyFill="1" applyBorder="1" applyAlignment="1">
      <alignment horizontal="left" vertical="center"/>
    </xf>
    <xf numFmtId="164" fontId="38" fillId="9" borderId="43" xfId="0" applyFont="1" applyFill="1" applyBorder="1" applyAlignment="1">
      <alignment/>
    </xf>
    <xf numFmtId="164" fontId="0" fillId="9" borderId="43" xfId="0" applyFill="1" applyBorder="1" applyAlignment="1">
      <alignment/>
    </xf>
    <xf numFmtId="166" fontId="39" fillId="9" borderId="43" xfId="0" applyNumberFormat="1" applyFont="1" applyFill="1" applyBorder="1" applyAlignment="1">
      <alignment/>
    </xf>
    <xf numFmtId="166" fontId="39" fillId="9" borderId="15" xfId="0" applyNumberFormat="1" applyFont="1" applyFill="1" applyBorder="1" applyAlignment="1">
      <alignment/>
    </xf>
    <xf numFmtId="164" fontId="0" fillId="9" borderId="15" xfId="0" applyFill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11" fillId="10" borderId="17" xfId="0" applyFont="1" applyFill="1" applyBorder="1" applyAlignment="1">
      <alignment vertical="center"/>
    </xf>
    <xf numFmtId="164" fontId="16" fillId="10" borderId="61" xfId="0" applyFont="1" applyFill="1" applyBorder="1" applyAlignment="1">
      <alignment/>
    </xf>
    <xf numFmtId="164" fontId="11" fillId="10" borderId="62" xfId="0" applyFont="1" applyFill="1" applyBorder="1" applyAlignment="1">
      <alignment/>
    </xf>
    <xf numFmtId="164" fontId="11" fillId="10" borderId="42" xfId="0" applyFont="1" applyFill="1" applyBorder="1" applyAlignment="1">
      <alignment/>
    </xf>
    <xf numFmtId="164" fontId="11" fillId="10" borderId="16" xfId="0" applyFont="1" applyFill="1" applyBorder="1" applyAlignment="1">
      <alignment/>
    </xf>
    <xf numFmtId="172" fontId="11" fillId="0" borderId="16" xfId="0" applyNumberFormat="1" applyFont="1" applyBorder="1" applyAlignment="1">
      <alignment/>
    </xf>
    <xf numFmtId="164" fontId="11" fillId="0" borderId="14" xfId="0" applyFont="1" applyFill="1" applyBorder="1" applyAlignment="1">
      <alignment/>
    </xf>
    <xf numFmtId="164" fontId="11" fillId="3" borderId="16" xfId="0" applyFont="1" applyFill="1" applyBorder="1" applyAlignment="1">
      <alignment/>
    </xf>
    <xf numFmtId="172" fontId="11" fillId="3" borderId="16" xfId="0" applyNumberFormat="1" applyFont="1" applyFill="1" applyBorder="1" applyAlignment="1">
      <alignment/>
    </xf>
    <xf numFmtId="166" fontId="40" fillId="10" borderId="16" xfId="0" applyNumberFormat="1" applyFont="1" applyFill="1" applyBorder="1" applyAlignment="1">
      <alignment/>
    </xf>
    <xf numFmtId="164" fontId="11" fillId="0" borderId="16" xfId="0" applyFont="1" applyFill="1" applyBorder="1" applyAlignment="1">
      <alignment/>
    </xf>
    <xf numFmtId="164" fontId="16" fillId="0" borderId="16" xfId="0" applyFont="1" applyFill="1" applyBorder="1" applyAlignment="1">
      <alignment horizontal="right"/>
    </xf>
    <xf numFmtId="164" fontId="11" fillId="0" borderId="43" xfId="0" applyFont="1" applyFill="1" applyBorder="1" applyAlignment="1">
      <alignment/>
    </xf>
    <xf numFmtId="164" fontId="11" fillId="3" borderId="0" xfId="0" applyFont="1" applyFill="1" applyAlignment="1">
      <alignment/>
    </xf>
    <xf numFmtId="172" fontId="11" fillId="3" borderId="13" xfId="0" applyNumberFormat="1" applyFont="1" applyFill="1" applyBorder="1" applyAlignment="1">
      <alignment/>
    </xf>
    <xf numFmtId="164" fontId="11" fillId="9" borderId="23" xfId="0" applyFont="1" applyFill="1" applyBorder="1" applyAlignment="1">
      <alignment horizontal="center"/>
    </xf>
    <xf numFmtId="165" fontId="21" fillId="9" borderId="20" xfId="0" applyNumberFormat="1" applyFont="1" applyFill="1" applyBorder="1" applyAlignment="1">
      <alignment horizontal="center"/>
    </xf>
    <xf numFmtId="165" fontId="16" fillId="9" borderId="20" xfId="0" applyNumberFormat="1" applyFont="1" applyFill="1" applyBorder="1" applyAlignment="1">
      <alignment horizontal="center"/>
    </xf>
    <xf numFmtId="164" fontId="16" fillId="9" borderId="21" xfId="0" applyFont="1" applyFill="1" applyBorder="1" applyAlignment="1">
      <alignment/>
    </xf>
    <xf numFmtId="164" fontId="16" fillId="9" borderId="22" xfId="0" applyFont="1" applyFill="1" applyBorder="1" applyAlignment="1">
      <alignment/>
    </xf>
    <xf numFmtId="166" fontId="16" fillId="9" borderId="23" xfId="0" applyNumberFormat="1" applyFont="1" applyFill="1" applyBorder="1" applyAlignment="1">
      <alignment/>
    </xf>
    <xf numFmtId="166" fontId="16" fillId="9" borderId="20" xfId="0" applyNumberFormat="1" applyFont="1" applyFill="1" applyBorder="1" applyAlignment="1">
      <alignment/>
    </xf>
    <xf numFmtId="172" fontId="11" fillId="9" borderId="71" xfId="0" applyNumberFormat="1" applyFont="1" applyFill="1" applyBorder="1" applyAlignment="1">
      <alignment/>
    </xf>
    <xf numFmtId="164" fontId="11" fillId="9" borderId="23" xfId="0" applyFont="1" applyFill="1" applyBorder="1" applyAlignment="1">
      <alignment/>
    </xf>
    <xf numFmtId="164" fontId="16" fillId="9" borderId="20" xfId="0" applyFont="1" applyFill="1" applyBorder="1" applyAlignment="1">
      <alignment/>
    </xf>
    <xf numFmtId="164" fontId="16" fillId="9" borderId="20" xfId="0" applyFont="1" applyFill="1" applyBorder="1" applyAlignment="1">
      <alignment/>
    </xf>
    <xf numFmtId="166" fontId="16" fillId="9" borderId="22" xfId="0" applyNumberFormat="1" applyFont="1" applyFill="1" applyBorder="1" applyAlignment="1">
      <alignment/>
    </xf>
    <xf numFmtId="166" fontId="16" fillId="9" borderId="82" xfId="0" applyNumberFormat="1" applyFont="1" applyFill="1" applyBorder="1" applyAlignment="1">
      <alignment/>
    </xf>
    <xf numFmtId="166" fontId="16" fillId="9" borderId="23" xfId="0" applyNumberFormat="1" applyFont="1" applyFill="1" applyBorder="1" applyAlignment="1">
      <alignment horizontal="right"/>
    </xf>
    <xf numFmtId="164" fontId="11" fillId="9" borderId="71" xfId="0" applyFont="1" applyFill="1" applyBorder="1" applyAlignment="1">
      <alignment/>
    </xf>
    <xf numFmtId="164" fontId="16" fillId="9" borderId="72" xfId="0" applyFont="1" applyFill="1" applyBorder="1" applyAlignment="1">
      <alignment/>
    </xf>
    <xf numFmtId="164" fontId="16" fillId="9" borderId="72" xfId="0" applyFont="1" applyFill="1" applyBorder="1" applyAlignment="1">
      <alignment/>
    </xf>
    <xf numFmtId="164" fontId="16" fillId="9" borderId="73" xfId="0" applyFont="1" applyFill="1" applyBorder="1" applyAlignment="1">
      <alignment/>
    </xf>
    <xf numFmtId="164" fontId="16" fillId="9" borderId="74" xfId="0" applyFont="1" applyFill="1" applyBorder="1" applyAlignment="1">
      <alignment/>
    </xf>
    <xf numFmtId="166" fontId="16" fillId="9" borderId="73" xfId="0" applyNumberFormat="1" applyFont="1" applyFill="1" applyBorder="1" applyAlignment="1">
      <alignment/>
    </xf>
    <xf numFmtId="166" fontId="16" fillId="9" borderId="71" xfId="0" applyNumberFormat="1" applyFont="1" applyFill="1" applyBorder="1" applyAlignment="1">
      <alignment/>
    </xf>
    <xf numFmtId="166" fontId="16" fillId="9" borderId="83" xfId="0" applyNumberFormat="1" applyFont="1" applyFill="1" applyBorder="1" applyAlignment="1">
      <alignment/>
    </xf>
    <xf numFmtId="172" fontId="11" fillId="9" borderId="23" xfId="0" applyNumberFormat="1" applyFont="1" applyFill="1" applyBorder="1" applyAlignment="1">
      <alignment/>
    </xf>
    <xf numFmtId="164" fontId="16" fillId="9" borderId="23" xfId="0" applyFont="1" applyFill="1" applyBorder="1" applyAlignment="1">
      <alignment/>
    </xf>
    <xf numFmtId="166" fontId="11" fillId="9" borderId="23" xfId="0" applyNumberFormat="1" applyFont="1" applyFill="1" applyBorder="1" applyAlignment="1">
      <alignment/>
    </xf>
    <xf numFmtId="175" fontId="11" fillId="9" borderId="23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6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64" fontId="19" fillId="4" borderId="16" xfId="0" applyFont="1" applyFill="1" applyBorder="1" applyAlignment="1">
      <alignment horizontal="center" vertical="center"/>
    </xf>
    <xf numFmtId="164" fontId="0" fillId="4" borderId="58" xfId="0" applyFill="1" applyBorder="1" applyAlignment="1">
      <alignment/>
    </xf>
    <xf numFmtId="164" fontId="1" fillId="4" borderId="59" xfId="0" applyFont="1" applyFill="1" applyBorder="1" applyAlignment="1">
      <alignment/>
    </xf>
    <xf numFmtId="164" fontId="1" fillId="4" borderId="60" xfId="0" applyFont="1" applyFill="1" applyBorder="1" applyAlignment="1">
      <alignment/>
    </xf>
    <xf numFmtId="164" fontId="0" fillId="4" borderId="61" xfId="0" applyFill="1" applyBorder="1" applyAlignment="1">
      <alignment/>
    </xf>
    <xf numFmtId="164" fontId="1" fillId="4" borderId="62" xfId="0" applyFont="1" applyFill="1" applyBorder="1" applyAlignment="1">
      <alignment/>
    </xf>
    <xf numFmtId="164" fontId="1" fillId="4" borderId="42" xfId="0" applyFont="1" applyFill="1" applyBorder="1" applyAlignment="1">
      <alignment/>
    </xf>
    <xf numFmtId="174" fontId="16" fillId="4" borderId="17" xfId="0" applyNumberFormat="1" applyFont="1" applyFill="1" applyBorder="1" applyAlignment="1">
      <alignment horizontal="center" vertical="center"/>
    </xf>
    <xf numFmtId="164" fontId="16" fillId="4" borderId="17" xfId="20" applyFont="1" applyFill="1" applyBorder="1" applyAlignment="1">
      <alignment horizontal="center" vertical="center"/>
      <protection/>
    </xf>
    <xf numFmtId="164" fontId="31" fillId="9" borderId="16" xfId="0" applyFont="1" applyFill="1" applyBorder="1" applyAlignment="1">
      <alignment horizontal="left" vertical="center"/>
    </xf>
    <xf numFmtId="164" fontId="16" fillId="10" borderId="17" xfId="0" applyFont="1" applyFill="1" applyBorder="1" applyAlignment="1">
      <alignment vertical="center"/>
    </xf>
    <xf numFmtId="166" fontId="11" fillId="10" borderId="16" xfId="0" applyNumberFormat="1" applyFont="1" applyFill="1" applyBorder="1" applyAlignment="1">
      <alignment/>
    </xf>
    <xf numFmtId="172" fontId="11" fillId="10" borderId="16" xfId="0" applyNumberFormat="1" applyFont="1" applyFill="1" applyBorder="1" applyAlignment="1">
      <alignment/>
    </xf>
    <xf numFmtId="164" fontId="0" fillId="0" borderId="14" xfId="0" applyFill="1" applyBorder="1" applyAlignment="1">
      <alignment/>
    </xf>
    <xf numFmtId="164" fontId="22" fillId="9" borderId="23" xfId="0" applyFont="1" applyFill="1" applyBorder="1" applyAlignment="1">
      <alignment horizontal="center"/>
    </xf>
    <xf numFmtId="164" fontId="19" fillId="9" borderId="22" xfId="0" applyFont="1" applyFill="1" applyBorder="1" applyAlignment="1">
      <alignment/>
    </xf>
    <xf numFmtId="172" fontId="11" fillId="9" borderId="84" xfId="0" applyNumberFormat="1" applyFont="1" applyFill="1" applyBorder="1" applyAlignment="1">
      <alignment/>
    </xf>
    <xf numFmtId="164" fontId="0" fillId="9" borderId="23" xfId="0" applyFill="1" applyBorder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15" applyNumberFormat="1" applyFont="1" applyFill="1" applyBorder="1" applyAlignment="1" applyProtection="1">
      <alignment/>
      <protection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shrinkToFit="1"/>
    </xf>
    <xf numFmtId="174" fontId="19" fillId="0" borderId="0" xfId="0" applyNumberFormat="1" applyFont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6" fontId="0" fillId="0" borderId="0" xfId="0" applyNumberFormat="1" applyBorder="1" applyAlignment="1">
      <alignment vertical="center"/>
    </xf>
    <xf numFmtId="164" fontId="19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/>
    </xf>
    <xf numFmtId="164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/>
    </xf>
    <xf numFmtId="164" fontId="44" fillId="0" borderId="0" xfId="0" applyFont="1" applyBorder="1" applyAlignment="1">
      <alignment/>
    </xf>
    <xf numFmtId="175" fontId="19" fillId="0" borderId="0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">
      <selection activeCell="C32" sqref="C32"/>
    </sheetView>
  </sheetViews>
  <sheetFormatPr defaultColWidth="12.57421875" defaultRowHeight="12.75"/>
  <cols>
    <col min="1" max="1" width="50.8515625" style="1" customWidth="1"/>
    <col min="2" max="2" width="11.57421875" style="1" customWidth="1"/>
    <col min="3" max="3" width="10.7109375" style="1" customWidth="1"/>
    <col min="4" max="16384" width="11.57421875" style="1" customWidth="1"/>
  </cols>
  <sheetData>
    <row r="2" ht="12.75">
      <c r="D2" s="1" t="s">
        <v>0</v>
      </c>
    </row>
    <row r="3" spans="1:4" ht="12.75">
      <c r="A3" s="2" t="s">
        <v>1</v>
      </c>
      <c r="B3" s="3" t="s">
        <v>2</v>
      </c>
      <c r="C3" s="3"/>
      <c r="D3" s="4" t="s">
        <v>3</v>
      </c>
    </row>
    <row r="4" spans="1:4" ht="12.75">
      <c r="A4" s="2"/>
      <c r="B4" s="3" t="s">
        <v>4</v>
      </c>
      <c r="C4" s="3" t="s">
        <v>5</v>
      </c>
      <c r="D4" s="5" t="s">
        <v>6</v>
      </c>
    </row>
    <row r="5" spans="1:4" ht="12.75">
      <c r="A5" s="6" t="s">
        <v>7</v>
      </c>
      <c r="B5" s="7">
        <v>14346563</v>
      </c>
      <c r="C5" s="7">
        <v>14693783</v>
      </c>
      <c r="D5" s="8">
        <v>7213781</v>
      </c>
    </row>
    <row r="6" spans="1:4" ht="12.75">
      <c r="A6" s="9" t="s">
        <v>8</v>
      </c>
      <c r="B6" s="10">
        <f>B8+B9+B10+B11+B12+B13+B14+B15</f>
        <v>14292196</v>
      </c>
      <c r="C6" s="10">
        <v>14681274</v>
      </c>
      <c r="D6" s="11">
        <f>D8+D9+D10+D11+D12+D13+D14+D15</f>
        <v>6285088</v>
      </c>
    </row>
    <row r="7" spans="1:4" ht="12.75">
      <c r="A7" s="12" t="s">
        <v>9</v>
      </c>
      <c r="B7" s="13"/>
      <c r="C7" s="13"/>
      <c r="D7" s="13"/>
    </row>
    <row r="8" spans="1:4" ht="12.75">
      <c r="A8" s="12" t="s">
        <v>10</v>
      </c>
      <c r="B8" s="13">
        <v>446212</v>
      </c>
      <c r="C8" s="13">
        <v>449446</v>
      </c>
      <c r="D8" s="13">
        <v>140978</v>
      </c>
    </row>
    <row r="9" spans="1:4" ht="12.75">
      <c r="A9" s="12" t="s">
        <v>11</v>
      </c>
      <c r="B9" s="13">
        <v>1668847</v>
      </c>
      <c r="C9" s="13">
        <v>1717661</v>
      </c>
      <c r="D9" s="13">
        <v>611817</v>
      </c>
    </row>
    <row r="10" spans="1:4" ht="12.75">
      <c r="A10" s="12" t="s">
        <v>12</v>
      </c>
      <c r="B10" s="13">
        <v>314329</v>
      </c>
      <c r="C10" s="13">
        <v>322651</v>
      </c>
      <c r="D10" s="13">
        <v>122398</v>
      </c>
    </row>
    <row r="11" spans="1:4" ht="12.75">
      <c r="A11" s="12" t="s">
        <v>13</v>
      </c>
      <c r="B11" s="13">
        <v>437000</v>
      </c>
      <c r="C11" s="13">
        <v>437000</v>
      </c>
      <c r="D11" s="13">
        <v>167214</v>
      </c>
    </row>
    <row r="12" spans="1:4" ht="12.75">
      <c r="A12" s="12" t="s">
        <v>14</v>
      </c>
      <c r="B12" s="13">
        <v>2189974</v>
      </c>
      <c r="C12" s="13">
        <v>2216331</v>
      </c>
      <c r="D12" s="13">
        <v>994132</v>
      </c>
    </row>
    <row r="13" spans="1:4" ht="12.75">
      <c r="A13" s="12" t="s">
        <v>15</v>
      </c>
      <c r="B13" s="13">
        <v>487838</v>
      </c>
      <c r="C13" s="13">
        <v>471338</v>
      </c>
      <c r="D13" s="13">
        <v>225819</v>
      </c>
    </row>
    <row r="14" spans="1:4" ht="12.75">
      <c r="A14" s="12" t="s">
        <v>16</v>
      </c>
      <c r="B14" s="13">
        <v>795216</v>
      </c>
      <c r="C14" s="13">
        <v>782374</v>
      </c>
      <c r="D14" s="13">
        <v>450718</v>
      </c>
    </row>
    <row r="15" spans="1:4" ht="12.75">
      <c r="A15" s="12" t="s">
        <v>17</v>
      </c>
      <c r="B15" s="13">
        <v>7952780</v>
      </c>
      <c r="C15" s="13">
        <v>8284473</v>
      </c>
      <c r="D15" s="13">
        <v>3572012</v>
      </c>
    </row>
    <row r="16" spans="1:4" ht="12.75">
      <c r="A16" s="14" t="s">
        <v>18</v>
      </c>
      <c r="B16" s="15">
        <f>B5-B6</f>
        <v>54367</v>
      </c>
      <c r="C16" s="15">
        <f>C5-C6</f>
        <v>12509</v>
      </c>
      <c r="D16" s="16">
        <f>D5-D6</f>
        <v>928693</v>
      </c>
    </row>
    <row r="17" spans="1:4" ht="12.75">
      <c r="A17" s="6" t="s">
        <v>19</v>
      </c>
      <c r="B17" s="7">
        <v>1647923</v>
      </c>
      <c r="C17" s="7">
        <v>1662748</v>
      </c>
      <c r="D17" s="8">
        <v>286043</v>
      </c>
    </row>
    <row r="18" spans="1:4" ht="12.75">
      <c r="A18" s="9" t="s">
        <v>20</v>
      </c>
      <c r="B18" s="10">
        <f>B20+B21+B22+B23+B24+B25+B26+B27</f>
        <v>2417580</v>
      </c>
      <c r="C18" s="10">
        <f>C20+C21+C22+C23+C24+C25+C26+C27</f>
        <v>3382859</v>
      </c>
      <c r="D18" s="11">
        <f>D20+D21+D22+D23+D24+D25+D26+D27</f>
        <v>576453</v>
      </c>
    </row>
    <row r="19" spans="1:4" ht="12.75">
      <c r="A19" s="12" t="s">
        <v>21</v>
      </c>
      <c r="B19" s="13"/>
      <c r="C19" s="13"/>
      <c r="D19" s="13"/>
    </row>
    <row r="20" spans="1:4" ht="12.75">
      <c r="A20" s="12" t="s">
        <v>22</v>
      </c>
      <c r="B20" s="13">
        <v>2397580</v>
      </c>
      <c r="C20" s="13">
        <v>3109397</v>
      </c>
      <c r="D20" s="13">
        <v>482074</v>
      </c>
    </row>
    <row r="21" spans="1:4" ht="12.75">
      <c r="A21" s="12" t="s">
        <v>11</v>
      </c>
      <c r="B21" s="13">
        <v>20000</v>
      </c>
      <c r="C21" s="13">
        <v>59000</v>
      </c>
      <c r="D21" s="13">
        <v>14582</v>
      </c>
    </row>
    <row r="22" spans="1:4" ht="12.75">
      <c r="A22" s="12" t="s">
        <v>12</v>
      </c>
      <c r="B22" s="17">
        <v>0</v>
      </c>
      <c r="C22" s="13">
        <v>0</v>
      </c>
      <c r="D22" s="13">
        <v>0</v>
      </c>
    </row>
    <row r="23" spans="1:4" ht="12.75">
      <c r="A23" s="12" t="s">
        <v>13</v>
      </c>
      <c r="B23" s="17">
        <v>0</v>
      </c>
      <c r="C23" s="17">
        <v>0</v>
      </c>
      <c r="D23" s="13">
        <v>0</v>
      </c>
    </row>
    <row r="24" spans="1:4" ht="12.75">
      <c r="A24" s="12" t="s">
        <v>14</v>
      </c>
      <c r="B24" s="13">
        <v>0</v>
      </c>
      <c r="C24" s="13">
        <v>180620</v>
      </c>
      <c r="D24" s="13">
        <v>45925</v>
      </c>
    </row>
    <row r="25" spans="1:4" ht="12.75">
      <c r="A25" s="12" t="s">
        <v>15</v>
      </c>
      <c r="B25" s="13">
        <v>0</v>
      </c>
      <c r="C25" s="13">
        <v>18000</v>
      </c>
      <c r="D25" s="13">
        <v>15000</v>
      </c>
    </row>
    <row r="26" spans="1:4" ht="12.75">
      <c r="A26" s="12" t="s">
        <v>16</v>
      </c>
      <c r="B26" s="17">
        <v>0</v>
      </c>
      <c r="C26" s="13">
        <v>12842</v>
      </c>
      <c r="D26" s="13">
        <v>12842</v>
      </c>
    </row>
    <row r="27" spans="1:4" ht="12.75">
      <c r="A27" s="12" t="s">
        <v>17</v>
      </c>
      <c r="B27" s="13">
        <v>0</v>
      </c>
      <c r="C27" s="13">
        <v>3000</v>
      </c>
      <c r="D27" s="13">
        <v>6030</v>
      </c>
    </row>
    <row r="28" spans="1:4" ht="12.75">
      <c r="A28" s="14" t="s">
        <v>23</v>
      </c>
      <c r="B28" s="15">
        <f>B17-B18</f>
        <v>-769657</v>
      </c>
      <c r="C28" s="15">
        <f>C17-C18</f>
        <v>-1720111</v>
      </c>
      <c r="D28" s="16">
        <f>D17-D18</f>
        <v>-290410</v>
      </c>
    </row>
    <row r="29" spans="1:4" ht="12.75">
      <c r="A29" s="6" t="s">
        <v>24</v>
      </c>
      <c r="B29" s="7">
        <f>B30+B32+B33</f>
        <v>928608</v>
      </c>
      <c r="C29" s="7">
        <f>C30+C32+C33+C31</f>
        <v>1920920</v>
      </c>
      <c r="D29" s="18">
        <v>703398</v>
      </c>
    </row>
    <row r="30" spans="1:4" ht="12.75">
      <c r="A30" s="12" t="s">
        <v>25</v>
      </c>
      <c r="B30" s="13">
        <v>928608</v>
      </c>
      <c r="C30" s="13">
        <v>1872630</v>
      </c>
      <c r="D30" s="13">
        <v>655108</v>
      </c>
    </row>
    <row r="31" spans="1:4" ht="12.75">
      <c r="A31" s="12" t="s">
        <v>26</v>
      </c>
      <c r="B31" s="13">
        <v>0</v>
      </c>
      <c r="C31" s="13">
        <v>48290</v>
      </c>
      <c r="D31" s="13">
        <v>48290</v>
      </c>
    </row>
    <row r="32" spans="1:4" ht="12.75">
      <c r="A32" s="12" t="s">
        <v>27</v>
      </c>
      <c r="B32" s="13">
        <v>0</v>
      </c>
      <c r="C32" s="13">
        <v>0</v>
      </c>
      <c r="D32" s="13">
        <v>0</v>
      </c>
    </row>
    <row r="33" spans="1:4" ht="12.75">
      <c r="A33" s="12" t="s">
        <v>28</v>
      </c>
      <c r="B33" s="13">
        <v>0</v>
      </c>
      <c r="C33" s="13">
        <v>0</v>
      </c>
      <c r="D33" s="13">
        <v>0</v>
      </c>
    </row>
    <row r="34" spans="1:4" ht="12.75">
      <c r="A34" s="9" t="s">
        <v>29</v>
      </c>
      <c r="B34" s="10">
        <v>213318</v>
      </c>
      <c r="C34" s="10">
        <v>213318</v>
      </c>
      <c r="D34" s="10">
        <v>110051</v>
      </c>
    </row>
    <row r="35" spans="1:4" ht="12.75">
      <c r="A35" s="14" t="s">
        <v>30</v>
      </c>
      <c r="B35" s="15">
        <f>B29-B34</f>
        <v>715290</v>
      </c>
      <c r="C35" s="15">
        <f>C29-C34</f>
        <v>1707602</v>
      </c>
      <c r="D35" s="16">
        <v>593347</v>
      </c>
    </row>
    <row r="36" spans="1:4" ht="12.75">
      <c r="A36" s="12" t="s">
        <v>31</v>
      </c>
      <c r="B36" s="13">
        <v>-715290</v>
      </c>
      <c r="C36" s="13">
        <v>-1707602</v>
      </c>
      <c r="D36" s="13">
        <f>D16+D28</f>
        <v>638283</v>
      </c>
    </row>
    <row r="37" spans="1:4" ht="12.75">
      <c r="A37" s="2" t="s">
        <v>32</v>
      </c>
      <c r="B37" s="19">
        <f>B16+B28+B35</f>
        <v>0</v>
      </c>
      <c r="C37" s="19">
        <f>C16+C28+C35</f>
        <v>0</v>
      </c>
      <c r="D37" s="20">
        <f>D16+D28+D35</f>
        <v>1231630</v>
      </c>
    </row>
  </sheetData>
  <mergeCells count="2">
    <mergeCell ref="A3:A4"/>
    <mergeCell ref="B3:C3"/>
  </mergeCells>
  <printOptions/>
  <pageMargins left="0.5902777777777778" right="0.5902777777777778" top="0.5902777777777778" bottom="0.8555555555555556" header="0.5118055555555556" footer="0.5902777777777778"/>
  <pageSetup firstPageNumber="19" useFirstPageNumber="1" horizontalDpi="300" verticalDpi="300" orientation="portrait" paperSize="9"/>
  <headerFooter alignWithMargins="0">
    <oddFooter>&amp;C&amp;"Times New Roman,obyčejné"&amp;12&amp;P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I34" sqref="I34"/>
    </sheetView>
  </sheetViews>
  <sheetFormatPr defaultColWidth="12.57421875" defaultRowHeight="12.75"/>
  <cols>
    <col min="1" max="1" width="9.00390625" style="0" customWidth="1"/>
    <col min="2" max="3" width="11.57421875" style="0" customWidth="1"/>
    <col min="4" max="4" width="47.421875" style="0" customWidth="1"/>
    <col min="5" max="6" width="10.57421875" style="0" customWidth="1"/>
    <col min="7" max="7" width="11.57421875" style="0" customWidth="1"/>
    <col min="8" max="8" width="9.57421875" style="0" customWidth="1"/>
    <col min="9" max="96" width="11.57421875" style="0" customWidth="1"/>
  </cols>
  <sheetData>
    <row r="1" spans="1:8" ht="15">
      <c r="A1" s="477" t="s">
        <v>659</v>
      </c>
      <c r="B1" s="477"/>
      <c r="C1" s="477" t="s">
        <v>660</v>
      </c>
      <c r="D1" s="477"/>
      <c r="E1" s="477"/>
      <c r="F1" s="477"/>
      <c r="G1" s="477"/>
      <c r="H1" s="477"/>
    </row>
    <row r="2" spans="1:8" ht="12.75">
      <c r="A2" s="298"/>
      <c r="B2" s="298"/>
      <c r="C2" s="298"/>
      <c r="D2" s="298"/>
      <c r="E2" s="298"/>
      <c r="F2" s="298"/>
      <c r="G2" s="298"/>
      <c r="H2" s="423" t="s">
        <v>579</v>
      </c>
    </row>
    <row r="3" spans="1:8" ht="12.75">
      <c r="A3" s="361"/>
      <c r="B3" s="361"/>
      <c r="C3" s="478"/>
      <c r="D3" s="479" t="s">
        <v>661</v>
      </c>
      <c r="E3" s="134" t="s">
        <v>662</v>
      </c>
      <c r="F3" s="134"/>
      <c r="G3" s="480" t="s">
        <v>663</v>
      </c>
      <c r="H3" s="135" t="s">
        <v>89</v>
      </c>
    </row>
    <row r="4" spans="1:8" ht="12.75" customHeight="1">
      <c r="A4" s="362" t="s">
        <v>258</v>
      </c>
      <c r="B4" s="481" t="s">
        <v>259</v>
      </c>
      <c r="C4" s="364" t="s">
        <v>90</v>
      </c>
      <c r="D4" s="482" t="s">
        <v>260</v>
      </c>
      <c r="E4" s="483" t="s">
        <v>4</v>
      </c>
      <c r="F4" s="484" t="s">
        <v>5</v>
      </c>
      <c r="G4" s="485" t="s">
        <v>664</v>
      </c>
      <c r="H4" s="486" t="s">
        <v>665</v>
      </c>
    </row>
    <row r="5" spans="1:8" ht="12.75">
      <c r="A5" s="369"/>
      <c r="B5" s="370" t="s">
        <v>631</v>
      </c>
      <c r="C5" s="371"/>
      <c r="D5" s="487" t="s">
        <v>264</v>
      </c>
      <c r="E5" s="483"/>
      <c r="F5" s="484"/>
      <c r="G5" s="485"/>
      <c r="H5" s="485"/>
    </row>
    <row r="6" spans="1:8" ht="12.75">
      <c r="A6" s="488" t="s">
        <v>659</v>
      </c>
      <c r="B6" s="488"/>
      <c r="C6" s="488"/>
      <c r="D6" s="488"/>
      <c r="E6" s="489">
        <v>487838</v>
      </c>
      <c r="F6" s="490" t="s">
        <v>666</v>
      </c>
      <c r="G6" s="491" t="s">
        <v>667</v>
      </c>
      <c r="H6" s="492">
        <v>49</v>
      </c>
    </row>
    <row r="7" spans="1:8" ht="12.75">
      <c r="A7" s="376" t="s">
        <v>222</v>
      </c>
      <c r="B7" s="377" t="s">
        <v>668</v>
      </c>
      <c r="C7" s="493" t="s">
        <v>669</v>
      </c>
      <c r="D7" s="493"/>
      <c r="E7" s="494"/>
      <c r="F7" s="494"/>
      <c r="G7" s="495"/>
      <c r="H7" s="496"/>
    </row>
    <row r="8" spans="1:8" ht="12.75">
      <c r="A8" s="497"/>
      <c r="B8" s="498"/>
      <c r="C8" s="324" t="s">
        <v>270</v>
      </c>
      <c r="D8" s="384" t="s">
        <v>8</v>
      </c>
      <c r="E8" s="385">
        <v>211000</v>
      </c>
      <c r="F8" s="385">
        <v>193000</v>
      </c>
      <c r="G8" s="385">
        <v>112881</v>
      </c>
      <c r="H8" s="499">
        <v>58</v>
      </c>
    </row>
    <row r="9" spans="1:8" ht="12.75">
      <c r="A9" s="497"/>
      <c r="B9" s="498"/>
      <c r="C9" s="330" t="s">
        <v>485</v>
      </c>
      <c r="D9" s="386" t="s">
        <v>636</v>
      </c>
      <c r="E9" s="393">
        <v>211000</v>
      </c>
      <c r="F9" s="393">
        <v>193000</v>
      </c>
      <c r="G9" s="393">
        <v>112881</v>
      </c>
      <c r="H9" s="500">
        <v>58</v>
      </c>
    </row>
    <row r="10" spans="1:8" ht="12.75">
      <c r="A10" s="497"/>
      <c r="B10" s="498"/>
      <c r="C10" s="330"/>
      <c r="D10" s="501" t="s">
        <v>670</v>
      </c>
      <c r="E10" s="344">
        <v>211000</v>
      </c>
      <c r="F10" s="344">
        <v>211000</v>
      </c>
      <c r="G10" s="344">
        <v>112881</v>
      </c>
      <c r="H10" s="502">
        <v>61</v>
      </c>
    </row>
    <row r="11" spans="1:8" ht="12.75">
      <c r="A11" s="497"/>
      <c r="B11" s="498"/>
      <c r="C11" s="324" t="s">
        <v>569</v>
      </c>
      <c r="D11" s="384" t="s">
        <v>20</v>
      </c>
      <c r="E11" s="385">
        <v>0</v>
      </c>
      <c r="F11" s="385">
        <v>18000</v>
      </c>
      <c r="G11" s="385">
        <v>15000</v>
      </c>
      <c r="H11" s="499">
        <v>83</v>
      </c>
    </row>
    <row r="12" spans="1:8" ht="12.75">
      <c r="A12" s="497"/>
      <c r="B12" s="498"/>
      <c r="C12" s="330" t="s">
        <v>648</v>
      </c>
      <c r="D12" s="386" t="s">
        <v>671</v>
      </c>
      <c r="E12" s="393">
        <v>0</v>
      </c>
      <c r="F12" s="393">
        <v>18000</v>
      </c>
      <c r="G12" s="393">
        <v>15000</v>
      </c>
      <c r="H12" s="500">
        <v>83</v>
      </c>
    </row>
    <row r="13" spans="1:8" ht="12.75">
      <c r="A13" s="497"/>
      <c r="B13" s="498"/>
      <c r="C13" s="330"/>
      <c r="D13" s="501" t="s">
        <v>672</v>
      </c>
      <c r="E13" s="344">
        <v>0</v>
      </c>
      <c r="F13" s="344">
        <v>18000</v>
      </c>
      <c r="G13" s="344">
        <v>15000</v>
      </c>
      <c r="H13" s="502">
        <v>83</v>
      </c>
    </row>
    <row r="14" spans="1:8" ht="12.75">
      <c r="A14" s="376" t="s">
        <v>673</v>
      </c>
      <c r="B14" s="377" t="s">
        <v>674</v>
      </c>
      <c r="C14" s="378" t="s">
        <v>675</v>
      </c>
      <c r="D14" s="378"/>
      <c r="E14" s="379"/>
      <c r="F14" s="379"/>
      <c r="G14" s="379"/>
      <c r="H14" s="503"/>
    </row>
    <row r="15" spans="1:8" ht="12.75">
      <c r="A15" s="382"/>
      <c r="B15" s="504"/>
      <c r="C15" s="324" t="s">
        <v>270</v>
      </c>
      <c r="D15" s="384" t="s">
        <v>8</v>
      </c>
      <c r="E15" s="385">
        <v>50000</v>
      </c>
      <c r="F15" s="385">
        <v>50000</v>
      </c>
      <c r="G15" s="505">
        <v>9558</v>
      </c>
      <c r="H15" s="506">
        <v>19</v>
      </c>
    </row>
    <row r="16" spans="1:8" ht="12.75">
      <c r="A16" s="382"/>
      <c r="B16" s="504"/>
      <c r="C16" s="507" t="s">
        <v>367</v>
      </c>
      <c r="D16" s="508" t="s">
        <v>676</v>
      </c>
      <c r="E16" s="509">
        <v>50</v>
      </c>
      <c r="F16" s="509">
        <v>50</v>
      </c>
      <c r="G16" s="509">
        <v>1</v>
      </c>
      <c r="H16" s="500">
        <v>2</v>
      </c>
    </row>
    <row r="17" spans="1:8" ht="12.75">
      <c r="A17" s="382"/>
      <c r="B17" s="504"/>
      <c r="C17" s="510"/>
      <c r="D17" s="511" t="s">
        <v>677</v>
      </c>
      <c r="E17" s="512">
        <v>50</v>
      </c>
      <c r="F17" s="512">
        <v>50</v>
      </c>
      <c r="G17" s="512">
        <v>1</v>
      </c>
      <c r="H17" s="502">
        <v>2</v>
      </c>
    </row>
    <row r="18" spans="1:8" ht="12.75">
      <c r="A18" s="382"/>
      <c r="B18" s="504"/>
      <c r="C18" s="330" t="s">
        <v>271</v>
      </c>
      <c r="D18" s="386" t="s">
        <v>272</v>
      </c>
      <c r="E18" s="393">
        <v>42350</v>
      </c>
      <c r="F18" s="198">
        <v>42350</v>
      </c>
      <c r="G18" s="393">
        <v>8678</v>
      </c>
      <c r="H18" s="500">
        <v>20</v>
      </c>
    </row>
    <row r="19" spans="1:8" ht="12.75">
      <c r="A19" s="382"/>
      <c r="B19" s="504"/>
      <c r="C19" s="330"/>
      <c r="D19" s="513" t="s">
        <v>678</v>
      </c>
      <c r="E19" s="514">
        <v>5000</v>
      </c>
      <c r="F19" s="339">
        <v>5000</v>
      </c>
      <c r="G19" s="515">
        <v>4226</v>
      </c>
      <c r="H19" s="502">
        <v>84</v>
      </c>
    </row>
    <row r="20" spans="1:8" ht="12.75">
      <c r="A20" s="382"/>
      <c r="B20" s="504"/>
      <c r="C20" s="330"/>
      <c r="D20" s="513" t="s">
        <v>679</v>
      </c>
      <c r="E20" s="514">
        <v>450</v>
      </c>
      <c r="F20" s="516">
        <v>450</v>
      </c>
      <c r="G20" s="515">
        <v>105</v>
      </c>
      <c r="H20" s="502">
        <v>23</v>
      </c>
    </row>
    <row r="21" spans="1:8" ht="12.75">
      <c r="A21" s="382"/>
      <c r="B21" s="504"/>
      <c r="C21" s="330"/>
      <c r="D21" s="391" t="s">
        <v>680</v>
      </c>
      <c r="E21" s="387">
        <v>7000</v>
      </c>
      <c r="F21" s="388">
        <v>7000</v>
      </c>
      <c r="G21" s="389">
        <v>2745</v>
      </c>
      <c r="H21" s="502">
        <v>39</v>
      </c>
    </row>
    <row r="22" spans="1:8" ht="12.75">
      <c r="A22" s="382"/>
      <c r="B22" s="504"/>
      <c r="C22" s="330"/>
      <c r="D22" s="391" t="s">
        <v>681</v>
      </c>
      <c r="E22" s="387">
        <v>200</v>
      </c>
      <c r="F22" s="388">
        <v>200</v>
      </c>
      <c r="G22" s="389">
        <v>0</v>
      </c>
      <c r="H22" s="502">
        <v>0</v>
      </c>
    </row>
    <row r="23" spans="1:8" ht="12.75">
      <c r="A23" s="382"/>
      <c r="B23" s="504"/>
      <c r="C23" s="330"/>
      <c r="D23" s="391" t="s">
        <v>682</v>
      </c>
      <c r="E23" s="387">
        <v>7000</v>
      </c>
      <c r="F23" s="388">
        <v>7000</v>
      </c>
      <c r="G23" s="389">
        <v>555</v>
      </c>
      <c r="H23" s="502">
        <v>8</v>
      </c>
    </row>
    <row r="24" spans="1:8" ht="12.75">
      <c r="A24" s="382"/>
      <c r="B24" s="504"/>
      <c r="C24" s="330"/>
      <c r="D24" s="391" t="s">
        <v>683</v>
      </c>
      <c r="E24" s="387">
        <v>7200</v>
      </c>
      <c r="F24" s="388">
        <v>7200</v>
      </c>
      <c r="G24" s="389">
        <v>932</v>
      </c>
      <c r="H24" s="502">
        <v>13</v>
      </c>
    </row>
    <row r="25" spans="1:8" ht="12.75">
      <c r="A25" s="382"/>
      <c r="B25" s="504"/>
      <c r="C25" s="330"/>
      <c r="D25" s="391" t="s">
        <v>684</v>
      </c>
      <c r="E25" s="387">
        <v>4500</v>
      </c>
      <c r="F25" s="388">
        <v>4500</v>
      </c>
      <c r="G25" s="389">
        <v>1</v>
      </c>
      <c r="H25" s="502">
        <v>0</v>
      </c>
    </row>
    <row r="26" spans="1:8" ht="12.75">
      <c r="A26" s="382"/>
      <c r="B26" s="504"/>
      <c r="C26" s="330"/>
      <c r="D26" s="391" t="s">
        <v>685</v>
      </c>
      <c r="E26" s="387">
        <v>4700</v>
      </c>
      <c r="F26" s="388">
        <v>4700</v>
      </c>
      <c r="G26" s="389">
        <v>0</v>
      </c>
      <c r="H26" s="502">
        <v>0</v>
      </c>
    </row>
    <row r="27" spans="1:8" ht="12.75">
      <c r="A27" s="382"/>
      <c r="B27" s="504"/>
      <c r="C27" s="330"/>
      <c r="D27" s="391" t="s">
        <v>686</v>
      </c>
      <c r="E27" s="387">
        <v>5300</v>
      </c>
      <c r="F27" s="388">
        <v>5300</v>
      </c>
      <c r="G27" s="389">
        <v>0</v>
      </c>
      <c r="H27" s="502">
        <v>0</v>
      </c>
    </row>
    <row r="28" spans="1:8" ht="12.75">
      <c r="A28" s="382"/>
      <c r="B28" s="504"/>
      <c r="C28" s="330"/>
      <c r="D28" s="517" t="s">
        <v>687</v>
      </c>
      <c r="E28" s="518">
        <v>1000</v>
      </c>
      <c r="F28" s="519">
        <v>1000</v>
      </c>
      <c r="G28" s="520">
        <v>114</v>
      </c>
      <c r="H28" s="502">
        <v>11</v>
      </c>
    </row>
    <row r="29" spans="1:8" ht="12.75">
      <c r="A29" s="382"/>
      <c r="B29" s="504"/>
      <c r="C29" s="521" t="s">
        <v>485</v>
      </c>
      <c r="D29" s="522" t="s">
        <v>636</v>
      </c>
      <c r="E29" s="523">
        <v>7600</v>
      </c>
      <c r="F29" s="523">
        <v>7600</v>
      </c>
      <c r="G29" s="523">
        <v>879</v>
      </c>
      <c r="H29" s="500">
        <v>12</v>
      </c>
    </row>
    <row r="30" spans="1:8" ht="12.75">
      <c r="A30" s="382"/>
      <c r="B30" s="504"/>
      <c r="C30" s="524"/>
      <c r="D30" s="391" t="s">
        <v>688</v>
      </c>
      <c r="E30" s="387">
        <v>600</v>
      </c>
      <c r="F30" s="388">
        <v>600</v>
      </c>
      <c r="G30" s="389">
        <v>579</v>
      </c>
      <c r="H30" s="502">
        <v>96</v>
      </c>
    </row>
    <row r="31" spans="1:8" ht="12.75">
      <c r="A31" s="382"/>
      <c r="B31" s="504"/>
      <c r="C31" s="524"/>
      <c r="D31" s="391" t="s">
        <v>689</v>
      </c>
      <c r="E31" s="387">
        <v>2000</v>
      </c>
      <c r="F31" s="388">
        <v>2000</v>
      </c>
      <c r="G31" s="389">
        <v>300</v>
      </c>
      <c r="H31" s="502">
        <v>15</v>
      </c>
    </row>
    <row r="32" spans="1:8" ht="12.75">
      <c r="A32" s="382"/>
      <c r="B32" s="504"/>
      <c r="C32" s="524"/>
      <c r="D32" s="391" t="s">
        <v>690</v>
      </c>
      <c r="E32" s="387">
        <v>5000</v>
      </c>
      <c r="F32" s="388">
        <v>5000</v>
      </c>
      <c r="G32" s="389">
        <v>0</v>
      </c>
      <c r="H32" s="502">
        <v>0</v>
      </c>
    </row>
    <row r="33" spans="1:8" ht="12.75">
      <c r="A33" s="382"/>
      <c r="B33" s="504"/>
      <c r="C33" s="524"/>
      <c r="D33" s="391" t="s">
        <v>691</v>
      </c>
      <c r="E33" s="387">
        <v>0</v>
      </c>
      <c r="F33" s="388">
        <v>0</v>
      </c>
      <c r="G33" s="389">
        <v>0</v>
      </c>
      <c r="H33" s="502">
        <v>0</v>
      </c>
    </row>
    <row r="34" spans="1:8" ht="12.75">
      <c r="A34" s="376" t="s">
        <v>692</v>
      </c>
      <c r="B34" s="376" t="s">
        <v>693</v>
      </c>
      <c r="C34" s="396" t="s">
        <v>694</v>
      </c>
      <c r="D34" s="396"/>
      <c r="E34" s="525"/>
      <c r="F34" s="526"/>
      <c r="G34" s="527"/>
      <c r="H34" s="503"/>
    </row>
    <row r="35" spans="1:8" ht="12.75">
      <c r="A35" s="193"/>
      <c r="B35" s="528"/>
      <c r="C35" s="529" t="s">
        <v>270</v>
      </c>
      <c r="D35" s="402" t="s">
        <v>8</v>
      </c>
      <c r="E35" s="403">
        <v>62000</v>
      </c>
      <c r="F35" s="404">
        <v>62000</v>
      </c>
      <c r="G35" s="405">
        <v>31000</v>
      </c>
      <c r="H35" s="499">
        <v>50</v>
      </c>
    </row>
    <row r="36" spans="1:8" ht="12.75">
      <c r="A36" s="193"/>
      <c r="B36" s="528"/>
      <c r="C36" s="530" t="s">
        <v>485</v>
      </c>
      <c r="D36" s="386" t="s">
        <v>391</v>
      </c>
      <c r="E36" s="531" t="s">
        <v>695</v>
      </c>
      <c r="F36" s="531" t="s">
        <v>695</v>
      </c>
      <c r="G36" s="531" t="s">
        <v>696</v>
      </c>
      <c r="H36" s="532">
        <v>50</v>
      </c>
    </row>
    <row r="37" spans="1:8" ht="12.75">
      <c r="A37" s="193"/>
      <c r="B37" s="528"/>
      <c r="C37" s="400"/>
      <c r="D37" s="394" t="s">
        <v>697</v>
      </c>
      <c r="E37" s="344">
        <v>62000</v>
      </c>
      <c r="F37" s="339">
        <v>62000</v>
      </c>
      <c r="G37" s="533">
        <v>31000</v>
      </c>
      <c r="H37" s="502">
        <v>50</v>
      </c>
    </row>
    <row r="38" spans="1:8" ht="12.75">
      <c r="A38" s="376" t="s">
        <v>698</v>
      </c>
      <c r="B38" s="376" t="s">
        <v>699</v>
      </c>
      <c r="C38" s="378" t="s">
        <v>700</v>
      </c>
      <c r="D38" s="378"/>
      <c r="E38" s="534"/>
      <c r="F38" s="412"/>
      <c r="G38" s="411"/>
      <c r="H38" s="535"/>
    </row>
    <row r="39" spans="1:8" ht="12.75">
      <c r="A39" s="408"/>
      <c r="B39" s="409"/>
      <c r="C39" s="324" t="s">
        <v>270</v>
      </c>
      <c r="D39" s="325" t="s">
        <v>8</v>
      </c>
      <c r="E39" s="385">
        <v>159838</v>
      </c>
      <c r="F39" s="385">
        <v>161338</v>
      </c>
      <c r="G39" s="536">
        <v>67440</v>
      </c>
      <c r="H39" s="537">
        <v>42</v>
      </c>
    </row>
    <row r="40" spans="1:8" ht="12.75">
      <c r="A40" s="408"/>
      <c r="B40" s="409"/>
      <c r="C40" s="538" t="s">
        <v>485</v>
      </c>
      <c r="D40" s="386" t="s">
        <v>636</v>
      </c>
      <c r="E40" s="539">
        <v>159838</v>
      </c>
      <c r="F40" s="539">
        <v>161338</v>
      </c>
      <c r="G40" s="540">
        <v>67440</v>
      </c>
      <c r="H40" s="541">
        <v>42</v>
      </c>
    </row>
    <row r="41" spans="1:8" ht="12.75">
      <c r="A41" s="408"/>
      <c r="B41" s="409"/>
      <c r="C41" s="542"/>
      <c r="D41" s="543" t="s">
        <v>701</v>
      </c>
      <c r="E41" s="544">
        <v>0</v>
      </c>
      <c r="F41" s="544">
        <v>0</v>
      </c>
      <c r="G41" s="545">
        <v>250</v>
      </c>
      <c r="H41" s="546">
        <v>0</v>
      </c>
    </row>
    <row r="42" spans="1:8" ht="12.75">
      <c r="A42" s="408"/>
      <c r="B42" s="409"/>
      <c r="C42" s="542"/>
      <c r="D42" s="547" t="s">
        <v>702</v>
      </c>
      <c r="E42" s="512">
        <v>33978</v>
      </c>
      <c r="F42" s="512">
        <v>35478</v>
      </c>
      <c r="G42" s="548">
        <v>11610</v>
      </c>
      <c r="H42" s="549">
        <v>33</v>
      </c>
    </row>
    <row r="43" spans="1:8" ht="12.75">
      <c r="A43" s="408"/>
      <c r="B43" s="409"/>
      <c r="C43" s="542"/>
      <c r="D43" s="547" t="s">
        <v>703</v>
      </c>
      <c r="E43" s="512">
        <v>33194</v>
      </c>
      <c r="F43" s="512">
        <v>33194</v>
      </c>
      <c r="G43" s="548">
        <v>16597</v>
      </c>
      <c r="H43" s="549">
        <v>50</v>
      </c>
    </row>
    <row r="44" spans="1:8" ht="12.75">
      <c r="A44" s="408"/>
      <c r="B44" s="409"/>
      <c r="C44" s="542"/>
      <c r="D44" s="550" t="s">
        <v>704</v>
      </c>
      <c r="E44" s="512">
        <v>10000</v>
      </c>
      <c r="F44" s="512">
        <v>10000</v>
      </c>
      <c r="G44" s="548">
        <v>5000</v>
      </c>
      <c r="H44" s="549">
        <v>50</v>
      </c>
    </row>
    <row r="45" spans="1:8" ht="12.75">
      <c r="A45" s="408"/>
      <c r="B45" s="409"/>
      <c r="C45" s="542"/>
      <c r="D45" s="547" t="s">
        <v>705</v>
      </c>
      <c r="E45" s="512">
        <v>16000</v>
      </c>
      <c r="F45" s="512">
        <v>16000</v>
      </c>
      <c r="G45" s="548">
        <v>450</v>
      </c>
      <c r="H45" s="549">
        <v>3</v>
      </c>
    </row>
    <row r="46" spans="1:8" ht="12.75">
      <c r="A46" s="408"/>
      <c r="B46" s="409"/>
      <c r="C46" s="542"/>
      <c r="D46" s="547" t="s">
        <v>706</v>
      </c>
      <c r="E46" s="512">
        <v>0</v>
      </c>
      <c r="F46" s="512">
        <v>0</v>
      </c>
      <c r="G46" s="548">
        <v>200</v>
      </c>
      <c r="H46" s="549">
        <v>0</v>
      </c>
    </row>
    <row r="47" spans="1:8" ht="12.75">
      <c r="A47" s="408"/>
      <c r="B47" s="409"/>
      <c r="C47" s="542"/>
      <c r="D47" s="547" t="s">
        <v>707</v>
      </c>
      <c r="E47" s="551">
        <v>66666</v>
      </c>
      <c r="F47" s="512">
        <v>66666</v>
      </c>
      <c r="G47" s="548">
        <v>33333</v>
      </c>
      <c r="H47" s="549">
        <v>50</v>
      </c>
    </row>
    <row r="48" spans="1:8" ht="12.75">
      <c r="A48" s="408"/>
      <c r="B48" s="552" t="s">
        <v>708</v>
      </c>
      <c r="C48" s="553" t="s">
        <v>709</v>
      </c>
      <c r="D48" s="553"/>
      <c r="E48" s="554"/>
      <c r="F48" s="555"/>
      <c r="G48" s="556"/>
      <c r="H48" s="557"/>
    </row>
    <row r="49" spans="1:8" ht="12.75">
      <c r="A49" s="408"/>
      <c r="B49" s="558"/>
      <c r="C49" s="559">
        <v>600</v>
      </c>
      <c r="D49" s="325" t="s">
        <v>8</v>
      </c>
      <c r="E49" s="560">
        <v>0</v>
      </c>
      <c r="F49" s="561">
        <v>0</v>
      </c>
      <c r="G49" s="536">
        <v>390</v>
      </c>
      <c r="H49" s="562">
        <v>0</v>
      </c>
    </row>
    <row r="50" spans="1:8" ht="12.75">
      <c r="A50" s="408"/>
      <c r="B50" s="558"/>
      <c r="C50" s="538" t="s">
        <v>485</v>
      </c>
      <c r="D50" s="386" t="s">
        <v>636</v>
      </c>
      <c r="E50" s="563">
        <v>0</v>
      </c>
      <c r="F50" s="539">
        <v>0</v>
      </c>
      <c r="G50" s="540">
        <v>390</v>
      </c>
      <c r="H50" s="564">
        <v>0</v>
      </c>
    </row>
    <row r="51" spans="1:8" ht="12.75">
      <c r="A51" s="408"/>
      <c r="B51" s="558"/>
      <c r="C51" s="538"/>
      <c r="D51" s="550" t="s">
        <v>710</v>
      </c>
      <c r="E51" s="565">
        <v>0</v>
      </c>
      <c r="F51" s="544">
        <v>0</v>
      </c>
      <c r="G51" s="548">
        <v>390</v>
      </c>
      <c r="H51" s="549">
        <v>0</v>
      </c>
    </row>
    <row r="52" spans="1:8" ht="12.75">
      <c r="A52" s="408"/>
      <c r="B52" s="552" t="s">
        <v>711</v>
      </c>
      <c r="C52" s="566" t="s">
        <v>712</v>
      </c>
      <c r="D52" s="566"/>
      <c r="E52" s="566"/>
      <c r="F52" s="566"/>
      <c r="G52" s="566"/>
      <c r="H52" s="566"/>
    </row>
    <row r="53" spans="1:8" ht="12.75">
      <c r="A53" s="408"/>
      <c r="B53" s="558"/>
      <c r="C53" s="559">
        <v>600</v>
      </c>
      <c r="D53" s="325" t="s">
        <v>8</v>
      </c>
      <c r="E53" s="560">
        <v>0</v>
      </c>
      <c r="F53" s="561">
        <v>0</v>
      </c>
      <c r="G53" s="536">
        <v>250</v>
      </c>
      <c r="H53" s="562">
        <v>0</v>
      </c>
    </row>
    <row r="54" spans="1:8" ht="12.75">
      <c r="A54" s="408"/>
      <c r="B54" s="558"/>
      <c r="C54" s="538" t="s">
        <v>485</v>
      </c>
      <c r="D54" s="386" t="s">
        <v>636</v>
      </c>
      <c r="E54" s="563">
        <v>0</v>
      </c>
      <c r="F54" s="539">
        <v>0</v>
      </c>
      <c r="G54" s="540">
        <v>250</v>
      </c>
      <c r="H54" s="564">
        <v>0</v>
      </c>
    </row>
    <row r="55" spans="1:8" ht="12.75">
      <c r="A55" s="408"/>
      <c r="B55" s="558"/>
      <c r="C55" s="538"/>
      <c r="D55" s="550" t="s">
        <v>713</v>
      </c>
      <c r="E55" s="565">
        <v>0</v>
      </c>
      <c r="F55" s="544">
        <v>0</v>
      </c>
      <c r="G55" s="548">
        <v>250</v>
      </c>
      <c r="H55" s="549">
        <v>0</v>
      </c>
    </row>
    <row r="56" spans="1:8" ht="12.75">
      <c r="A56" s="408"/>
      <c r="B56" s="552" t="s">
        <v>674</v>
      </c>
      <c r="C56" s="566" t="s">
        <v>714</v>
      </c>
      <c r="D56" s="566"/>
      <c r="E56" s="566"/>
      <c r="F56" s="566"/>
      <c r="G56" s="566"/>
      <c r="H56" s="566"/>
    </row>
    <row r="57" spans="1:8" ht="12.75">
      <c r="A57" s="408"/>
      <c r="B57" s="558"/>
      <c r="C57" s="559">
        <v>600</v>
      </c>
      <c r="D57" s="325" t="s">
        <v>8</v>
      </c>
      <c r="E57" s="560">
        <v>0</v>
      </c>
      <c r="F57" s="561">
        <v>0</v>
      </c>
      <c r="G57" s="536">
        <v>780</v>
      </c>
      <c r="H57" s="562">
        <v>0</v>
      </c>
    </row>
    <row r="58" spans="1:8" ht="12.75">
      <c r="A58" s="408"/>
      <c r="B58" s="558"/>
      <c r="C58" s="538" t="s">
        <v>485</v>
      </c>
      <c r="D58" s="386" t="s">
        <v>636</v>
      </c>
      <c r="E58" s="563">
        <v>0</v>
      </c>
      <c r="F58" s="539">
        <v>0</v>
      </c>
      <c r="G58" s="540">
        <v>780</v>
      </c>
      <c r="H58" s="564">
        <v>0</v>
      </c>
    </row>
    <row r="59" spans="1:8" ht="12.75">
      <c r="A59" s="408"/>
      <c r="B59" s="558"/>
      <c r="C59" s="538"/>
      <c r="D59" s="550" t="s">
        <v>715</v>
      </c>
      <c r="E59" s="565">
        <v>0</v>
      </c>
      <c r="F59" s="544">
        <v>0</v>
      </c>
      <c r="G59" s="548">
        <v>780</v>
      </c>
      <c r="H59" s="549">
        <v>0</v>
      </c>
    </row>
    <row r="60" spans="1:8" ht="12.75">
      <c r="A60" s="408"/>
      <c r="B60" s="376" t="s">
        <v>296</v>
      </c>
      <c r="C60" s="378" t="s">
        <v>716</v>
      </c>
      <c r="D60" s="378"/>
      <c r="E60" s="380">
        <v>0</v>
      </c>
      <c r="F60" s="380">
        <v>0</v>
      </c>
      <c r="G60" s="381">
        <v>3020</v>
      </c>
      <c r="H60" s="567">
        <v>0</v>
      </c>
    </row>
    <row r="61" spans="1:8" ht="12.75">
      <c r="A61" s="408"/>
      <c r="B61" s="568"/>
      <c r="C61" s="559">
        <v>600</v>
      </c>
      <c r="D61" s="325" t="s">
        <v>8</v>
      </c>
      <c r="E61" s="560">
        <v>0</v>
      </c>
      <c r="F61" s="561">
        <v>0</v>
      </c>
      <c r="G61" s="536">
        <v>3020</v>
      </c>
      <c r="H61" s="569">
        <v>0</v>
      </c>
    </row>
    <row r="62" spans="1:8" ht="12.75">
      <c r="A62" s="408"/>
      <c r="B62" s="568"/>
      <c r="C62" s="538" t="s">
        <v>485</v>
      </c>
      <c r="D62" s="386" t="s">
        <v>636</v>
      </c>
      <c r="E62" s="563">
        <v>0</v>
      </c>
      <c r="F62" s="570">
        <v>0</v>
      </c>
      <c r="G62" s="540">
        <v>3020</v>
      </c>
      <c r="H62" s="571">
        <v>0</v>
      </c>
    </row>
    <row r="63" spans="1:8" ht="12.75">
      <c r="A63" s="408"/>
      <c r="B63" s="568"/>
      <c r="C63" s="335"/>
      <c r="D63" s="463" t="s">
        <v>717</v>
      </c>
      <c r="E63" s="174">
        <v>0</v>
      </c>
      <c r="F63" s="572">
        <v>0</v>
      </c>
      <c r="G63" s="340">
        <v>3020</v>
      </c>
      <c r="H63" s="573">
        <v>0</v>
      </c>
    </row>
    <row r="64" spans="1:8" ht="12.75">
      <c r="A64" s="408"/>
      <c r="B64" s="376" t="s">
        <v>718</v>
      </c>
      <c r="C64" s="378" t="s">
        <v>719</v>
      </c>
      <c r="D64" s="378"/>
      <c r="E64" s="412"/>
      <c r="F64" s="412"/>
      <c r="G64" s="411"/>
      <c r="H64" s="535"/>
    </row>
    <row r="65" spans="1:8" ht="12.75">
      <c r="A65" s="408"/>
      <c r="B65" s="568"/>
      <c r="C65" s="559">
        <v>600</v>
      </c>
      <c r="D65" s="325" t="s">
        <v>8</v>
      </c>
      <c r="E65" s="560">
        <v>0</v>
      </c>
      <c r="F65" s="561">
        <v>0</v>
      </c>
      <c r="G65" s="536">
        <v>250</v>
      </c>
      <c r="H65" s="569">
        <v>0</v>
      </c>
    </row>
    <row r="66" spans="1:8" ht="12.75">
      <c r="A66" s="408"/>
      <c r="B66" s="568"/>
      <c r="C66" s="538" t="s">
        <v>485</v>
      </c>
      <c r="D66" s="386" t="s">
        <v>636</v>
      </c>
      <c r="E66" s="563">
        <v>0</v>
      </c>
      <c r="F66" s="570">
        <v>0</v>
      </c>
      <c r="G66" s="540">
        <v>250</v>
      </c>
      <c r="H66" s="571">
        <v>0</v>
      </c>
    </row>
    <row r="67" spans="1:8" ht="12.75">
      <c r="A67" s="408"/>
      <c r="B67" s="568"/>
      <c r="C67" s="538"/>
      <c r="D67" s="463" t="s">
        <v>720</v>
      </c>
      <c r="E67" s="174">
        <v>0</v>
      </c>
      <c r="F67" s="572">
        <v>0</v>
      </c>
      <c r="G67" s="340">
        <v>250</v>
      </c>
      <c r="H67" s="573">
        <v>0</v>
      </c>
    </row>
    <row r="68" spans="1:8" ht="12.75">
      <c r="A68" s="408"/>
      <c r="B68" s="376" t="s">
        <v>721</v>
      </c>
      <c r="C68" s="378" t="s">
        <v>722</v>
      </c>
      <c r="D68" s="378"/>
      <c r="E68" s="412"/>
      <c r="F68" s="412"/>
      <c r="G68" s="411"/>
      <c r="H68" s="535"/>
    </row>
    <row r="69" spans="1:8" ht="12.75">
      <c r="A69" s="408"/>
      <c r="B69" s="568"/>
      <c r="C69" s="559">
        <v>600</v>
      </c>
      <c r="D69" s="325" t="s">
        <v>8</v>
      </c>
      <c r="E69" s="560">
        <v>0</v>
      </c>
      <c r="F69" s="561">
        <v>0</v>
      </c>
      <c r="G69" s="536">
        <v>250</v>
      </c>
      <c r="H69" s="569">
        <v>0</v>
      </c>
    </row>
    <row r="70" spans="1:8" ht="12.75">
      <c r="A70" s="408"/>
      <c r="B70" s="568"/>
      <c r="C70" s="538" t="s">
        <v>485</v>
      </c>
      <c r="D70" s="386" t="s">
        <v>636</v>
      </c>
      <c r="E70" s="563">
        <v>0</v>
      </c>
      <c r="F70" s="570">
        <v>0</v>
      </c>
      <c r="G70" s="540">
        <v>250</v>
      </c>
      <c r="H70" s="571">
        <v>0</v>
      </c>
    </row>
    <row r="71" spans="1:8" ht="12.75">
      <c r="A71" s="408"/>
      <c r="B71" s="568"/>
      <c r="C71" s="538"/>
      <c r="D71" s="463" t="s">
        <v>723</v>
      </c>
      <c r="E71" s="565">
        <v>0</v>
      </c>
      <c r="F71" s="574">
        <v>0</v>
      </c>
      <c r="G71" s="545">
        <v>250</v>
      </c>
      <c r="H71" s="549">
        <v>0</v>
      </c>
    </row>
    <row r="72" spans="1:8" ht="12.75">
      <c r="A72" s="376" t="s">
        <v>724</v>
      </c>
      <c r="B72" s="376" t="s">
        <v>674</v>
      </c>
      <c r="C72" s="396" t="s">
        <v>725</v>
      </c>
      <c r="D72" s="396"/>
      <c r="E72" s="525"/>
      <c r="F72" s="526"/>
      <c r="G72" s="527"/>
      <c r="H72" s="503"/>
    </row>
    <row r="73" spans="1:8" ht="12.75">
      <c r="A73" s="193"/>
      <c r="B73" s="528"/>
      <c r="C73" s="529" t="s">
        <v>270</v>
      </c>
      <c r="D73" s="402" t="s">
        <v>8</v>
      </c>
      <c r="E73" s="403">
        <v>5000</v>
      </c>
      <c r="F73" s="404">
        <v>5000</v>
      </c>
      <c r="G73" s="405">
        <v>0</v>
      </c>
      <c r="H73" s="499">
        <v>0</v>
      </c>
    </row>
    <row r="74" spans="1:8" ht="12.75">
      <c r="A74" s="193"/>
      <c r="B74" s="528"/>
      <c r="C74" s="530" t="s">
        <v>271</v>
      </c>
      <c r="D74" s="386" t="s">
        <v>378</v>
      </c>
      <c r="E74" s="575" t="s">
        <v>726</v>
      </c>
      <c r="F74" s="575" t="s">
        <v>726</v>
      </c>
      <c r="G74" s="576">
        <v>0</v>
      </c>
      <c r="H74" s="576">
        <v>0</v>
      </c>
    </row>
    <row r="75" spans="1:8" ht="12.75">
      <c r="A75" s="193"/>
      <c r="B75" s="528"/>
      <c r="C75" s="400"/>
      <c r="D75" s="390" t="s">
        <v>678</v>
      </c>
      <c r="E75" s="577">
        <v>235</v>
      </c>
      <c r="F75" s="578">
        <v>235</v>
      </c>
      <c r="G75" s="579">
        <v>0</v>
      </c>
      <c r="H75" s="532">
        <v>0</v>
      </c>
    </row>
    <row r="76" spans="1:8" ht="12.75">
      <c r="A76" s="193"/>
      <c r="B76" s="528"/>
      <c r="C76" s="400"/>
      <c r="D76" s="174" t="s">
        <v>727</v>
      </c>
      <c r="E76" s="580" t="s">
        <v>728</v>
      </c>
      <c r="F76" s="581" t="s">
        <v>728</v>
      </c>
      <c r="G76" s="582" t="s">
        <v>729</v>
      </c>
      <c r="H76" s="583" t="s">
        <v>729</v>
      </c>
    </row>
    <row r="77" spans="1:8" ht="12.75">
      <c r="A77" s="193"/>
      <c r="B77" s="528"/>
      <c r="C77" s="400"/>
      <c r="D77" s="174" t="s">
        <v>730</v>
      </c>
      <c r="E77" s="565">
        <v>1600</v>
      </c>
      <c r="F77" s="574">
        <v>1600</v>
      </c>
      <c r="G77" s="545">
        <v>0</v>
      </c>
      <c r="H77" s="549">
        <v>0</v>
      </c>
    </row>
    <row r="78" spans="1:8" ht="12.75">
      <c r="A78" s="193"/>
      <c r="B78" s="528"/>
      <c r="C78" s="400"/>
      <c r="D78" s="174" t="s">
        <v>731</v>
      </c>
      <c r="E78" s="565">
        <v>1165</v>
      </c>
      <c r="F78" s="574">
        <v>1165</v>
      </c>
      <c r="G78" s="545">
        <v>0</v>
      </c>
      <c r="H78" s="549">
        <v>0</v>
      </c>
    </row>
    <row r="79" spans="1:8" ht="12.75">
      <c r="A79" s="584" t="s">
        <v>732</v>
      </c>
      <c r="B79" s="584"/>
      <c r="C79" s="584"/>
      <c r="D79" s="585" t="s">
        <v>733</v>
      </c>
      <c r="E79" s="586" t="s">
        <v>734</v>
      </c>
      <c r="F79" s="586" t="s">
        <v>735</v>
      </c>
      <c r="G79" s="436">
        <v>225819</v>
      </c>
      <c r="H79" s="587">
        <v>54</v>
      </c>
    </row>
    <row r="80" spans="1:8" ht="12.75">
      <c r="A80" s="584"/>
      <c r="B80" s="584"/>
      <c r="C80" s="584"/>
      <c r="D80" s="588" t="s">
        <v>736</v>
      </c>
      <c r="E80" s="589">
        <v>0</v>
      </c>
      <c r="F80" s="589">
        <v>18000</v>
      </c>
      <c r="G80" s="589">
        <v>15000</v>
      </c>
      <c r="H80" s="587">
        <v>83</v>
      </c>
    </row>
  </sheetData>
  <mergeCells count="38">
    <mergeCell ref="A1:H1"/>
    <mergeCell ref="E3:F3"/>
    <mergeCell ref="E4:E5"/>
    <mergeCell ref="F4:F5"/>
    <mergeCell ref="G4:G5"/>
    <mergeCell ref="A6:D6"/>
    <mergeCell ref="C7:D7"/>
    <mergeCell ref="A8:A13"/>
    <mergeCell ref="B8:B13"/>
    <mergeCell ref="C14:D14"/>
    <mergeCell ref="A15:A33"/>
    <mergeCell ref="B15:B33"/>
    <mergeCell ref="C19:C28"/>
    <mergeCell ref="C30:C33"/>
    <mergeCell ref="C34:D34"/>
    <mergeCell ref="A35:A37"/>
    <mergeCell ref="B35:B37"/>
    <mergeCell ref="C38:D38"/>
    <mergeCell ref="A39:A71"/>
    <mergeCell ref="B39:B47"/>
    <mergeCell ref="C41:C47"/>
    <mergeCell ref="C48:D48"/>
    <mergeCell ref="B49:B51"/>
    <mergeCell ref="C52:H52"/>
    <mergeCell ref="B53:B55"/>
    <mergeCell ref="C56:H56"/>
    <mergeCell ref="B57:B59"/>
    <mergeCell ref="C60:D60"/>
    <mergeCell ref="B61:B63"/>
    <mergeCell ref="C64:D64"/>
    <mergeCell ref="B65:B67"/>
    <mergeCell ref="C68:D68"/>
    <mergeCell ref="B69:B71"/>
    <mergeCell ref="C72:D72"/>
    <mergeCell ref="A73:A78"/>
    <mergeCell ref="B73:B78"/>
    <mergeCell ref="C75:C78"/>
    <mergeCell ref="A79:C80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H59" sqref="H59"/>
    </sheetView>
  </sheetViews>
  <sheetFormatPr defaultColWidth="12.57421875" defaultRowHeight="12.75"/>
  <cols>
    <col min="1" max="1" width="8.421875" style="0" customWidth="1"/>
    <col min="2" max="2" width="11.00390625" style="0" customWidth="1"/>
    <col min="3" max="3" width="9.8515625" style="0" customWidth="1"/>
    <col min="4" max="4" width="37.421875" style="0" customWidth="1"/>
    <col min="5" max="16384" width="11.57421875" style="0" customWidth="1"/>
  </cols>
  <sheetData>
    <row r="1" ht="15">
      <c r="A1" s="126" t="s">
        <v>737</v>
      </c>
    </row>
    <row r="2" spans="1:8" ht="12.75">
      <c r="A2" s="298"/>
      <c r="B2" s="298"/>
      <c r="C2" s="298"/>
      <c r="D2" s="298"/>
      <c r="E2" s="298"/>
      <c r="F2" s="298"/>
      <c r="G2" s="298"/>
      <c r="H2" s="423" t="s">
        <v>579</v>
      </c>
    </row>
    <row r="3" spans="1:8" ht="12.75">
      <c r="A3" s="590" t="s">
        <v>258</v>
      </c>
      <c r="B3" s="590" t="s">
        <v>738</v>
      </c>
      <c r="C3" s="590"/>
      <c r="D3" s="590" t="s">
        <v>352</v>
      </c>
      <c r="E3" s="134" t="s">
        <v>630</v>
      </c>
      <c r="F3" s="134"/>
      <c r="G3" s="134" t="s">
        <v>3</v>
      </c>
      <c r="H3" s="134" t="s">
        <v>89</v>
      </c>
    </row>
    <row r="4" spans="1:8" ht="12.75">
      <c r="A4" s="591"/>
      <c r="B4" s="592" t="s">
        <v>631</v>
      </c>
      <c r="C4" s="593" t="s">
        <v>90</v>
      </c>
      <c r="D4" s="591" t="s">
        <v>260</v>
      </c>
      <c r="E4" s="366" t="s">
        <v>4</v>
      </c>
      <c r="F4" s="366" t="s">
        <v>5</v>
      </c>
      <c r="G4" s="366" t="s">
        <v>739</v>
      </c>
      <c r="H4" s="366" t="s">
        <v>94</v>
      </c>
    </row>
    <row r="5" spans="1:8" ht="12.75">
      <c r="A5" s="594"/>
      <c r="B5" s="592"/>
      <c r="C5" s="593"/>
      <c r="D5" s="595" t="s">
        <v>264</v>
      </c>
      <c r="E5" s="366"/>
      <c r="F5" s="366"/>
      <c r="G5" s="366"/>
      <c r="H5" s="366"/>
    </row>
    <row r="6" spans="1:8" ht="12.75">
      <c r="A6" s="596" t="s">
        <v>737</v>
      </c>
      <c r="B6" s="596"/>
      <c r="C6" s="596"/>
      <c r="D6" s="596"/>
      <c r="E6" s="597">
        <f>E58+E59</f>
        <v>795216</v>
      </c>
      <c r="F6" s="597">
        <f>F58+F59</f>
        <v>795216</v>
      </c>
      <c r="G6" s="597">
        <f>G58+G59</f>
        <v>463560</v>
      </c>
      <c r="H6" s="598">
        <f>G6/F6</f>
        <v>0.5829359570229975</v>
      </c>
    </row>
    <row r="7" spans="1:8" ht="12.75">
      <c r="A7" s="599" t="s">
        <v>740</v>
      </c>
      <c r="B7" s="600" t="s">
        <v>741</v>
      </c>
      <c r="C7" s="600"/>
      <c r="D7" s="600"/>
      <c r="E7" s="601">
        <v>317</v>
      </c>
      <c r="F7" s="601">
        <v>317</v>
      </c>
      <c r="G7" s="601">
        <v>182</v>
      </c>
      <c r="H7" s="602">
        <f>G7/F7</f>
        <v>0.5741324921135647</v>
      </c>
    </row>
    <row r="8" spans="1:8" ht="12.75">
      <c r="A8" s="330"/>
      <c r="B8" s="603" t="s">
        <v>699</v>
      </c>
      <c r="C8" s="604" t="s">
        <v>742</v>
      </c>
      <c r="D8" s="605"/>
      <c r="E8" s="606"/>
      <c r="F8" s="606"/>
      <c r="G8" s="606"/>
      <c r="H8" s="607"/>
    </row>
    <row r="9" spans="1:8" ht="12.75">
      <c r="A9" s="330"/>
      <c r="B9" s="608"/>
      <c r="C9" s="324" t="s">
        <v>270</v>
      </c>
      <c r="D9" s="325" t="s">
        <v>8</v>
      </c>
      <c r="E9" s="326">
        <v>317</v>
      </c>
      <c r="F9" s="326">
        <v>317</v>
      </c>
      <c r="G9" s="327">
        <v>182</v>
      </c>
      <c r="H9" s="609">
        <f>G9/F9</f>
        <v>0.5741324921135647</v>
      </c>
    </row>
    <row r="10" spans="1:8" ht="12.75">
      <c r="A10" s="330"/>
      <c r="B10" s="608"/>
      <c r="C10" s="330" t="s">
        <v>485</v>
      </c>
      <c r="D10" s="331" t="s">
        <v>636</v>
      </c>
      <c r="E10" s="332">
        <v>317</v>
      </c>
      <c r="F10" s="332">
        <v>317</v>
      </c>
      <c r="G10" s="333">
        <v>182</v>
      </c>
      <c r="H10" s="610">
        <f>G10/F10</f>
        <v>0.5741324921135647</v>
      </c>
    </row>
    <row r="11" spans="1:8" ht="12.75">
      <c r="A11" s="330"/>
      <c r="B11" s="608"/>
      <c r="C11" s="330"/>
      <c r="D11" s="343" t="s">
        <v>743</v>
      </c>
      <c r="E11" s="339">
        <v>317</v>
      </c>
      <c r="F11" s="339">
        <v>317</v>
      </c>
      <c r="G11" s="340">
        <v>182</v>
      </c>
      <c r="H11" s="611">
        <f>G11/F11</f>
        <v>0.5741324921135647</v>
      </c>
    </row>
    <row r="12" spans="1:8" ht="12.75">
      <c r="A12" s="378" t="s">
        <v>744</v>
      </c>
      <c r="B12" s="378" t="s">
        <v>745</v>
      </c>
      <c r="C12" s="378"/>
      <c r="D12" s="378"/>
      <c r="E12" s="380">
        <v>7131</v>
      </c>
      <c r="F12" s="380">
        <v>7131</v>
      </c>
      <c r="G12" s="380">
        <v>4158</v>
      </c>
      <c r="H12" s="612">
        <f>G12/F12</f>
        <v>0.5830879259570888</v>
      </c>
    </row>
    <row r="13" spans="1:8" ht="12.75">
      <c r="A13" s="613"/>
      <c r="B13" s="614" t="s">
        <v>699</v>
      </c>
      <c r="C13" s="614" t="s">
        <v>742</v>
      </c>
      <c r="D13" s="614"/>
      <c r="E13" s="615"/>
      <c r="F13" s="615"/>
      <c r="G13" s="616"/>
      <c r="H13" s="617"/>
    </row>
    <row r="14" spans="1:8" ht="12.75">
      <c r="A14" s="330"/>
      <c r="B14" s="608"/>
      <c r="C14" s="324" t="s">
        <v>270</v>
      </c>
      <c r="D14" s="325" t="s">
        <v>8</v>
      </c>
      <c r="E14" s="326">
        <v>7131</v>
      </c>
      <c r="F14" s="326">
        <f>E14</f>
        <v>7131</v>
      </c>
      <c r="G14" s="327">
        <v>4158</v>
      </c>
      <c r="H14" s="618">
        <f>G14/F14</f>
        <v>0.5830879259570888</v>
      </c>
    </row>
    <row r="15" spans="1:8" ht="12.75">
      <c r="A15" s="613"/>
      <c r="B15" s="608"/>
      <c r="C15" s="330" t="s">
        <v>485</v>
      </c>
      <c r="D15" s="331" t="s">
        <v>636</v>
      </c>
      <c r="E15" s="332">
        <v>7131</v>
      </c>
      <c r="F15" s="332">
        <v>7131</v>
      </c>
      <c r="G15" s="333">
        <v>4158</v>
      </c>
      <c r="H15" s="619">
        <f>G15/F15</f>
        <v>0.5830879259570888</v>
      </c>
    </row>
    <row r="16" spans="1:8" ht="12.75">
      <c r="A16" s="613"/>
      <c r="B16" s="608"/>
      <c r="C16" s="608"/>
      <c r="D16" s="174" t="s">
        <v>743</v>
      </c>
      <c r="E16" s="173">
        <v>7131</v>
      </c>
      <c r="F16" s="173">
        <v>7131</v>
      </c>
      <c r="G16" s="173">
        <v>4158</v>
      </c>
      <c r="H16" s="620">
        <f>G16/F16</f>
        <v>0.5830879259570888</v>
      </c>
    </row>
    <row r="17" spans="1:8" ht="12.75">
      <c r="A17" s="378" t="s">
        <v>746</v>
      </c>
      <c r="B17" s="378" t="s">
        <v>747</v>
      </c>
      <c r="C17" s="378"/>
      <c r="D17" s="378"/>
      <c r="E17" s="380">
        <v>64134</v>
      </c>
      <c r="F17" s="380">
        <v>63035</v>
      </c>
      <c r="G17" s="380">
        <v>40353</v>
      </c>
      <c r="H17" s="621">
        <f>G17/F17</f>
        <v>0.6401681605457286</v>
      </c>
    </row>
    <row r="18" spans="1:8" ht="12.75">
      <c r="A18" s="613"/>
      <c r="B18" s="614" t="s">
        <v>699</v>
      </c>
      <c r="C18" s="614" t="s">
        <v>742</v>
      </c>
      <c r="D18" s="614"/>
      <c r="E18" s="615"/>
      <c r="F18" s="615"/>
      <c r="G18" s="616"/>
      <c r="H18" s="617"/>
    </row>
    <row r="19" spans="1:8" ht="12.75">
      <c r="A19" s="330"/>
      <c r="B19" s="608"/>
      <c r="C19" s="324" t="s">
        <v>270</v>
      </c>
      <c r="D19" s="325" t="s">
        <v>8</v>
      </c>
      <c r="E19" s="326">
        <v>64134</v>
      </c>
      <c r="F19" s="326">
        <v>53134</v>
      </c>
      <c r="G19" s="327">
        <v>30452</v>
      </c>
      <c r="H19" s="618">
        <f>G19/F19</f>
        <v>0.5731170248804909</v>
      </c>
    </row>
    <row r="20" spans="1:8" ht="12.75">
      <c r="A20" s="613"/>
      <c r="B20" s="608"/>
      <c r="C20" s="330" t="s">
        <v>485</v>
      </c>
      <c r="D20" s="331" t="s">
        <v>636</v>
      </c>
      <c r="E20" s="332">
        <v>64134</v>
      </c>
      <c r="F20" s="332">
        <v>53134</v>
      </c>
      <c r="G20" s="333">
        <v>30452</v>
      </c>
      <c r="H20" s="619">
        <f>G20/F20</f>
        <v>0.5731170248804909</v>
      </c>
    </row>
    <row r="21" spans="1:8" ht="12.75">
      <c r="A21" s="613"/>
      <c r="B21" s="608"/>
      <c r="C21" s="608"/>
      <c r="D21" s="174" t="s">
        <v>743</v>
      </c>
      <c r="E21" s="173">
        <v>64134</v>
      </c>
      <c r="F21" s="173">
        <v>53134</v>
      </c>
      <c r="G21" s="173">
        <v>30452</v>
      </c>
      <c r="H21" s="620">
        <f>G21/F21</f>
        <v>0.5731170248804909</v>
      </c>
    </row>
    <row r="22" spans="1:8" ht="12.75">
      <c r="A22" s="613"/>
      <c r="B22" s="608"/>
      <c r="C22" s="324" t="s">
        <v>569</v>
      </c>
      <c r="D22" s="325" t="s">
        <v>20</v>
      </c>
      <c r="E22" s="326">
        <v>0</v>
      </c>
      <c r="F22" s="326">
        <v>9901</v>
      </c>
      <c r="G22" s="327">
        <v>9901</v>
      </c>
      <c r="H22" s="618">
        <f>G22/F22</f>
        <v>1</v>
      </c>
    </row>
    <row r="23" spans="1:8" ht="12.75">
      <c r="A23" s="613"/>
      <c r="B23" s="608"/>
      <c r="C23" s="330" t="s">
        <v>648</v>
      </c>
      <c r="D23" s="169" t="s">
        <v>649</v>
      </c>
      <c r="E23" s="173">
        <v>0</v>
      </c>
      <c r="F23" s="173">
        <v>9901</v>
      </c>
      <c r="G23" s="173">
        <v>9901</v>
      </c>
      <c r="H23" s="620">
        <f>G23/F23</f>
        <v>1</v>
      </c>
    </row>
    <row r="24" spans="1:8" ht="12.75">
      <c r="A24" s="613"/>
      <c r="B24" s="608"/>
      <c r="C24" s="608"/>
      <c r="D24" s="174" t="s">
        <v>748</v>
      </c>
      <c r="E24" s="173">
        <v>0</v>
      </c>
      <c r="F24" s="173">
        <v>9901</v>
      </c>
      <c r="G24" s="173">
        <v>9901</v>
      </c>
      <c r="H24" s="620">
        <f>G24/F24</f>
        <v>1</v>
      </c>
    </row>
    <row r="25" spans="1:8" ht="12.75">
      <c r="A25" s="378" t="s">
        <v>749</v>
      </c>
      <c r="B25" s="378" t="s">
        <v>750</v>
      </c>
      <c r="C25" s="378"/>
      <c r="D25" s="378"/>
      <c r="E25" s="380">
        <v>22527</v>
      </c>
      <c r="F25" s="380">
        <v>22527</v>
      </c>
      <c r="G25" s="380">
        <v>13139</v>
      </c>
      <c r="H25" s="612">
        <f>G25/F25</f>
        <v>0.5832556487770231</v>
      </c>
    </row>
    <row r="26" spans="1:8" ht="12.75">
      <c r="A26" s="613"/>
      <c r="B26" s="614" t="s">
        <v>699</v>
      </c>
      <c r="C26" s="614" t="s">
        <v>742</v>
      </c>
      <c r="D26" s="614"/>
      <c r="E26" s="615"/>
      <c r="F26" s="615"/>
      <c r="G26" s="616"/>
      <c r="H26" s="617"/>
    </row>
    <row r="27" spans="1:8" ht="12.75">
      <c r="A27" s="330"/>
      <c r="B27" s="608"/>
      <c r="C27" s="324" t="s">
        <v>270</v>
      </c>
      <c r="D27" s="325" t="s">
        <v>8</v>
      </c>
      <c r="E27" s="326">
        <v>22527</v>
      </c>
      <c r="F27" s="326">
        <v>22527</v>
      </c>
      <c r="G27" s="327">
        <v>13139</v>
      </c>
      <c r="H27" s="618">
        <f>G27/F27</f>
        <v>0.5832556487770231</v>
      </c>
    </row>
    <row r="28" spans="1:8" ht="12.75">
      <c r="A28" s="613"/>
      <c r="B28" s="608"/>
      <c r="C28" s="330" t="s">
        <v>485</v>
      </c>
      <c r="D28" s="331" t="s">
        <v>636</v>
      </c>
      <c r="E28" s="332">
        <v>22527</v>
      </c>
      <c r="F28" s="332">
        <v>22527</v>
      </c>
      <c r="G28" s="333">
        <v>13139</v>
      </c>
      <c r="H28" s="619">
        <f>G28/F28</f>
        <v>0.5832556487770231</v>
      </c>
    </row>
    <row r="29" spans="1:8" ht="12.75">
      <c r="A29" s="613"/>
      <c r="B29" s="608"/>
      <c r="C29" s="608"/>
      <c r="D29" s="174" t="s">
        <v>743</v>
      </c>
      <c r="E29" s="173">
        <v>22527</v>
      </c>
      <c r="F29" s="173">
        <v>22527</v>
      </c>
      <c r="G29" s="173">
        <v>13139</v>
      </c>
      <c r="H29" s="620">
        <f>G29/F29</f>
        <v>0.5832556487770231</v>
      </c>
    </row>
    <row r="30" spans="1:8" ht="12.75">
      <c r="A30" s="378" t="s">
        <v>751</v>
      </c>
      <c r="B30" s="378" t="s">
        <v>752</v>
      </c>
      <c r="C30" s="378"/>
      <c r="D30" s="378"/>
      <c r="E30" s="380">
        <v>284626</v>
      </c>
      <c r="F30" s="380">
        <v>285725</v>
      </c>
      <c r="G30" s="380">
        <v>162779</v>
      </c>
      <c r="H30" s="621">
        <f>G30/F30</f>
        <v>0.5697051360573978</v>
      </c>
    </row>
    <row r="31" spans="1:8" ht="12.75">
      <c r="A31" s="613"/>
      <c r="B31" s="614" t="s">
        <v>699</v>
      </c>
      <c r="C31" s="614" t="s">
        <v>742</v>
      </c>
      <c r="D31" s="614"/>
      <c r="E31" s="615"/>
      <c r="F31" s="615"/>
      <c r="G31" s="616"/>
      <c r="H31" s="617"/>
    </row>
    <row r="32" spans="1:8" ht="12.75">
      <c r="A32" s="330"/>
      <c r="B32" s="608"/>
      <c r="C32" s="324" t="s">
        <v>270</v>
      </c>
      <c r="D32" s="325" t="s">
        <v>8</v>
      </c>
      <c r="E32" s="326">
        <v>284626</v>
      </c>
      <c r="F32" s="326">
        <v>282784</v>
      </c>
      <c r="G32" s="327">
        <v>159837.77</v>
      </c>
      <c r="H32" s="618">
        <f>G32/F32</f>
        <v>0.5652291855267625</v>
      </c>
    </row>
    <row r="33" spans="1:8" ht="12.75">
      <c r="A33" s="613"/>
      <c r="B33" s="608"/>
      <c r="C33" s="330" t="s">
        <v>485</v>
      </c>
      <c r="D33" s="331" t="s">
        <v>636</v>
      </c>
      <c r="E33" s="332">
        <v>284626</v>
      </c>
      <c r="F33" s="332">
        <v>282784</v>
      </c>
      <c r="G33" s="333">
        <v>159837.77</v>
      </c>
      <c r="H33" s="619">
        <f>G33/F33</f>
        <v>0.5652291855267625</v>
      </c>
    </row>
    <row r="34" spans="1:8" ht="12.75">
      <c r="A34" s="613"/>
      <c r="B34" s="608"/>
      <c r="C34" s="608"/>
      <c r="D34" s="174" t="s">
        <v>743</v>
      </c>
      <c r="E34" s="173">
        <v>284626</v>
      </c>
      <c r="F34" s="173">
        <v>282784</v>
      </c>
      <c r="G34" s="173">
        <v>159838</v>
      </c>
      <c r="H34" s="620">
        <f>G34/F34</f>
        <v>0.5652299988683942</v>
      </c>
    </row>
    <row r="35" spans="1:8" ht="12.75">
      <c r="A35" s="613"/>
      <c r="B35" s="608"/>
      <c r="C35" s="324" t="s">
        <v>569</v>
      </c>
      <c r="D35" s="325" t="s">
        <v>20</v>
      </c>
      <c r="E35" s="326">
        <v>0</v>
      </c>
      <c r="F35" s="326">
        <v>2941</v>
      </c>
      <c r="G35" s="327">
        <v>2941.23</v>
      </c>
      <c r="H35" s="618">
        <f>G35/F35</f>
        <v>1.0000782046922816</v>
      </c>
    </row>
    <row r="36" spans="1:8" ht="12.75">
      <c r="A36" s="613"/>
      <c r="B36" s="608"/>
      <c r="C36" s="330" t="s">
        <v>648</v>
      </c>
      <c r="D36" s="169" t="s">
        <v>649</v>
      </c>
      <c r="E36" s="173">
        <v>0</v>
      </c>
      <c r="F36" s="173">
        <v>2941</v>
      </c>
      <c r="G36" s="173">
        <v>2941.23</v>
      </c>
      <c r="H36" s="620">
        <f>G36/F36</f>
        <v>1.0000782046922816</v>
      </c>
    </row>
    <row r="37" spans="1:8" ht="12.75">
      <c r="A37" s="613"/>
      <c r="B37" s="608"/>
      <c r="C37" s="608"/>
      <c r="D37" s="174" t="s">
        <v>748</v>
      </c>
      <c r="E37" s="173">
        <v>0</v>
      </c>
      <c r="F37" s="173">
        <v>2941</v>
      </c>
      <c r="G37" s="173">
        <v>2941.23</v>
      </c>
      <c r="H37" s="620">
        <f>G37/F37</f>
        <v>1.0000782046922816</v>
      </c>
    </row>
    <row r="38" spans="1:8" ht="12.75">
      <c r="A38" s="378" t="s">
        <v>753</v>
      </c>
      <c r="B38" s="378" t="s">
        <v>754</v>
      </c>
      <c r="C38" s="378"/>
      <c r="D38" s="378"/>
      <c r="E38" s="380">
        <v>212574</v>
      </c>
      <c r="F38" s="380">
        <v>212574</v>
      </c>
      <c r="G38" s="380">
        <v>124005</v>
      </c>
      <c r="H38" s="621">
        <f>G38/F38</f>
        <v>0.5833497981879251</v>
      </c>
    </row>
    <row r="39" spans="1:8" ht="12.75">
      <c r="A39" s="613"/>
      <c r="B39" s="614" t="s">
        <v>699</v>
      </c>
      <c r="C39" s="614" t="s">
        <v>742</v>
      </c>
      <c r="D39" s="614"/>
      <c r="E39" s="615"/>
      <c r="F39" s="615"/>
      <c r="G39" s="616"/>
      <c r="H39" s="617"/>
    </row>
    <row r="40" spans="1:8" ht="12.75">
      <c r="A40" s="330"/>
      <c r="B40" s="608"/>
      <c r="C40" s="324" t="s">
        <v>270</v>
      </c>
      <c r="D40" s="325" t="s">
        <v>8</v>
      </c>
      <c r="E40" s="326">
        <v>212574</v>
      </c>
      <c r="F40" s="326">
        <v>212574</v>
      </c>
      <c r="G40" s="327">
        <v>124005</v>
      </c>
      <c r="H40" s="618">
        <f>G40/F40</f>
        <v>0.5833497981879251</v>
      </c>
    </row>
    <row r="41" spans="1:8" ht="12.75">
      <c r="A41" s="613"/>
      <c r="B41" s="608"/>
      <c r="C41" s="330" t="s">
        <v>485</v>
      </c>
      <c r="D41" s="331" t="s">
        <v>636</v>
      </c>
      <c r="E41" s="332">
        <v>212574</v>
      </c>
      <c r="F41" s="332">
        <v>212574</v>
      </c>
      <c r="G41" s="333">
        <v>124005</v>
      </c>
      <c r="H41" s="619">
        <f>G41/F41</f>
        <v>0.5833497981879251</v>
      </c>
    </row>
    <row r="42" spans="1:8" ht="12.75">
      <c r="A42" s="613"/>
      <c r="B42" s="608"/>
      <c r="C42" s="608"/>
      <c r="D42" s="174" t="s">
        <v>743</v>
      </c>
      <c r="E42" s="173">
        <v>212574</v>
      </c>
      <c r="F42" s="173">
        <v>212574</v>
      </c>
      <c r="G42" s="173">
        <v>124005</v>
      </c>
      <c r="H42" s="620">
        <f>G42/F42</f>
        <v>0.5833497981879251</v>
      </c>
    </row>
    <row r="43" spans="1:8" ht="12.75">
      <c r="A43" s="378" t="s">
        <v>755</v>
      </c>
      <c r="B43" s="378" t="s">
        <v>756</v>
      </c>
      <c r="C43" s="378"/>
      <c r="D43" s="378"/>
      <c r="E43" s="380">
        <v>8318</v>
      </c>
      <c r="F43" s="380">
        <v>8318</v>
      </c>
      <c r="G43" s="380">
        <v>4851</v>
      </c>
      <c r="H43" s="621">
        <f>G43/F43</f>
        <v>0.5831930752584756</v>
      </c>
    </row>
    <row r="44" spans="1:8" ht="12.75">
      <c r="A44" s="613"/>
      <c r="B44" s="614" t="s">
        <v>699</v>
      </c>
      <c r="C44" s="614" t="s">
        <v>742</v>
      </c>
      <c r="D44" s="614"/>
      <c r="E44" s="615"/>
      <c r="F44" s="615"/>
      <c r="G44" s="616"/>
      <c r="H44" s="617"/>
    </row>
    <row r="45" spans="1:8" ht="12.75">
      <c r="A45" s="330"/>
      <c r="B45" s="608"/>
      <c r="C45" s="324" t="s">
        <v>270</v>
      </c>
      <c r="D45" s="325" t="s">
        <v>8</v>
      </c>
      <c r="E45" s="326">
        <v>8318</v>
      </c>
      <c r="F45" s="326">
        <v>8318</v>
      </c>
      <c r="G45" s="327">
        <v>4851</v>
      </c>
      <c r="H45" s="618">
        <f>G45/F45</f>
        <v>0.5831930752584756</v>
      </c>
    </row>
    <row r="46" spans="1:8" ht="12.75">
      <c r="A46" s="613"/>
      <c r="B46" s="608"/>
      <c r="C46" s="330" t="s">
        <v>485</v>
      </c>
      <c r="D46" s="331" t="s">
        <v>636</v>
      </c>
      <c r="E46" s="332">
        <v>8318</v>
      </c>
      <c r="F46" s="332">
        <v>8318</v>
      </c>
      <c r="G46" s="333">
        <v>4851</v>
      </c>
      <c r="H46" s="619">
        <f>G46/F46</f>
        <v>0.5831930752584756</v>
      </c>
    </row>
    <row r="47" spans="1:8" ht="12.75">
      <c r="A47" s="613"/>
      <c r="B47" s="608"/>
      <c r="C47" s="608"/>
      <c r="D47" s="174" t="s">
        <v>743</v>
      </c>
      <c r="E47" s="173">
        <v>8318</v>
      </c>
      <c r="F47" s="173">
        <v>8318</v>
      </c>
      <c r="G47" s="173">
        <v>4851</v>
      </c>
      <c r="H47" s="620">
        <f>G47/F47</f>
        <v>0.5831930752584756</v>
      </c>
    </row>
    <row r="48" spans="1:8" ht="12.75">
      <c r="A48" s="378" t="s">
        <v>757</v>
      </c>
      <c r="B48" s="378" t="s">
        <v>758</v>
      </c>
      <c r="C48" s="378"/>
      <c r="D48" s="378"/>
      <c r="E48" s="380">
        <v>72373</v>
      </c>
      <c r="F48" s="380">
        <v>72373</v>
      </c>
      <c r="G48" s="380">
        <v>42217</v>
      </c>
      <c r="H48" s="621">
        <f>G48/F48</f>
        <v>0.583325273237257</v>
      </c>
    </row>
    <row r="49" spans="1:8" ht="12.75">
      <c r="A49" s="613"/>
      <c r="B49" s="614" t="s">
        <v>699</v>
      </c>
      <c r="C49" s="614" t="s">
        <v>742</v>
      </c>
      <c r="D49" s="614"/>
      <c r="E49" s="615"/>
      <c r="F49" s="615"/>
      <c r="G49" s="616"/>
      <c r="H49" s="617"/>
    </row>
    <row r="50" spans="1:8" ht="12.75">
      <c r="A50" s="330"/>
      <c r="B50" s="608"/>
      <c r="C50" s="324" t="s">
        <v>270</v>
      </c>
      <c r="D50" s="325" t="s">
        <v>8</v>
      </c>
      <c r="E50" s="326">
        <v>72373</v>
      </c>
      <c r="F50" s="326">
        <v>72373</v>
      </c>
      <c r="G50" s="327">
        <v>42217</v>
      </c>
      <c r="H50" s="618">
        <f>G50/F50</f>
        <v>0.583325273237257</v>
      </c>
    </row>
    <row r="51" spans="1:8" ht="12.75">
      <c r="A51" s="613"/>
      <c r="B51" s="608"/>
      <c r="C51" s="330" t="s">
        <v>485</v>
      </c>
      <c r="D51" s="331" t="s">
        <v>636</v>
      </c>
      <c r="E51" s="332">
        <v>72373</v>
      </c>
      <c r="F51" s="332">
        <v>72373</v>
      </c>
      <c r="G51" s="333">
        <v>42217</v>
      </c>
      <c r="H51" s="619">
        <f>G51/F51</f>
        <v>0.583325273237257</v>
      </c>
    </row>
    <row r="52" spans="1:8" ht="12.75">
      <c r="A52" s="613"/>
      <c r="B52" s="608"/>
      <c r="C52" s="608"/>
      <c r="D52" s="174" t="s">
        <v>743</v>
      </c>
      <c r="E52" s="173">
        <v>72373</v>
      </c>
      <c r="F52" s="173">
        <v>72373</v>
      </c>
      <c r="G52" s="173">
        <v>72373</v>
      </c>
      <c r="H52" s="620">
        <f>G52/F52</f>
        <v>1</v>
      </c>
    </row>
    <row r="53" spans="1:8" ht="12.75">
      <c r="A53" s="378" t="s">
        <v>236</v>
      </c>
      <c r="B53" s="378" t="s">
        <v>759</v>
      </c>
      <c r="C53" s="378"/>
      <c r="D53" s="378"/>
      <c r="E53" s="380">
        <v>123216</v>
      </c>
      <c r="F53" s="380">
        <v>123216</v>
      </c>
      <c r="G53" s="380">
        <v>71876</v>
      </c>
      <c r="H53" s="621">
        <f>G53/F53</f>
        <v>0.5833333333333334</v>
      </c>
    </row>
    <row r="54" spans="1:8" ht="12.75">
      <c r="A54" s="613"/>
      <c r="B54" s="614" t="s">
        <v>699</v>
      </c>
      <c r="C54" s="614" t="s">
        <v>742</v>
      </c>
      <c r="D54" s="614"/>
      <c r="E54" s="615"/>
      <c r="F54" s="615"/>
      <c r="G54" s="616"/>
      <c r="H54" s="617"/>
    </row>
    <row r="55" spans="1:8" ht="12.75">
      <c r="A55" s="330"/>
      <c r="B55" s="608"/>
      <c r="C55" s="324" t="s">
        <v>270</v>
      </c>
      <c r="D55" s="325" t="s">
        <v>8</v>
      </c>
      <c r="E55" s="326">
        <v>123216</v>
      </c>
      <c r="F55" s="326">
        <v>123216</v>
      </c>
      <c r="G55" s="327">
        <v>71876</v>
      </c>
      <c r="H55" s="618">
        <f>G55/F55</f>
        <v>0.5833333333333334</v>
      </c>
    </row>
    <row r="56" spans="1:8" ht="12.75">
      <c r="A56" s="613"/>
      <c r="B56" s="608"/>
      <c r="C56" s="330" t="s">
        <v>485</v>
      </c>
      <c r="D56" s="331" t="s">
        <v>636</v>
      </c>
      <c r="E56" s="332">
        <v>123216</v>
      </c>
      <c r="F56" s="332">
        <v>123216</v>
      </c>
      <c r="G56" s="333">
        <v>71876</v>
      </c>
      <c r="H56" s="619">
        <f>G56/F56</f>
        <v>0.5833333333333334</v>
      </c>
    </row>
    <row r="57" spans="1:8" ht="12.75">
      <c r="A57" s="613"/>
      <c r="B57" s="608"/>
      <c r="C57" s="608"/>
      <c r="D57" s="174" t="s">
        <v>743</v>
      </c>
      <c r="E57" s="173">
        <v>123216</v>
      </c>
      <c r="F57" s="173">
        <v>123216</v>
      </c>
      <c r="G57" s="173">
        <v>71876</v>
      </c>
      <c r="H57" s="620">
        <f>G57/F57</f>
        <v>0.5833333333333334</v>
      </c>
    </row>
    <row r="58" spans="1:8" ht="12.75">
      <c r="A58" s="622" t="s">
        <v>760</v>
      </c>
      <c r="B58" s="622"/>
      <c r="C58" s="622"/>
      <c r="D58" s="213" t="s">
        <v>349</v>
      </c>
      <c r="E58" s="212">
        <f>E9+E14+E19+E27+E32+E40+E45+E50+E55</f>
        <v>795216</v>
      </c>
      <c r="F58" s="212">
        <f>F9+F14+F19+F27+F32+F40+F45+F50+F55</f>
        <v>782374</v>
      </c>
      <c r="G58" s="212">
        <f>G9+G14+G19+G27+G32+G40+G45+G50+G55</f>
        <v>450717.77</v>
      </c>
      <c r="H58" s="623">
        <f>G58/F58</f>
        <v>0.576089913519621</v>
      </c>
    </row>
    <row r="59" spans="1:8" ht="12.75">
      <c r="A59" s="622"/>
      <c r="B59" s="622"/>
      <c r="C59" s="622"/>
      <c r="D59" s="588" t="s">
        <v>736</v>
      </c>
      <c r="E59" s="589">
        <f>E22+E35</f>
        <v>0</v>
      </c>
      <c r="F59" s="589">
        <f>F22+F35</f>
        <v>12842</v>
      </c>
      <c r="G59" s="589">
        <f>G22+G35</f>
        <v>12842.23</v>
      </c>
      <c r="H59" s="623">
        <f>G59/F59</f>
        <v>1.0000179099828688</v>
      </c>
    </row>
  </sheetData>
  <mergeCells count="24">
    <mergeCell ref="E3:F3"/>
    <mergeCell ref="E4:E5"/>
    <mergeCell ref="F4:F5"/>
    <mergeCell ref="A6:D6"/>
    <mergeCell ref="B7:D7"/>
    <mergeCell ref="A8:A11"/>
    <mergeCell ref="B9:B11"/>
    <mergeCell ref="B12:D12"/>
    <mergeCell ref="C13:D13"/>
    <mergeCell ref="B17:D17"/>
    <mergeCell ref="C18:D18"/>
    <mergeCell ref="B25:D25"/>
    <mergeCell ref="C26:D26"/>
    <mergeCell ref="B30:D30"/>
    <mergeCell ref="C31:D31"/>
    <mergeCell ref="B38:D38"/>
    <mergeCell ref="C39:D39"/>
    <mergeCell ref="B43:D43"/>
    <mergeCell ref="C44:D44"/>
    <mergeCell ref="B48:D48"/>
    <mergeCell ref="C49:D49"/>
    <mergeCell ref="B53:D53"/>
    <mergeCell ref="C54:D54"/>
    <mergeCell ref="A58:C59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01"/>
  <sheetViews>
    <sheetView workbookViewId="0" topLeftCell="A1">
      <selection activeCell="D1" sqref="D1"/>
    </sheetView>
  </sheetViews>
  <sheetFormatPr defaultColWidth="12.57421875" defaultRowHeight="12.75"/>
  <cols>
    <col min="1" max="1" width="7.421875" style="0" customWidth="1"/>
    <col min="2" max="2" width="10.00390625" style="0" customWidth="1"/>
    <col min="3" max="3" width="9.00390625" style="0" customWidth="1"/>
    <col min="4" max="4" width="37.8515625" style="0" customWidth="1"/>
    <col min="5" max="5" width="13.8515625" style="0" customWidth="1"/>
    <col min="6" max="6" width="12.57421875" style="0" customWidth="1"/>
    <col min="7" max="7" width="12.7109375" style="0" customWidth="1"/>
    <col min="8" max="8" width="9.8515625" style="0" customWidth="1"/>
    <col min="9" max="9" width="9.00390625" style="0" customWidth="1"/>
    <col min="10" max="10" width="2.57421875" style="0" customWidth="1"/>
    <col min="11" max="12" width="4.7109375" style="0" customWidth="1"/>
    <col min="13" max="16384" width="11.57421875" style="0" customWidth="1"/>
  </cols>
  <sheetData>
    <row r="1" spans="1:3" ht="15">
      <c r="A1" s="477" t="s">
        <v>761</v>
      </c>
      <c r="B1" s="477"/>
      <c r="C1" s="126" t="s">
        <v>762</v>
      </c>
    </row>
    <row r="2" spans="1:10" ht="12.75">
      <c r="A2" s="298"/>
      <c r="B2" s="298"/>
      <c r="C2" s="298"/>
      <c r="D2" s="298"/>
      <c r="E2" s="298"/>
      <c r="F2" s="298"/>
      <c r="G2" s="298"/>
      <c r="H2" s="298" t="s">
        <v>579</v>
      </c>
      <c r="I2" s="298"/>
      <c r="J2" s="298"/>
    </row>
    <row r="3" spans="1:8" ht="12.75">
      <c r="A3" s="131"/>
      <c r="B3" s="131"/>
      <c r="C3" s="132"/>
      <c r="D3" s="357" t="s">
        <v>352</v>
      </c>
      <c r="E3" s="358" t="s">
        <v>353</v>
      </c>
      <c r="F3" s="358"/>
      <c r="G3" s="135" t="s">
        <v>3</v>
      </c>
      <c r="H3" s="624" t="s">
        <v>89</v>
      </c>
    </row>
    <row r="4" spans="1:10" ht="12.75" customHeight="1">
      <c r="A4" s="362" t="s">
        <v>258</v>
      </c>
      <c r="B4" s="625" t="s">
        <v>259</v>
      </c>
      <c r="C4" s="626"/>
      <c r="D4" s="482" t="s">
        <v>763</v>
      </c>
      <c r="E4" s="483" t="s">
        <v>358</v>
      </c>
      <c r="F4" s="484" t="s">
        <v>764</v>
      </c>
      <c r="G4" s="485" t="s">
        <v>265</v>
      </c>
      <c r="H4" s="367" t="s">
        <v>765</v>
      </c>
      <c r="I4" s="627"/>
      <c r="J4" s="627"/>
    </row>
    <row r="5" spans="1:10" ht="12.75">
      <c r="A5" s="369"/>
      <c r="B5" s="370" t="s">
        <v>631</v>
      </c>
      <c r="C5" s="371" t="s">
        <v>90</v>
      </c>
      <c r="D5" s="628" t="s">
        <v>264</v>
      </c>
      <c r="E5" s="483"/>
      <c r="F5" s="484"/>
      <c r="G5" s="485"/>
      <c r="H5" s="485"/>
      <c r="I5" s="627"/>
      <c r="J5" s="627"/>
    </row>
    <row r="6" spans="1:10" ht="12.75">
      <c r="A6" s="629" t="s">
        <v>766</v>
      </c>
      <c r="B6" s="629"/>
      <c r="C6" s="629"/>
      <c r="D6" s="629"/>
      <c r="E6" s="630">
        <f>SUM(E7+E152+E526+E852+E830+E1195)</f>
        <v>7952780</v>
      </c>
      <c r="F6" s="630">
        <f>SUM(F7+F152+F526+F852+F830+F1195)</f>
        <v>8287473</v>
      </c>
      <c r="G6" s="630">
        <f>SUM(G7+G152+G526+G852+G830+G1195)</f>
        <v>3578042</v>
      </c>
      <c r="H6" s="630">
        <v>41</v>
      </c>
      <c r="I6" s="631"/>
      <c r="J6" s="631"/>
    </row>
    <row r="7" spans="1:10" ht="12.75">
      <c r="A7" s="376" t="s">
        <v>240</v>
      </c>
      <c r="B7" s="632" t="s">
        <v>767</v>
      </c>
      <c r="C7" s="633" t="s">
        <v>768</v>
      </c>
      <c r="D7" s="633"/>
      <c r="E7" s="379">
        <f>SUM(E8+E50+E55+E98+E123)</f>
        <v>1692129</v>
      </c>
      <c r="F7" s="379">
        <f>SUM(F8+F50+F55+F98+F123)</f>
        <v>1741931</v>
      </c>
      <c r="G7" s="379">
        <f>SUM(G8+G50+G55+G98+G123)</f>
        <v>719776</v>
      </c>
      <c r="H7" s="379">
        <v>41</v>
      </c>
      <c r="I7" s="634"/>
      <c r="J7" s="634"/>
    </row>
    <row r="8" spans="1:10" ht="12.75">
      <c r="A8" s="635"/>
      <c r="B8" s="636"/>
      <c r="C8" s="637" t="s">
        <v>769</v>
      </c>
      <c r="D8" s="637"/>
      <c r="E8" s="638">
        <f>SUM(E9)</f>
        <v>1112946</v>
      </c>
      <c r="F8" s="638">
        <f>SUM(F9)</f>
        <v>1134549</v>
      </c>
      <c r="G8" s="638">
        <f>SUM(G9)</f>
        <v>466757</v>
      </c>
      <c r="H8" s="638">
        <v>41</v>
      </c>
      <c r="I8" s="634"/>
      <c r="J8" s="634"/>
    </row>
    <row r="9" spans="1:10" ht="12.75">
      <c r="A9" s="635"/>
      <c r="B9" s="636"/>
      <c r="C9" s="324" t="s">
        <v>270</v>
      </c>
      <c r="D9" s="384" t="s">
        <v>8</v>
      </c>
      <c r="E9" s="385">
        <f>SUM(E10+E14+E19+E45)</f>
        <v>1112946</v>
      </c>
      <c r="F9" s="385">
        <f>SUM(F10+F14+F19+F45)</f>
        <v>1134549</v>
      </c>
      <c r="G9" s="385">
        <f>SUM(G10+G14+G19+G45)</f>
        <v>466757</v>
      </c>
      <c r="H9" s="385">
        <v>41</v>
      </c>
      <c r="I9" s="634"/>
      <c r="J9" s="634"/>
    </row>
    <row r="10" spans="1:13" ht="12.75">
      <c r="A10" s="635"/>
      <c r="B10" s="636"/>
      <c r="C10" s="330" t="s">
        <v>363</v>
      </c>
      <c r="D10" s="386" t="s">
        <v>513</v>
      </c>
      <c r="E10" s="523">
        <f>SUM(E11:E13)</f>
        <v>628794</v>
      </c>
      <c r="F10" s="523">
        <f>SUM(F11:F13)</f>
        <v>628794</v>
      </c>
      <c r="G10" s="523">
        <f>SUM(G11:G13)</f>
        <v>255902</v>
      </c>
      <c r="H10" s="523">
        <f>SUM(G10*100/F10)</f>
        <v>40.69727128439521</v>
      </c>
      <c r="I10" s="639"/>
      <c r="J10" s="639"/>
      <c r="M10" s="640"/>
    </row>
    <row r="11" spans="1:13" ht="12.75">
      <c r="A11" s="635"/>
      <c r="B11" s="636"/>
      <c r="C11" s="330"/>
      <c r="D11" s="390" t="s">
        <v>770</v>
      </c>
      <c r="E11" s="388">
        <v>585705</v>
      </c>
      <c r="F11" s="388">
        <v>585705</v>
      </c>
      <c r="G11" s="387">
        <v>234656</v>
      </c>
      <c r="H11" s="387">
        <f>SUM(G11*100/F11)</f>
        <v>40.06385467086673</v>
      </c>
      <c r="I11" s="639"/>
      <c r="J11" s="639"/>
      <c r="M11" s="640"/>
    </row>
    <row r="12" spans="1:13" ht="12.75">
      <c r="A12" s="635"/>
      <c r="B12" s="636"/>
      <c r="C12" s="330"/>
      <c r="D12" s="394" t="s">
        <v>771</v>
      </c>
      <c r="E12" s="388">
        <v>25189</v>
      </c>
      <c r="F12" s="388">
        <v>25189</v>
      </c>
      <c r="G12" s="387">
        <v>17612</v>
      </c>
      <c r="H12" s="387">
        <f>SUM(G12*100/F12)</f>
        <v>69.91940926594943</v>
      </c>
      <c r="I12" s="639"/>
      <c r="J12" s="639"/>
      <c r="M12" s="640"/>
    </row>
    <row r="13" spans="1:13" ht="12.75">
      <c r="A13" s="635"/>
      <c r="B13" s="636"/>
      <c r="C13" s="330"/>
      <c r="D13" s="394" t="s">
        <v>602</v>
      </c>
      <c r="E13" s="388">
        <v>17900</v>
      </c>
      <c r="F13" s="388">
        <v>17900</v>
      </c>
      <c r="G13" s="387">
        <v>3634</v>
      </c>
      <c r="H13" s="387">
        <f>SUM(G13*100/F13)</f>
        <v>20.30167597765363</v>
      </c>
      <c r="I13" s="639"/>
      <c r="J13" s="639"/>
      <c r="M13" s="640"/>
    </row>
    <row r="14" spans="1:10" ht="12.75">
      <c r="A14" s="635"/>
      <c r="B14" s="636"/>
      <c r="C14" s="330" t="s">
        <v>367</v>
      </c>
      <c r="D14" s="386" t="s">
        <v>603</v>
      </c>
      <c r="E14" s="393">
        <f>SUM(E15:E18)</f>
        <v>219763</v>
      </c>
      <c r="F14" s="393">
        <f>SUM(F15:F18)</f>
        <v>219763</v>
      </c>
      <c r="G14" s="393">
        <f>SUM(G15:G18)</f>
        <v>87626</v>
      </c>
      <c r="H14" s="523">
        <f>SUM(G14*100/F14)</f>
        <v>39.8729540459495</v>
      </c>
      <c r="I14" s="639"/>
      <c r="J14" s="639"/>
    </row>
    <row r="15" spans="1:10" ht="12.75">
      <c r="A15" s="635"/>
      <c r="B15" s="636"/>
      <c r="C15" s="330"/>
      <c r="D15" s="394" t="s">
        <v>772</v>
      </c>
      <c r="E15" s="339">
        <v>25781</v>
      </c>
      <c r="F15" s="339">
        <v>25781</v>
      </c>
      <c r="G15" s="387">
        <v>16335</v>
      </c>
      <c r="H15" s="387">
        <f>SUM(G15*100/F15)</f>
        <v>63.360614405957875</v>
      </c>
      <c r="I15" s="639"/>
      <c r="J15" s="639"/>
    </row>
    <row r="16" spans="1:10" ht="12.75">
      <c r="A16" s="635"/>
      <c r="B16" s="636"/>
      <c r="C16" s="330"/>
      <c r="D16" s="394" t="s">
        <v>773</v>
      </c>
      <c r="E16" s="339">
        <v>15091</v>
      </c>
      <c r="F16" s="339">
        <v>15091</v>
      </c>
      <c r="G16" s="387">
        <v>0</v>
      </c>
      <c r="H16" s="387">
        <f>SUM(G16*100/F16)</f>
        <v>0</v>
      </c>
      <c r="I16" s="639"/>
      <c r="J16" s="639"/>
    </row>
    <row r="17" spans="1:10" ht="12.75">
      <c r="A17" s="635"/>
      <c r="B17" s="636"/>
      <c r="C17" s="330"/>
      <c r="D17" s="390" t="s">
        <v>774</v>
      </c>
      <c r="E17" s="339">
        <v>22007</v>
      </c>
      <c r="F17" s="339">
        <v>22007</v>
      </c>
      <c r="G17" s="387">
        <v>8519</v>
      </c>
      <c r="H17" s="387">
        <f>SUM(G17*100/F17)</f>
        <v>38.71041032398782</v>
      </c>
      <c r="I17" s="639"/>
      <c r="J17" s="639"/>
    </row>
    <row r="18" spans="1:10" ht="12.75">
      <c r="A18" s="635"/>
      <c r="B18" s="636"/>
      <c r="C18" s="330"/>
      <c r="D18" s="391" t="s">
        <v>775</v>
      </c>
      <c r="E18" s="339">
        <v>156884</v>
      </c>
      <c r="F18" s="339">
        <v>156884</v>
      </c>
      <c r="G18" s="387">
        <v>62772</v>
      </c>
      <c r="H18" s="387">
        <f>SUM(G18*100/F18)</f>
        <v>40.01172841080034</v>
      </c>
      <c r="I18" s="639"/>
      <c r="J18" s="639"/>
    </row>
    <row r="19" spans="1:10" ht="12.75">
      <c r="A19" s="635"/>
      <c r="B19" s="636"/>
      <c r="C19" s="330" t="s">
        <v>271</v>
      </c>
      <c r="D19" s="386" t="s">
        <v>272</v>
      </c>
      <c r="E19" s="393">
        <f>SUM(E20:E44)</f>
        <v>256323</v>
      </c>
      <c r="F19" s="393">
        <f>SUM(F20:F44)</f>
        <v>277926</v>
      </c>
      <c r="G19" s="393">
        <f>SUM(G20:G44)</f>
        <v>121158</v>
      </c>
      <c r="H19" s="523">
        <f>SUM(G19*100/F19)</f>
        <v>43.59361844519764</v>
      </c>
      <c r="I19" s="639"/>
      <c r="J19" s="639"/>
    </row>
    <row r="20" spans="1:10" ht="12.75">
      <c r="A20" s="635"/>
      <c r="B20" s="636"/>
      <c r="C20" s="330"/>
      <c r="D20" s="394" t="s">
        <v>776</v>
      </c>
      <c r="E20" s="393">
        <v>0</v>
      </c>
      <c r="F20" s="393">
        <v>0</v>
      </c>
      <c r="G20" s="393">
        <v>7</v>
      </c>
      <c r="H20" s="523">
        <v>0</v>
      </c>
      <c r="I20" s="639"/>
      <c r="J20" s="639"/>
    </row>
    <row r="21" spans="1:10" ht="12.75">
      <c r="A21" s="635"/>
      <c r="B21" s="636"/>
      <c r="C21" s="330"/>
      <c r="D21" s="391" t="s">
        <v>404</v>
      </c>
      <c r="E21" s="387">
        <v>113363</v>
      </c>
      <c r="F21" s="387">
        <v>113363</v>
      </c>
      <c r="G21" s="387">
        <v>96602</v>
      </c>
      <c r="H21" s="387">
        <f>SUM(G21*100/F21)</f>
        <v>85.21475260887591</v>
      </c>
      <c r="I21" s="639"/>
      <c r="J21" s="639"/>
    </row>
    <row r="22" spans="1:10" ht="12.75">
      <c r="A22" s="635"/>
      <c r="B22" s="636"/>
      <c r="C22" s="330"/>
      <c r="D22" s="391" t="s">
        <v>777</v>
      </c>
      <c r="E22" s="387">
        <v>14000</v>
      </c>
      <c r="F22" s="387">
        <v>14000</v>
      </c>
      <c r="G22" s="387">
        <v>8435</v>
      </c>
      <c r="H22" s="387">
        <f>SUM(G22*100/F22)</f>
        <v>60.25</v>
      </c>
      <c r="I22" s="639"/>
      <c r="J22" s="639"/>
    </row>
    <row r="23" spans="1:10" ht="12.75">
      <c r="A23" s="635"/>
      <c r="B23" s="636"/>
      <c r="C23" s="330"/>
      <c r="D23" s="391" t="s">
        <v>406</v>
      </c>
      <c r="E23" s="387">
        <v>4200</v>
      </c>
      <c r="F23" s="387">
        <v>4200</v>
      </c>
      <c r="G23" s="387">
        <v>2820</v>
      </c>
      <c r="H23" s="387">
        <f>SUM(G23*100/F23)</f>
        <v>67.14285714285714</v>
      </c>
      <c r="I23" s="639"/>
      <c r="J23" s="639"/>
    </row>
    <row r="24" spans="1:10" ht="12.75">
      <c r="A24" s="635"/>
      <c r="B24" s="636"/>
      <c r="C24" s="330"/>
      <c r="D24" s="391" t="s">
        <v>408</v>
      </c>
      <c r="E24" s="387">
        <v>0</v>
      </c>
      <c r="F24" s="387">
        <v>0</v>
      </c>
      <c r="G24" s="387">
        <v>0</v>
      </c>
      <c r="H24" s="387">
        <v>0</v>
      </c>
      <c r="I24" s="639"/>
      <c r="J24" s="639"/>
    </row>
    <row r="25" spans="1:10" ht="12.75">
      <c r="A25" s="635"/>
      <c r="B25" s="636"/>
      <c r="C25" s="330"/>
      <c r="D25" s="391" t="s">
        <v>778</v>
      </c>
      <c r="E25" s="387">
        <v>0</v>
      </c>
      <c r="F25" s="387">
        <v>0</v>
      </c>
      <c r="G25" s="387">
        <v>50</v>
      </c>
      <c r="H25" s="387">
        <v>0</v>
      </c>
      <c r="I25" s="639"/>
      <c r="J25" s="639"/>
    </row>
    <row r="26" spans="1:10" ht="12.75">
      <c r="A26" s="635"/>
      <c r="B26" s="636"/>
      <c r="C26" s="330"/>
      <c r="D26" s="391" t="s">
        <v>412</v>
      </c>
      <c r="E26" s="387">
        <v>6000</v>
      </c>
      <c r="F26" s="387">
        <v>16000</v>
      </c>
      <c r="G26" s="387">
        <v>670</v>
      </c>
      <c r="H26" s="387">
        <f>SUM(G26*100/F26)</f>
        <v>4.1875</v>
      </c>
      <c r="I26" s="639"/>
      <c r="J26" s="639"/>
    </row>
    <row r="27" spans="1:10" ht="12.75">
      <c r="A27" s="635"/>
      <c r="B27" s="636"/>
      <c r="C27" s="330"/>
      <c r="D27" s="391" t="s">
        <v>779</v>
      </c>
      <c r="E27" s="387">
        <v>4000</v>
      </c>
      <c r="F27" s="387">
        <v>14000</v>
      </c>
      <c r="G27" s="387">
        <v>82</v>
      </c>
      <c r="H27" s="387">
        <f>SUM(G27*100/F27)</f>
        <v>0.5857142857142857</v>
      </c>
      <c r="I27" s="639"/>
      <c r="J27" s="639"/>
    </row>
    <row r="28" spans="1:10" ht="12.75">
      <c r="A28" s="635"/>
      <c r="B28" s="636"/>
      <c r="C28" s="330"/>
      <c r="D28" s="391" t="s">
        <v>780</v>
      </c>
      <c r="E28" s="387"/>
      <c r="F28" s="387">
        <v>1603</v>
      </c>
      <c r="G28" s="387">
        <v>0</v>
      </c>
      <c r="H28" s="387">
        <f>SUM(G28*100/F28)</f>
        <v>0</v>
      </c>
      <c r="I28" s="639"/>
      <c r="J28" s="639"/>
    </row>
    <row r="29" spans="1:10" ht="12.75">
      <c r="A29" s="635"/>
      <c r="B29" s="636"/>
      <c r="C29" s="330"/>
      <c r="D29" s="391" t="s">
        <v>781</v>
      </c>
      <c r="E29" s="387">
        <v>200</v>
      </c>
      <c r="F29" s="387">
        <v>200</v>
      </c>
      <c r="G29" s="387">
        <v>1027</v>
      </c>
      <c r="H29" s="387">
        <f>SUM(G29*100/F29)</f>
        <v>513.5</v>
      </c>
      <c r="I29" s="639"/>
      <c r="J29" s="639"/>
    </row>
    <row r="30" spans="1:10" ht="12.75">
      <c r="A30" s="635"/>
      <c r="B30" s="636"/>
      <c r="C30" s="330"/>
      <c r="D30" s="391" t="s">
        <v>782</v>
      </c>
      <c r="E30" s="387">
        <v>200</v>
      </c>
      <c r="F30" s="387">
        <v>200</v>
      </c>
      <c r="G30" s="387">
        <v>0</v>
      </c>
      <c r="H30" s="387">
        <f>SUM(G30*100/F30)</f>
        <v>0</v>
      </c>
      <c r="I30" s="639"/>
      <c r="J30" s="639"/>
    </row>
    <row r="31" spans="1:10" ht="12.75">
      <c r="A31" s="635"/>
      <c r="B31" s="636"/>
      <c r="C31" s="330"/>
      <c r="D31" s="391" t="s">
        <v>783</v>
      </c>
      <c r="E31" s="387">
        <v>0</v>
      </c>
      <c r="F31" s="387">
        <v>0</v>
      </c>
      <c r="G31" s="387">
        <v>96</v>
      </c>
      <c r="H31" s="387">
        <v>0</v>
      </c>
      <c r="I31" s="639"/>
      <c r="J31" s="639"/>
    </row>
    <row r="32" spans="1:10" ht="12.75">
      <c r="A32" s="635"/>
      <c r="B32" s="636"/>
      <c r="C32" s="330"/>
      <c r="D32" s="391" t="s">
        <v>784</v>
      </c>
      <c r="E32" s="387">
        <v>1000</v>
      </c>
      <c r="F32" s="387">
        <v>1000</v>
      </c>
      <c r="G32" s="387">
        <v>684</v>
      </c>
      <c r="H32" s="387">
        <f>SUM(G32*100/F32)</f>
        <v>68.4</v>
      </c>
      <c r="I32" s="639"/>
      <c r="J32" s="639"/>
    </row>
    <row r="33" spans="1:10" ht="12.75">
      <c r="A33" s="635"/>
      <c r="B33" s="636"/>
      <c r="C33" s="330"/>
      <c r="D33" s="391" t="s">
        <v>784</v>
      </c>
      <c r="E33" s="387">
        <v>92860</v>
      </c>
      <c r="F33" s="387">
        <v>92860</v>
      </c>
      <c r="G33" s="387">
        <v>0</v>
      </c>
      <c r="H33" s="387">
        <v>0</v>
      </c>
      <c r="I33" s="639"/>
      <c r="J33" s="639"/>
    </row>
    <row r="34" spans="1:10" ht="12.75">
      <c r="A34" s="635"/>
      <c r="B34" s="636"/>
      <c r="C34" s="330"/>
      <c r="D34" s="391" t="s">
        <v>428</v>
      </c>
      <c r="E34" s="387">
        <v>0</v>
      </c>
      <c r="F34" s="387">
        <v>0</v>
      </c>
      <c r="G34" s="387">
        <v>379</v>
      </c>
      <c r="H34" s="387">
        <v>0</v>
      </c>
      <c r="I34" s="639"/>
      <c r="J34" s="639"/>
    </row>
    <row r="35" spans="1:10" ht="12.75">
      <c r="A35" s="635"/>
      <c r="B35" s="636"/>
      <c r="C35" s="330"/>
      <c r="D35" s="391" t="s">
        <v>785</v>
      </c>
      <c r="E35" s="387">
        <v>100</v>
      </c>
      <c r="F35" s="387">
        <v>100</v>
      </c>
      <c r="G35" s="387">
        <v>0</v>
      </c>
      <c r="H35" s="387">
        <f>SUM(G35*100/F35)</f>
        <v>0</v>
      </c>
      <c r="I35" s="639"/>
      <c r="J35" s="639"/>
    </row>
    <row r="36" spans="1:10" ht="12.75">
      <c r="A36" s="635"/>
      <c r="B36" s="636"/>
      <c r="C36" s="330"/>
      <c r="D36" s="391" t="s">
        <v>433</v>
      </c>
      <c r="E36" s="387">
        <v>200</v>
      </c>
      <c r="F36" s="387">
        <v>200</v>
      </c>
      <c r="G36" s="387">
        <v>0</v>
      </c>
      <c r="H36" s="387">
        <f>SUM(G36*100/F36)</f>
        <v>0</v>
      </c>
      <c r="I36" s="639"/>
      <c r="J36" s="639"/>
    </row>
    <row r="37" spans="1:10" ht="12.75">
      <c r="A37" s="635"/>
      <c r="B37" s="636"/>
      <c r="C37" s="330"/>
      <c r="D37" s="391" t="s">
        <v>434</v>
      </c>
      <c r="E37" s="387">
        <v>12000</v>
      </c>
      <c r="F37" s="387">
        <v>12000</v>
      </c>
      <c r="G37" s="387">
        <v>4732</v>
      </c>
      <c r="H37" s="387">
        <f>SUM(G37*100/F37)</f>
        <v>39.43333333333333</v>
      </c>
      <c r="I37" s="639"/>
      <c r="J37" s="639"/>
    </row>
    <row r="38" spans="1:10" ht="12.75">
      <c r="A38" s="635"/>
      <c r="B38" s="636"/>
      <c r="C38" s="330"/>
      <c r="D38" s="391" t="s">
        <v>435</v>
      </c>
      <c r="E38" s="387">
        <v>0</v>
      </c>
      <c r="F38" s="387">
        <v>0</v>
      </c>
      <c r="G38" s="387">
        <v>120</v>
      </c>
      <c r="H38" s="387">
        <v>0</v>
      </c>
      <c r="I38" s="639"/>
      <c r="J38" s="639"/>
    </row>
    <row r="39" spans="1:10" ht="12.75">
      <c r="A39" s="635"/>
      <c r="B39" s="636"/>
      <c r="C39" s="330"/>
      <c r="D39" s="391" t="s">
        <v>786</v>
      </c>
      <c r="E39" s="387">
        <v>0</v>
      </c>
      <c r="F39" s="387">
        <v>0</v>
      </c>
      <c r="G39" s="387">
        <v>1660</v>
      </c>
      <c r="H39" s="387">
        <v>0</v>
      </c>
      <c r="I39" s="639"/>
      <c r="J39" s="639"/>
    </row>
    <row r="40" spans="1:10" ht="12.75">
      <c r="A40" s="635"/>
      <c r="B40" s="636"/>
      <c r="C40" s="330"/>
      <c r="D40" s="391" t="s">
        <v>787</v>
      </c>
      <c r="E40" s="387">
        <v>100</v>
      </c>
      <c r="F40" s="387">
        <v>100</v>
      </c>
      <c r="G40" s="387">
        <v>13</v>
      </c>
      <c r="H40" s="387">
        <f>SUM(G40*100/F40)</f>
        <v>13</v>
      </c>
      <c r="I40" s="639"/>
      <c r="J40" s="639"/>
    </row>
    <row r="41" spans="1:10" ht="12.75">
      <c r="A41" s="635"/>
      <c r="B41" s="636"/>
      <c r="C41" s="330"/>
      <c r="D41" s="391" t="s">
        <v>437</v>
      </c>
      <c r="E41" s="387">
        <v>1800</v>
      </c>
      <c r="F41" s="387">
        <v>1800</v>
      </c>
      <c r="G41" s="387">
        <v>634</v>
      </c>
      <c r="H41" s="387">
        <f>SUM(G41*100/F41)</f>
        <v>35.22222222222222</v>
      </c>
      <c r="I41" s="639"/>
      <c r="J41" s="639"/>
    </row>
    <row r="42" spans="1:10" ht="12.75">
      <c r="A42" s="635"/>
      <c r="B42" s="636"/>
      <c r="C42" s="330"/>
      <c r="D42" s="391" t="s">
        <v>438</v>
      </c>
      <c r="E42" s="387">
        <v>6300</v>
      </c>
      <c r="F42" s="387">
        <v>6300</v>
      </c>
      <c r="G42" s="387">
        <v>2793</v>
      </c>
      <c r="H42" s="387">
        <f>SUM(G42*100/F42)</f>
        <v>44.333333333333336</v>
      </c>
      <c r="I42" s="639"/>
      <c r="J42" s="639"/>
    </row>
    <row r="43" spans="1:10" ht="12.75">
      <c r="A43" s="635"/>
      <c r="B43" s="636"/>
      <c r="C43" s="330"/>
      <c r="D43" s="391" t="s">
        <v>788</v>
      </c>
      <c r="E43" s="387">
        <v>0</v>
      </c>
      <c r="F43" s="387">
        <v>0</v>
      </c>
      <c r="G43" s="387">
        <v>328</v>
      </c>
      <c r="H43" s="387">
        <v>0</v>
      </c>
      <c r="I43" s="639"/>
      <c r="J43" s="639"/>
    </row>
    <row r="44" spans="1:10" ht="12.75">
      <c r="A44" s="635"/>
      <c r="B44" s="636"/>
      <c r="C44" s="330"/>
      <c r="D44" s="391" t="s">
        <v>443</v>
      </c>
      <c r="E44" s="387">
        <v>0</v>
      </c>
      <c r="F44" s="387">
        <v>0</v>
      </c>
      <c r="G44" s="387">
        <v>26</v>
      </c>
      <c r="H44" s="387">
        <v>0</v>
      </c>
      <c r="I44" s="639"/>
      <c r="J44" s="639"/>
    </row>
    <row r="45" spans="1:10" ht="12.75">
      <c r="A45" s="635"/>
      <c r="B45" s="636"/>
      <c r="C45" s="521" t="s">
        <v>485</v>
      </c>
      <c r="D45" s="522" t="s">
        <v>566</v>
      </c>
      <c r="E45" s="523">
        <f>SUM(E46:E49)</f>
        <v>8066</v>
      </c>
      <c r="F45" s="523">
        <f>SUM(F46:F49)</f>
        <v>8066</v>
      </c>
      <c r="G45" s="523">
        <f>SUM(G46:G49)</f>
        <v>2071</v>
      </c>
      <c r="H45" s="523">
        <f>SUM(G45*100/F45)</f>
        <v>25.675675675675677</v>
      </c>
      <c r="I45" s="639"/>
      <c r="J45" s="639"/>
    </row>
    <row r="46" spans="1:10" ht="12.75">
      <c r="A46" s="635"/>
      <c r="B46" s="636"/>
      <c r="C46" s="524"/>
      <c r="D46" s="391" t="s">
        <v>789</v>
      </c>
      <c r="E46" s="387">
        <v>0</v>
      </c>
      <c r="F46" s="387">
        <v>0</v>
      </c>
      <c r="G46" s="387">
        <v>717</v>
      </c>
      <c r="H46" s="387">
        <v>0</v>
      </c>
      <c r="I46" s="639"/>
      <c r="J46" s="639"/>
    </row>
    <row r="47" spans="1:10" ht="12.75">
      <c r="A47" s="635"/>
      <c r="B47" s="636"/>
      <c r="C47" s="524"/>
      <c r="D47" s="391" t="s">
        <v>790</v>
      </c>
      <c r="E47" s="387">
        <v>6966</v>
      </c>
      <c r="F47" s="387">
        <v>6966</v>
      </c>
      <c r="G47" s="387">
        <v>0</v>
      </c>
      <c r="H47" s="387">
        <f>SUM(G47*100/F47)</f>
        <v>0</v>
      </c>
      <c r="I47" s="639"/>
      <c r="J47" s="639"/>
    </row>
    <row r="48" spans="1:10" ht="12.75">
      <c r="A48" s="635"/>
      <c r="B48" s="636"/>
      <c r="C48" s="524"/>
      <c r="D48" s="391" t="s">
        <v>449</v>
      </c>
      <c r="E48" s="387">
        <v>1000</v>
      </c>
      <c r="F48" s="387">
        <v>1000</v>
      </c>
      <c r="G48" s="387">
        <v>1354</v>
      </c>
      <c r="H48" s="387">
        <f>SUM(G48*100/F48)</f>
        <v>135.4</v>
      </c>
      <c r="I48" s="639"/>
      <c r="J48" s="639"/>
    </row>
    <row r="49" spans="1:10" ht="12.75">
      <c r="A49" s="635"/>
      <c r="B49" s="636"/>
      <c r="C49" s="524"/>
      <c r="D49" s="517" t="s">
        <v>791</v>
      </c>
      <c r="E49" s="518">
        <v>100</v>
      </c>
      <c r="F49" s="518">
        <v>100</v>
      </c>
      <c r="G49" s="387">
        <v>0</v>
      </c>
      <c r="H49" s="387">
        <f>SUM(G49*100/F49)</f>
        <v>0</v>
      </c>
      <c r="I49" s="639"/>
      <c r="J49" s="639"/>
    </row>
    <row r="50" spans="1:10" ht="12.75">
      <c r="A50" s="635"/>
      <c r="B50" s="636"/>
      <c r="C50" s="637" t="s">
        <v>792</v>
      </c>
      <c r="D50" s="637"/>
      <c r="E50" s="348">
        <f>SUM(E51)</f>
        <v>182759</v>
      </c>
      <c r="F50" s="348">
        <f>SUM(F51)</f>
        <v>203452</v>
      </c>
      <c r="G50" s="348">
        <f>SUM(G51)</f>
        <v>101724</v>
      </c>
      <c r="H50" s="641">
        <f>SUM(G50*100/F50)</f>
        <v>49.99901696714704</v>
      </c>
      <c r="I50" s="639"/>
      <c r="J50" s="639"/>
    </row>
    <row r="51" spans="1:10" ht="12.75">
      <c r="A51" s="635"/>
      <c r="B51" s="636"/>
      <c r="C51" s="401" t="s">
        <v>485</v>
      </c>
      <c r="D51" s="402" t="s">
        <v>566</v>
      </c>
      <c r="E51" s="642">
        <f>SUM(E52:E54)</f>
        <v>182759</v>
      </c>
      <c r="F51" s="642">
        <f>SUM(F52:F54)</f>
        <v>203452</v>
      </c>
      <c r="G51" s="642">
        <f>SUM(G52:G54)</f>
        <v>101724</v>
      </c>
      <c r="H51" s="403">
        <f>SUM(G51*100/F51)</f>
        <v>49.99901696714704</v>
      </c>
      <c r="I51" s="639"/>
      <c r="J51" s="639"/>
    </row>
    <row r="52" spans="1:10" ht="12.75">
      <c r="A52" s="635"/>
      <c r="B52" s="636"/>
      <c r="C52" s="524"/>
      <c r="D52" s="391" t="s">
        <v>793</v>
      </c>
      <c r="E52" s="387">
        <v>107173</v>
      </c>
      <c r="F52" s="388">
        <v>119308</v>
      </c>
      <c r="G52" s="389">
        <v>59652</v>
      </c>
      <c r="H52" s="523">
        <f>SUM(G52*100/F52)</f>
        <v>49.99832366647668</v>
      </c>
      <c r="I52" s="639"/>
      <c r="J52" s="639"/>
    </row>
    <row r="53" spans="1:10" ht="12.75">
      <c r="A53" s="635"/>
      <c r="B53" s="636"/>
      <c r="C53" s="524"/>
      <c r="D53" s="391" t="s">
        <v>794</v>
      </c>
      <c r="E53" s="387">
        <v>28204</v>
      </c>
      <c r="F53" s="388">
        <v>31397</v>
      </c>
      <c r="G53" s="389">
        <v>15696</v>
      </c>
      <c r="H53" s="523">
        <f>SUM(G53*100/F53)</f>
        <v>49.99203745580788</v>
      </c>
      <c r="I53" s="639"/>
      <c r="J53" s="639"/>
    </row>
    <row r="54" spans="1:10" ht="12.75">
      <c r="A54" s="635"/>
      <c r="B54" s="636"/>
      <c r="C54" s="524"/>
      <c r="D54" s="391" t="s">
        <v>795</v>
      </c>
      <c r="E54" s="387">
        <v>47382</v>
      </c>
      <c r="F54" s="388">
        <v>52747</v>
      </c>
      <c r="G54" s="389">
        <v>26376</v>
      </c>
      <c r="H54" s="523">
        <f>SUM(G54*100/F54)</f>
        <v>50.00473960604395</v>
      </c>
      <c r="I54" s="639"/>
      <c r="J54" s="639"/>
    </row>
    <row r="55" spans="1:8" ht="12.75">
      <c r="A55" s="635"/>
      <c r="B55" s="636"/>
      <c r="C55" s="643" t="s">
        <v>796</v>
      </c>
      <c r="D55" s="643"/>
      <c r="E55" s="638">
        <f>SUM(E56)</f>
        <v>333898</v>
      </c>
      <c r="F55" s="638">
        <f>SUM(F56)</f>
        <v>339781</v>
      </c>
      <c r="G55" s="638">
        <f>SUM(G56)</f>
        <v>126338</v>
      </c>
      <c r="H55" s="641">
        <f>SUM(G55*100/F55)</f>
        <v>37.18218499562954</v>
      </c>
    </row>
    <row r="56" spans="1:8" ht="12.75">
      <c r="A56" s="635"/>
      <c r="B56" s="636"/>
      <c r="C56" s="324" t="s">
        <v>270</v>
      </c>
      <c r="D56" s="384" t="s">
        <v>8</v>
      </c>
      <c r="E56" s="385">
        <f>SUM(E57+E61+E65+E93)</f>
        <v>333898</v>
      </c>
      <c r="F56" s="385">
        <f>SUM(F57+F61+F65+F93)</f>
        <v>339781</v>
      </c>
      <c r="G56" s="385">
        <f>SUM(G57+G61+G65+G93)</f>
        <v>126338</v>
      </c>
      <c r="H56" s="403">
        <f>SUM(G56*100/F56)</f>
        <v>37.18218499562954</v>
      </c>
    </row>
    <row r="57" spans="1:8" ht="12.75">
      <c r="A57" s="635"/>
      <c r="B57" s="636"/>
      <c r="C57" s="330" t="s">
        <v>363</v>
      </c>
      <c r="D57" s="386" t="s">
        <v>513</v>
      </c>
      <c r="E57" s="523">
        <f>SUM(E58:E60)</f>
        <v>184325</v>
      </c>
      <c r="F57" s="523">
        <f>SUM(F58:F60)</f>
        <v>184325</v>
      </c>
      <c r="G57" s="523">
        <f>SUM(G58:G60)</f>
        <v>73459</v>
      </c>
      <c r="H57" s="523">
        <f>SUM(G57*100/F57)</f>
        <v>39.85297707852977</v>
      </c>
    </row>
    <row r="58" spans="1:8" ht="12.75">
      <c r="A58" s="635"/>
      <c r="B58" s="636"/>
      <c r="C58" s="330"/>
      <c r="D58" s="390" t="s">
        <v>514</v>
      </c>
      <c r="E58" s="387">
        <v>163415</v>
      </c>
      <c r="F58" s="387">
        <v>163415</v>
      </c>
      <c r="G58" s="389">
        <v>67484</v>
      </c>
      <c r="H58" s="387">
        <f>SUM(G58*100/F58)</f>
        <v>41.296086650552276</v>
      </c>
    </row>
    <row r="59" spans="1:8" ht="12.75">
      <c r="A59" s="635"/>
      <c r="B59" s="636"/>
      <c r="C59" s="330"/>
      <c r="D59" s="394" t="s">
        <v>771</v>
      </c>
      <c r="E59" s="387">
        <v>19240</v>
      </c>
      <c r="F59" s="387">
        <v>19240</v>
      </c>
      <c r="G59" s="389">
        <v>4430</v>
      </c>
      <c r="H59" s="387">
        <f>SUM(G59*100/F59)</f>
        <v>23.024948024948024</v>
      </c>
    </row>
    <row r="60" spans="1:8" ht="12.75">
      <c r="A60" s="635"/>
      <c r="B60" s="636"/>
      <c r="C60" s="330"/>
      <c r="D60" s="394" t="s">
        <v>602</v>
      </c>
      <c r="E60" s="387">
        <v>1670</v>
      </c>
      <c r="F60" s="387">
        <v>1670</v>
      </c>
      <c r="G60" s="389">
        <v>1545</v>
      </c>
      <c r="H60" s="387">
        <f>SUM(G60*100/F60)</f>
        <v>92.51497005988024</v>
      </c>
    </row>
    <row r="61" spans="1:8" ht="12.75">
      <c r="A61" s="635"/>
      <c r="B61" s="636"/>
      <c r="C61" s="330" t="s">
        <v>367</v>
      </c>
      <c r="D61" s="386" t="s">
        <v>603</v>
      </c>
      <c r="E61" s="393">
        <f>SUM(E62:E64)</f>
        <v>64882</v>
      </c>
      <c r="F61" s="393">
        <f>SUM(F62:F64)</f>
        <v>64882</v>
      </c>
      <c r="G61" s="393">
        <f>SUM(G62:G64)</f>
        <v>25274</v>
      </c>
      <c r="H61" s="523">
        <f>SUM(G61*100/F61)</f>
        <v>38.95379303967202</v>
      </c>
    </row>
    <row r="62" spans="1:8" ht="12.75">
      <c r="A62" s="635"/>
      <c r="B62" s="636"/>
      <c r="C62" s="330"/>
      <c r="D62" s="394" t="s">
        <v>772</v>
      </c>
      <c r="E62" s="344">
        <v>13271</v>
      </c>
      <c r="F62" s="344">
        <v>13271</v>
      </c>
      <c r="G62" s="340">
        <v>5100</v>
      </c>
      <c r="H62" s="387">
        <f>SUM(G62*100/F62)</f>
        <v>38.429658654208424</v>
      </c>
    </row>
    <row r="63" spans="1:8" ht="12.75">
      <c r="A63" s="635"/>
      <c r="B63" s="636"/>
      <c r="C63" s="330"/>
      <c r="D63" s="390" t="s">
        <v>774</v>
      </c>
      <c r="E63" s="344">
        <v>5161</v>
      </c>
      <c r="F63" s="344">
        <v>5161</v>
      </c>
      <c r="G63" s="340">
        <v>2128</v>
      </c>
      <c r="H63" s="387">
        <f>SUM(G63*100/F63)</f>
        <v>41.23231931796163</v>
      </c>
    </row>
    <row r="64" spans="1:8" ht="12.75">
      <c r="A64" s="635"/>
      <c r="B64" s="636"/>
      <c r="C64" s="330"/>
      <c r="D64" s="391" t="s">
        <v>775</v>
      </c>
      <c r="E64" s="339">
        <v>46450</v>
      </c>
      <c r="F64" s="339">
        <v>46450</v>
      </c>
      <c r="G64" s="392">
        <v>18046</v>
      </c>
      <c r="H64" s="387">
        <f>SUM(G64*100/F64)</f>
        <v>38.850376749192684</v>
      </c>
    </row>
    <row r="65" spans="1:8" ht="12.75">
      <c r="A65" s="635"/>
      <c r="B65" s="636"/>
      <c r="C65" s="330" t="s">
        <v>271</v>
      </c>
      <c r="D65" s="386" t="s">
        <v>272</v>
      </c>
      <c r="E65" s="393">
        <f>SUM(E66:E92)</f>
        <v>80385</v>
      </c>
      <c r="F65" s="393">
        <f>SUM(F66:F92)</f>
        <v>86268</v>
      </c>
      <c r="G65" s="393">
        <f>SUM(G66:G92)</f>
        <v>27605</v>
      </c>
      <c r="H65" s="523">
        <f>SUM(G65*100/F65)</f>
        <v>31.99911902443548</v>
      </c>
    </row>
    <row r="66" spans="1:8" ht="12.75">
      <c r="A66" s="635"/>
      <c r="B66" s="636"/>
      <c r="C66" s="521"/>
      <c r="D66" s="644" t="s">
        <v>797</v>
      </c>
      <c r="E66" s="387">
        <v>30</v>
      </c>
      <c r="F66" s="387">
        <v>30</v>
      </c>
      <c r="G66" s="387">
        <v>0</v>
      </c>
      <c r="H66" s="387">
        <f>SUM(G66*100/F66)</f>
        <v>0</v>
      </c>
    </row>
    <row r="67" spans="1:8" ht="12.75">
      <c r="A67" s="635"/>
      <c r="B67" s="636"/>
      <c r="C67" s="521"/>
      <c r="D67" s="391" t="s">
        <v>404</v>
      </c>
      <c r="E67" s="387">
        <v>49500</v>
      </c>
      <c r="F67" s="387">
        <v>49500</v>
      </c>
      <c r="G67" s="389">
        <v>21561</v>
      </c>
      <c r="H67" s="387">
        <f>SUM(G67*100/F67)</f>
        <v>43.557575757575755</v>
      </c>
    </row>
    <row r="68" spans="1:8" ht="12.75">
      <c r="A68" s="635"/>
      <c r="B68" s="636"/>
      <c r="C68" s="521"/>
      <c r="D68" s="391" t="s">
        <v>777</v>
      </c>
      <c r="E68" s="387">
        <v>2500</v>
      </c>
      <c r="F68" s="387">
        <v>2500</v>
      </c>
      <c r="G68" s="389">
        <v>916</v>
      </c>
      <c r="H68" s="387">
        <f>SUM(G68*100/F68)</f>
        <v>36.64</v>
      </c>
    </row>
    <row r="69" spans="1:8" ht="12.75">
      <c r="A69" s="635"/>
      <c r="B69" s="636"/>
      <c r="C69" s="521"/>
      <c r="D69" s="391" t="s">
        <v>406</v>
      </c>
      <c r="E69" s="387">
        <v>700</v>
      </c>
      <c r="F69" s="387">
        <v>700</v>
      </c>
      <c r="G69" s="389">
        <v>275</v>
      </c>
      <c r="H69" s="387">
        <f>SUM(G69*100/F69)</f>
        <v>39.285714285714285</v>
      </c>
    </row>
    <row r="70" spans="1:8" ht="12.75">
      <c r="A70" s="635"/>
      <c r="B70" s="636"/>
      <c r="C70" s="521"/>
      <c r="D70" s="391" t="s">
        <v>408</v>
      </c>
      <c r="E70" s="387">
        <v>3000</v>
      </c>
      <c r="F70" s="387">
        <v>5000</v>
      </c>
      <c r="G70" s="389">
        <v>0</v>
      </c>
      <c r="H70" s="387">
        <f>SUM(G70*100/F70)</f>
        <v>0</v>
      </c>
    </row>
    <row r="71" spans="1:8" ht="12.75">
      <c r="A71" s="635"/>
      <c r="B71" s="636"/>
      <c r="C71" s="521"/>
      <c r="D71" s="391" t="s">
        <v>409</v>
      </c>
      <c r="E71" s="387">
        <v>1000</v>
      </c>
      <c r="F71" s="387">
        <v>1000</v>
      </c>
      <c r="G71" s="389">
        <v>0</v>
      </c>
      <c r="H71" s="387">
        <f>SUM(G71*100/F71)</f>
        <v>0</v>
      </c>
    </row>
    <row r="72" spans="1:8" ht="12.75">
      <c r="A72" s="635"/>
      <c r="B72" s="636"/>
      <c r="C72" s="521"/>
      <c r="D72" s="391" t="s">
        <v>798</v>
      </c>
      <c r="E72" s="387">
        <v>50</v>
      </c>
      <c r="F72" s="387">
        <v>50</v>
      </c>
      <c r="G72" s="389">
        <v>0</v>
      </c>
      <c r="H72" s="387">
        <f>SUM(G72*100/F72)</f>
        <v>0</v>
      </c>
    </row>
    <row r="73" spans="1:8" ht="12.75">
      <c r="A73" s="635"/>
      <c r="B73" s="636"/>
      <c r="C73" s="521"/>
      <c r="D73" s="391" t="s">
        <v>778</v>
      </c>
      <c r="E73" s="387">
        <v>600</v>
      </c>
      <c r="F73" s="387">
        <v>600</v>
      </c>
      <c r="G73" s="389">
        <v>0</v>
      </c>
      <c r="H73" s="387">
        <f>SUM(G73*100/F73)</f>
        <v>0</v>
      </c>
    </row>
    <row r="74" spans="1:8" ht="12.75">
      <c r="A74" s="635"/>
      <c r="B74" s="636"/>
      <c r="C74" s="521"/>
      <c r="D74" s="391" t="s">
        <v>412</v>
      </c>
      <c r="E74" s="387">
        <v>2000</v>
      </c>
      <c r="F74" s="387">
        <v>2000</v>
      </c>
      <c r="G74" s="389">
        <v>158</v>
      </c>
      <c r="H74" s="387">
        <f>SUM(G74*100/F74)</f>
        <v>7.9</v>
      </c>
    </row>
    <row r="75" spans="1:8" ht="12.75">
      <c r="A75" s="635"/>
      <c r="B75" s="636"/>
      <c r="C75" s="521"/>
      <c r="D75" s="391" t="s">
        <v>779</v>
      </c>
      <c r="E75" s="387">
        <v>2500</v>
      </c>
      <c r="F75" s="387">
        <v>6383</v>
      </c>
      <c r="G75" s="389">
        <v>312</v>
      </c>
      <c r="H75" s="387">
        <f>SUM(G75*100/F75)</f>
        <v>4.887983706720978</v>
      </c>
    </row>
    <row r="76" spans="1:8" ht="12.75">
      <c r="A76" s="635"/>
      <c r="B76" s="636"/>
      <c r="C76" s="521"/>
      <c r="D76" s="391" t="s">
        <v>780</v>
      </c>
      <c r="E76" s="387">
        <v>300</v>
      </c>
      <c r="F76" s="387">
        <v>300</v>
      </c>
      <c r="G76" s="389">
        <v>0</v>
      </c>
      <c r="H76" s="387">
        <f>SUM(G76*100/F76)</f>
        <v>0</v>
      </c>
    </row>
    <row r="77" spans="1:8" ht="12.75">
      <c r="A77" s="635"/>
      <c r="B77" s="636"/>
      <c r="C77" s="521"/>
      <c r="D77" s="391" t="s">
        <v>799</v>
      </c>
      <c r="E77" s="387">
        <v>90</v>
      </c>
      <c r="F77" s="387">
        <v>90</v>
      </c>
      <c r="G77" s="389">
        <v>63</v>
      </c>
      <c r="H77" s="387">
        <f>SUM(G77*100/F77)</f>
        <v>70</v>
      </c>
    </row>
    <row r="78" spans="1:8" ht="12.75">
      <c r="A78" s="635"/>
      <c r="B78" s="636"/>
      <c r="C78" s="521"/>
      <c r="D78" s="391" t="s">
        <v>800</v>
      </c>
      <c r="E78" s="387">
        <v>45</v>
      </c>
      <c r="F78" s="387">
        <v>45</v>
      </c>
      <c r="G78" s="389">
        <v>13</v>
      </c>
      <c r="H78" s="387">
        <f>SUM(G78*100/F78)</f>
        <v>28.88888888888889</v>
      </c>
    </row>
    <row r="79" spans="1:8" ht="12.75">
      <c r="A79" s="635"/>
      <c r="B79" s="636"/>
      <c r="C79" s="521"/>
      <c r="D79" s="391" t="s">
        <v>782</v>
      </c>
      <c r="E79" s="387">
        <v>100</v>
      </c>
      <c r="F79" s="387">
        <v>100</v>
      </c>
      <c r="G79" s="389">
        <v>0</v>
      </c>
      <c r="H79" s="387">
        <f>SUM(G79*100/F79)</f>
        <v>0</v>
      </c>
    </row>
    <row r="80" spans="1:8" ht="12.75">
      <c r="A80" s="635"/>
      <c r="B80" s="636"/>
      <c r="C80" s="521"/>
      <c r="D80" s="391" t="s">
        <v>801</v>
      </c>
      <c r="E80" s="387">
        <v>40</v>
      </c>
      <c r="F80" s="387">
        <v>40</v>
      </c>
      <c r="G80" s="389">
        <v>0</v>
      </c>
      <c r="H80" s="387">
        <f>SUM(G80*100/F80)</f>
        <v>0</v>
      </c>
    </row>
    <row r="81" spans="1:8" ht="12.75">
      <c r="A81" s="635"/>
      <c r="B81" s="636"/>
      <c r="C81" s="521"/>
      <c r="D81" s="391" t="s">
        <v>783</v>
      </c>
      <c r="E81" s="387">
        <v>150</v>
      </c>
      <c r="F81" s="387">
        <v>150</v>
      </c>
      <c r="G81" s="389">
        <v>228</v>
      </c>
      <c r="H81" s="387">
        <f>SUM(G81*100/F81)</f>
        <v>152</v>
      </c>
    </row>
    <row r="82" spans="1:8" ht="12.75">
      <c r="A82" s="635"/>
      <c r="B82" s="636"/>
      <c r="C82" s="521"/>
      <c r="D82" s="391" t="s">
        <v>784</v>
      </c>
      <c r="E82" s="387">
        <v>7520</v>
      </c>
      <c r="F82" s="387">
        <v>7520</v>
      </c>
      <c r="G82" s="389">
        <v>0</v>
      </c>
      <c r="H82" s="387">
        <f>SUM(G82*100/F82)</f>
        <v>0</v>
      </c>
    </row>
    <row r="83" spans="1:8" ht="12.75">
      <c r="A83" s="635"/>
      <c r="B83" s="636"/>
      <c r="C83" s="521"/>
      <c r="D83" s="391" t="s">
        <v>802</v>
      </c>
      <c r="E83" s="387">
        <v>30</v>
      </c>
      <c r="F83" s="387">
        <v>30</v>
      </c>
      <c r="G83" s="389">
        <v>0</v>
      </c>
      <c r="H83" s="387">
        <f>SUM(G83*100/F83)</f>
        <v>0</v>
      </c>
    </row>
    <row r="84" spans="1:8" ht="12.75">
      <c r="A84" s="635"/>
      <c r="B84" s="636"/>
      <c r="C84" s="521"/>
      <c r="D84" s="391" t="s">
        <v>785</v>
      </c>
      <c r="E84" s="387">
        <v>100</v>
      </c>
      <c r="F84" s="387">
        <v>100</v>
      </c>
      <c r="G84" s="389">
        <v>0</v>
      </c>
      <c r="H84" s="387">
        <f>SUM(G84*100/F84)</f>
        <v>0</v>
      </c>
    </row>
    <row r="85" spans="1:8" ht="12.75">
      <c r="A85" s="635"/>
      <c r="B85" s="636"/>
      <c r="C85" s="521"/>
      <c r="D85" s="391" t="s">
        <v>433</v>
      </c>
      <c r="E85" s="387">
        <v>20</v>
      </c>
      <c r="F85" s="387">
        <v>20</v>
      </c>
      <c r="G85" s="389">
        <v>0</v>
      </c>
      <c r="H85" s="387">
        <f>SUM(G85*100/F85)</f>
        <v>0</v>
      </c>
    </row>
    <row r="86" spans="1:8" ht="12.75">
      <c r="A86" s="635"/>
      <c r="B86" s="636"/>
      <c r="C86" s="521"/>
      <c r="D86" s="391" t="s">
        <v>434</v>
      </c>
      <c r="E86" s="387">
        <v>1300</v>
      </c>
      <c r="F86" s="387">
        <v>1300</v>
      </c>
      <c r="G86" s="389">
        <v>483</v>
      </c>
      <c r="H86" s="387">
        <f>SUM(G86*100/F86)</f>
        <v>37.15384615384615</v>
      </c>
    </row>
    <row r="87" spans="1:8" ht="12.75">
      <c r="A87" s="635"/>
      <c r="B87" s="636"/>
      <c r="C87" s="521"/>
      <c r="D87" s="391" t="s">
        <v>787</v>
      </c>
      <c r="E87" s="387">
        <v>1300</v>
      </c>
      <c r="F87" s="387">
        <v>1300</v>
      </c>
      <c r="G87" s="389">
        <v>51</v>
      </c>
      <c r="H87" s="387">
        <f>SUM(G87*100/F87)</f>
        <v>3.923076923076923</v>
      </c>
    </row>
    <row r="88" spans="1:8" ht="12.75">
      <c r="A88" s="635"/>
      <c r="B88" s="636"/>
      <c r="C88" s="521"/>
      <c r="D88" s="391" t="s">
        <v>389</v>
      </c>
      <c r="E88" s="387">
        <v>3700</v>
      </c>
      <c r="F88" s="387">
        <v>3700</v>
      </c>
      <c r="G88" s="389">
        <v>1957</v>
      </c>
      <c r="H88" s="387">
        <f>SUM(G88*100/F88)</f>
        <v>52.891891891891895</v>
      </c>
    </row>
    <row r="89" spans="1:8" ht="12.75">
      <c r="A89" s="635"/>
      <c r="B89" s="636"/>
      <c r="C89" s="521"/>
      <c r="D89" s="391" t="s">
        <v>437</v>
      </c>
      <c r="E89" s="387">
        <v>810</v>
      </c>
      <c r="F89" s="387">
        <v>810</v>
      </c>
      <c r="G89" s="389">
        <v>399</v>
      </c>
      <c r="H89" s="387">
        <f>SUM(G89*100/F89)</f>
        <v>49.25925925925926</v>
      </c>
    </row>
    <row r="90" spans="1:8" ht="12.75">
      <c r="A90" s="635"/>
      <c r="B90" s="636"/>
      <c r="C90" s="521"/>
      <c r="D90" s="391" t="s">
        <v>438</v>
      </c>
      <c r="E90" s="387">
        <v>1900</v>
      </c>
      <c r="F90" s="387">
        <v>1900</v>
      </c>
      <c r="G90" s="389">
        <v>855</v>
      </c>
      <c r="H90" s="387">
        <f>SUM(G90*100/F90)</f>
        <v>45</v>
      </c>
    </row>
    <row r="91" spans="1:8" ht="12.75">
      <c r="A91" s="635"/>
      <c r="B91" s="636"/>
      <c r="C91" s="521"/>
      <c r="D91" s="391" t="s">
        <v>788</v>
      </c>
      <c r="E91" s="387">
        <v>1100</v>
      </c>
      <c r="F91" s="387">
        <v>1100</v>
      </c>
      <c r="G91" s="389">
        <v>315</v>
      </c>
      <c r="H91" s="387">
        <f>SUM(G91*100/F91)</f>
        <v>28.636363636363637</v>
      </c>
    </row>
    <row r="92" spans="1:8" ht="12.75">
      <c r="A92" s="635"/>
      <c r="B92" s="636"/>
      <c r="C92" s="521"/>
      <c r="D92" s="391" t="s">
        <v>803</v>
      </c>
      <c r="E92" s="387">
        <v>0</v>
      </c>
      <c r="F92" s="388">
        <v>0</v>
      </c>
      <c r="G92" s="389">
        <v>19</v>
      </c>
      <c r="H92" s="387">
        <v>0</v>
      </c>
    </row>
    <row r="93" spans="1:8" ht="12.75">
      <c r="A93" s="635"/>
      <c r="B93" s="636"/>
      <c r="C93" s="521" t="s">
        <v>485</v>
      </c>
      <c r="D93" s="522" t="s">
        <v>566</v>
      </c>
      <c r="E93" s="523">
        <f>SUM(E94:E97)</f>
        <v>4306</v>
      </c>
      <c r="F93" s="523">
        <f>SUM(F94:F97)</f>
        <v>4306</v>
      </c>
      <c r="G93" s="523">
        <f>SUM(G94:G97)</f>
        <v>0</v>
      </c>
      <c r="H93" s="523">
        <f>SUM(G93*100/F93)</f>
        <v>0</v>
      </c>
    </row>
    <row r="94" spans="1:8" ht="12.75">
      <c r="A94" s="635"/>
      <c r="B94" s="636"/>
      <c r="C94" s="521"/>
      <c r="D94" s="391" t="s">
        <v>804</v>
      </c>
      <c r="E94" s="387">
        <v>2604</v>
      </c>
      <c r="F94" s="387">
        <v>2604</v>
      </c>
      <c r="G94" s="387">
        <v>0</v>
      </c>
      <c r="H94" s="387">
        <v>0</v>
      </c>
    </row>
    <row r="95" spans="1:8" ht="12.75">
      <c r="A95" s="635"/>
      <c r="B95" s="636"/>
      <c r="C95" s="521"/>
      <c r="D95" s="391" t="s">
        <v>805</v>
      </c>
      <c r="E95" s="387">
        <v>1302</v>
      </c>
      <c r="F95" s="387">
        <v>1302</v>
      </c>
      <c r="G95" s="387">
        <v>0</v>
      </c>
      <c r="H95" s="387">
        <v>0</v>
      </c>
    </row>
    <row r="96" spans="1:8" ht="12.75">
      <c r="A96" s="635"/>
      <c r="B96" s="636"/>
      <c r="C96" s="521"/>
      <c r="D96" s="391" t="s">
        <v>449</v>
      </c>
      <c r="E96" s="388">
        <v>300</v>
      </c>
      <c r="F96" s="388">
        <v>300</v>
      </c>
      <c r="G96" s="389">
        <v>0</v>
      </c>
      <c r="H96" s="387">
        <f>SUM(G96*100/F96)</f>
        <v>0</v>
      </c>
    </row>
    <row r="97" spans="1:8" ht="12.75">
      <c r="A97" s="635"/>
      <c r="B97" s="636"/>
      <c r="C97" s="521"/>
      <c r="D97" s="391" t="s">
        <v>791</v>
      </c>
      <c r="E97" s="388">
        <v>100</v>
      </c>
      <c r="F97" s="388">
        <v>100</v>
      </c>
      <c r="G97" s="389">
        <v>0</v>
      </c>
      <c r="H97" s="387">
        <f>SUM(G97*100/F97)</f>
        <v>0</v>
      </c>
    </row>
    <row r="98" spans="1:8" ht="12.75">
      <c r="A98" s="635"/>
      <c r="B98" s="636"/>
      <c r="C98" s="637" t="s">
        <v>806</v>
      </c>
      <c r="D98" s="637"/>
      <c r="E98" s="638">
        <f>SUM(E99)</f>
        <v>23382</v>
      </c>
      <c r="F98" s="638">
        <f>SUM(F99)</f>
        <v>23788</v>
      </c>
      <c r="G98" s="638">
        <f>SUM(G99)</f>
        <v>9243</v>
      </c>
      <c r="H98" s="348">
        <f>SUM(G98*100/F98)</f>
        <v>38.85572557592063</v>
      </c>
    </row>
    <row r="99" spans="1:8" ht="12.75">
      <c r="A99" s="635"/>
      <c r="B99" s="636"/>
      <c r="C99" s="324" t="s">
        <v>270</v>
      </c>
      <c r="D99" s="384" t="s">
        <v>8</v>
      </c>
      <c r="E99" s="385">
        <f>SUM(E100+E104+E109+E121)</f>
        <v>23382</v>
      </c>
      <c r="F99" s="385">
        <f>SUM(F100+F104+F109+F121)</f>
        <v>23788</v>
      </c>
      <c r="G99" s="385">
        <f>SUM(G100+G104+G109+G121)</f>
        <v>9243</v>
      </c>
      <c r="H99" s="403">
        <f>SUM(G99*100/F99)</f>
        <v>38.85572557592063</v>
      </c>
    </row>
    <row r="100" spans="1:8" ht="12.75">
      <c r="A100" s="635"/>
      <c r="B100" s="636"/>
      <c r="C100" s="330" t="s">
        <v>363</v>
      </c>
      <c r="D100" s="386" t="s">
        <v>513</v>
      </c>
      <c r="E100" s="523">
        <f>SUM(E101:E103)</f>
        <v>15553</v>
      </c>
      <c r="F100" s="523">
        <f>SUM(F101:F103)</f>
        <v>15553</v>
      </c>
      <c r="G100" s="523">
        <f>SUM(G101:G102)</f>
        <v>6210</v>
      </c>
      <c r="H100" s="523">
        <f>SUM(G100*100/F100)</f>
        <v>39.92798816948498</v>
      </c>
    </row>
    <row r="101" spans="1:8" ht="12.75">
      <c r="A101" s="635"/>
      <c r="B101" s="636"/>
      <c r="C101" s="330"/>
      <c r="D101" s="390" t="s">
        <v>514</v>
      </c>
      <c r="E101" s="387">
        <v>14403</v>
      </c>
      <c r="F101" s="387">
        <v>14403</v>
      </c>
      <c r="G101" s="389">
        <v>5515</v>
      </c>
      <c r="H101" s="387">
        <f>SUM(G101*100/F101)</f>
        <v>38.29063389571617</v>
      </c>
    </row>
    <row r="102" spans="1:8" ht="12.75">
      <c r="A102" s="635"/>
      <c r="B102" s="636"/>
      <c r="C102" s="330"/>
      <c r="D102" s="394" t="s">
        <v>771</v>
      </c>
      <c r="E102" s="387">
        <v>850</v>
      </c>
      <c r="F102" s="387">
        <v>850</v>
      </c>
      <c r="G102" s="389">
        <v>695</v>
      </c>
      <c r="H102" s="387">
        <f>SUM(G102*100/F102)</f>
        <v>81.76470588235294</v>
      </c>
    </row>
    <row r="103" spans="1:8" ht="12.75">
      <c r="A103" s="635"/>
      <c r="B103" s="636"/>
      <c r="C103" s="330"/>
      <c r="D103" s="394" t="s">
        <v>602</v>
      </c>
      <c r="E103" s="387">
        <v>300</v>
      </c>
      <c r="F103" s="387">
        <v>300</v>
      </c>
      <c r="G103" s="389">
        <v>0</v>
      </c>
      <c r="H103" s="387">
        <v>0</v>
      </c>
    </row>
    <row r="104" spans="1:8" ht="12.75">
      <c r="A104" s="635"/>
      <c r="B104" s="636"/>
      <c r="C104" s="330" t="s">
        <v>367</v>
      </c>
      <c r="D104" s="386" t="s">
        <v>603</v>
      </c>
      <c r="E104" s="393">
        <f>SUM(E105:E108)</f>
        <v>5474</v>
      </c>
      <c r="F104" s="393">
        <f>SUM(F105:F108)</f>
        <v>5474</v>
      </c>
      <c r="G104" s="393">
        <f>SUM(G105:G108)</f>
        <v>2182</v>
      </c>
      <c r="H104" s="523">
        <f>SUM(G104*100/F104)</f>
        <v>39.86116185604676</v>
      </c>
    </row>
    <row r="105" spans="1:8" ht="12.75">
      <c r="A105" s="635"/>
      <c r="B105" s="636"/>
      <c r="C105" s="330"/>
      <c r="D105" s="394" t="s">
        <v>772</v>
      </c>
      <c r="E105" s="344">
        <v>0</v>
      </c>
      <c r="F105" s="344">
        <v>0</v>
      </c>
      <c r="G105" s="340">
        <v>191</v>
      </c>
      <c r="H105" s="387">
        <v>0</v>
      </c>
    </row>
    <row r="106" spans="1:8" ht="12.75">
      <c r="A106" s="635"/>
      <c r="B106" s="636"/>
      <c r="C106" s="330"/>
      <c r="D106" s="394" t="s">
        <v>773</v>
      </c>
      <c r="E106" s="344">
        <v>793</v>
      </c>
      <c r="F106" s="344">
        <v>793</v>
      </c>
      <c r="G106" s="340">
        <v>121</v>
      </c>
      <c r="H106" s="387">
        <f>SUM(G106*100/F106)</f>
        <v>15.258511979823455</v>
      </c>
    </row>
    <row r="107" spans="1:8" ht="12.75">
      <c r="A107" s="635"/>
      <c r="B107" s="636"/>
      <c r="C107" s="330"/>
      <c r="D107" s="390" t="s">
        <v>774</v>
      </c>
      <c r="E107" s="344">
        <v>762</v>
      </c>
      <c r="F107" s="344">
        <v>762</v>
      </c>
      <c r="G107" s="340">
        <v>309</v>
      </c>
      <c r="H107" s="387">
        <f>SUM(G107*100/F107)</f>
        <v>40.55118110236221</v>
      </c>
    </row>
    <row r="108" spans="1:8" ht="12.75">
      <c r="A108" s="635"/>
      <c r="B108" s="636"/>
      <c r="C108" s="330"/>
      <c r="D108" s="391" t="s">
        <v>775</v>
      </c>
      <c r="E108" s="339">
        <v>3919</v>
      </c>
      <c r="F108" s="339">
        <v>3919</v>
      </c>
      <c r="G108" s="392">
        <v>1561</v>
      </c>
      <c r="H108" s="387">
        <f>SUM(G108*100/F108)</f>
        <v>39.831589691247764</v>
      </c>
    </row>
    <row r="109" spans="1:8" ht="12.75">
      <c r="A109" s="635"/>
      <c r="B109" s="636"/>
      <c r="C109" s="330" t="s">
        <v>271</v>
      </c>
      <c r="D109" s="386" t="s">
        <v>272</v>
      </c>
      <c r="E109" s="393">
        <f>SUM(E110:E120)</f>
        <v>2355</v>
      </c>
      <c r="F109" s="393">
        <f>SUM(F110:F120)</f>
        <v>2761</v>
      </c>
      <c r="G109" s="393">
        <f>SUM(G110:G120)</f>
        <v>851</v>
      </c>
      <c r="H109" s="523">
        <f>SUM(G109*100/F109)</f>
        <v>30.82216588192684</v>
      </c>
    </row>
    <row r="110" spans="1:8" ht="12.75">
      <c r="A110" s="635"/>
      <c r="B110" s="636"/>
      <c r="C110" s="524"/>
      <c r="D110" s="391" t="s">
        <v>404</v>
      </c>
      <c r="E110" s="387">
        <v>1948</v>
      </c>
      <c r="F110" s="387">
        <v>1948</v>
      </c>
      <c r="G110" s="389">
        <v>390</v>
      </c>
      <c r="H110" s="387">
        <f>SUM(G110*100/F110)</f>
        <v>20.02053388090349</v>
      </c>
    </row>
    <row r="111" spans="1:8" ht="12.75">
      <c r="A111" s="635"/>
      <c r="B111" s="636"/>
      <c r="C111" s="524"/>
      <c r="D111" s="391" t="s">
        <v>777</v>
      </c>
      <c r="E111" s="387">
        <v>100</v>
      </c>
      <c r="F111" s="387">
        <v>100</v>
      </c>
      <c r="G111" s="389">
        <v>52</v>
      </c>
      <c r="H111" s="387">
        <f>SUM(G111*100/F111)</f>
        <v>52</v>
      </c>
    </row>
    <row r="112" spans="1:8" ht="12.75">
      <c r="A112" s="635"/>
      <c r="B112" s="636"/>
      <c r="C112" s="524"/>
      <c r="D112" s="391" t="s">
        <v>406</v>
      </c>
      <c r="E112" s="387">
        <v>0</v>
      </c>
      <c r="F112" s="387">
        <v>0</v>
      </c>
      <c r="G112" s="389">
        <v>0</v>
      </c>
      <c r="H112" s="387">
        <v>0</v>
      </c>
    </row>
    <row r="113" spans="1:8" ht="12.75">
      <c r="A113" s="635"/>
      <c r="B113" s="636"/>
      <c r="C113" s="524"/>
      <c r="D113" s="391" t="s">
        <v>408</v>
      </c>
      <c r="E113" s="387">
        <v>50</v>
      </c>
      <c r="F113" s="387">
        <v>50</v>
      </c>
      <c r="G113" s="389">
        <v>0</v>
      </c>
      <c r="H113" s="387">
        <f>SUM(G113*100/F113)</f>
        <v>0</v>
      </c>
    </row>
    <row r="114" spans="1:8" ht="12.75">
      <c r="A114" s="635"/>
      <c r="B114" s="636"/>
      <c r="C114" s="524"/>
      <c r="D114" s="391" t="s">
        <v>412</v>
      </c>
      <c r="E114" s="387">
        <v>50</v>
      </c>
      <c r="F114" s="387">
        <v>50</v>
      </c>
      <c r="G114" s="389">
        <v>0</v>
      </c>
      <c r="H114" s="387">
        <f>SUM(G114*100/F114)</f>
        <v>0</v>
      </c>
    </row>
    <row r="115" spans="1:8" ht="12.75">
      <c r="A115" s="635"/>
      <c r="B115" s="636"/>
      <c r="C115" s="524"/>
      <c r="D115" s="391" t="s">
        <v>779</v>
      </c>
      <c r="E115" s="387">
        <v>0</v>
      </c>
      <c r="F115" s="387">
        <v>406</v>
      </c>
      <c r="G115" s="389">
        <v>0</v>
      </c>
      <c r="H115" s="387">
        <f>SUM(G115*100/F115)</f>
        <v>0</v>
      </c>
    </row>
    <row r="116" spans="1:8" ht="12.75">
      <c r="A116" s="635"/>
      <c r="B116" s="636"/>
      <c r="C116" s="524"/>
      <c r="D116" s="391" t="s">
        <v>780</v>
      </c>
      <c r="E116" s="387">
        <v>0</v>
      </c>
      <c r="F116" s="387">
        <v>0</v>
      </c>
      <c r="G116" s="389">
        <v>300</v>
      </c>
      <c r="H116" s="387">
        <v>0</v>
      </c>
    </row>
    <row r="117" spans="1:8" ht="12.75">
      <c r="A117" s="635"/>
      <c r="B117" s="636"/>
      <c r="C117" s="524"/>
      <c r="D117" s="391" t="s">
        <v>784</v>
      </c>
      <c r="E117" s="387">
        <v>0</v>
      </c>
      <c r="F117" s="387">
        <v>0</v>
      </c>
      <c r="G117" s="389">
        <v>0</v>
      </c>
      <c r="H117" s="387">
        <v>0</v>
      </c>
    </row>
    <row r="118" spans="1:8" ht="12.75">
      <c r="A118" s="635"/>
      <c r="B118" s="636"/>
      <c r="C118" s="524"/>
      <c r="D118" s="391" t="s">
        <v>434</v>
      </c>
      <c r="E118" s="387">
        <v>7</v>
      </c>
      <c r="F118" s="387">
        <v>7</v>
      </c>
      <c r="G118" s="389">
        <v>0</v>
      </c>
      <c r="H118" s="387">
        <v>0</v>
      </c>
    </row>
    <row r="119" spans="1:8" ht="12.75">
      <c r="A119" s="635"/>
      <c r="B119" s="636"/>
      <c r="C119" s="524"/>
      <c r="D119" s="391" t="s">
        <v>389</v>
      </c>
      <c r="E119" s="387">
        <v>100</v>
      </c>
      <c r="F119" s="387">
        <v>100</v>
      </c>
      <c r="G119" s="389">
        <v>36</v>
      </c>
      <c r="H119" s="387">
        <f>SUM(G119*100/F119)</f>
        <v>36</v>
      </c>
    </row>
    <row r="120" spans="1:8" ht="12.75">
      <c r="A120" s="635"/>
      <c r="B120" s="636"/>
      <c r="C120" s="524"/>
      <c r="D120" s="391" t="s">
        <v>438</v>
      </c>
      <c r="E120" s="387">
        <v>100</v>
      </c>
      <c r="F120" s="387">
        <v>100</v>
      </c>
      <c r="G120" s="389">
        <v>73</v>
      </c>
      <c r="H120" s="387">
        <f>SUM(G120*100/F120)</f>
        <v>73</v>
      </c>
    </row>
    <row r="121" spans="1:8" ht="12.75">
      <c r="A121" s="635"/>
      <c r="B121" s="636"/>
      <c r="C121" s="521" t="s">
        <v>485</v>
      </c>
      <c r="D121" s="522" t="s">
        <v>566</v>
      </c>
      <c r="E121" s="523">
        <f>SUM(E122:E122)</f>
        <v>0</v>
      </c>
      <c r="F121" s="523">
        <f>SUM(F122:F122)</f>
        <v>0</v>
      </c>
      <c r="G121" s="523">
        <f>SUM(G122:G122)</f>
        <v>0</v>
      </c>
      <c r="H121" s="523">
        <v>0</v>
      </c>
    </row>
    <row r="122" spans="1:8" ht="12.75">
      <c r="A122" s="635"/>
      <c r="B122" s="636"/>
      <c r="C122" s="524"/>
      <c r="D122" s="391" t="s">
        <v>449</v>
      </c>
      <c r="E122" s="387">
        <v>0</v>
      </c>
      <c r="F122" s="388">
        <v>0</v>
      </c>
      <c r="G122" s="389">
        <v>0</v>
      </c>
      <c r="H122" s="387">
        <v>0</v>
      </c>
    </row>
    <row r="123" spans="1:8" ht="12.75">
      <c r="A123" s="635"/>
      <c r="B123" s="636"/>
      <c r="C123" s="637" t="s">
        <v>807</v>
      </c>
      <c r="D123" s="637"/>
      <c r="E123" s="638">
        <f>SUM(E124)</f>
        <v>39144</v>
      </c>
      <c r="F123" s="638">
        <f>SUM(F124)</f>
        <v>40361</v>
      </c>
      <c r="G123" s="638">
        <f>SUM(G124)</f>
        <v>15714</v>
      </c>
      <c r="H123" s="348">
        <f>SUM(G123*100/F123)</f>
        <v>38.93362404301182</v>
      </c>
    </row>
    <row r="124" spans="1:8" ht="12.75">
      <c r="A124" s="635"/>
      <c r="B124" s="636"/>
      <c r="C124" s="324" t="s">
        <v>270</v>
      </c>
      <c r="D124" s="384" t="s">
        <v>8</v>
      </c>
      <c r="E124" s="385">
        <f>SUM(E125+E129+E132+E150)</f>
        <v>39144</v>
      </c>
      <c r="F124" s="385">
        <f>SUM(F125+F129+F132+F150)</f>
        <v>40361</v>
      </c>
      <c r="G124" s="385">
        <f>SUM(G125+G129+G132+G150)</f>
        <v>15714</v>
      </c>
      <c r="H124" s="403">
        <f>SUM(G124*100/F124)</f>
        <v>38.93362404301182</v>
      </c>
    </row>
    <row r="125" spans="1:8" ht="12.75">
      <c r="A125" s="635"/>
      <c r="B125" s="636"/>
      <c r="C125" s="330" t="s">
        <v>363</v>
      </c>
      <c r="D125" s="386" t="s">
        <v>513</v>
      </c>
      <c r="E125" s="523">
        <f>SUM(E126:E128)</f>
        <v>24750</v>
      </c>
      <c r="F125" s="523">
        <f>SUM(F126:F128)</f>
        <v>24750</v>
      </c>
      <c r="G125" s="523">
        <f>SUM(G126:G128)</f>
        <v>10392</v>
      </c>
      <c r="H125" s="523">
        <f>SUM(G125*100/F125)</f>
        <v>41.987878787878785</v>
      </c>
    </row>
    <row r="126" spans="1:8" ht="12.75">
      <c r="A126" s="635"/>
      <c r="B126" s="636"/>
      <c r="C126" s="330"/>
      <c r="D126" s="390" t="s">
        <v>514</v>
      </c>
      <c r="E126" s="387">
        <v>19900</v>
      </c>
      <c r="F126" s="387">
        <v>19900</v>
      </c>
      <c r="G126" s="389">
        <v>7723</v>
      </c>
      <c r="H126" s="387">
        <f>SUM(G126*100/F126)</f>
        <v>38.80904522613066</v>
      </c>
    </row>
    <row r="127" spans="1:8" ht="12.75">
      <c r="A127" s="635"/>
      <c r="B127" s="636"/>
      <c r="C127" s="330"/>
      <c r="D127" s="394" t="s">
        <v>771</v>
      </c>
      <c r="E127" s="387">
        <v>2520</v>
      </c>
      <c r="F127" s="387">
        <v>2520</v>
      </c>
      <c r="G127" s="389">
        <v>1355</v>
      </c>
      <c r="H127" s="387">
        <f>SUM(G127*100/F127)</f>
        <v>53.76984126984127</v>
      </c>
    </row>
    <row r="128" spans="1:8" ht="12.75">
      <c r="A128" s="635"/>
      <c r="B128" s="636"/>
      <c r="C128" s="330"/>
      <c r="D128" s="394" t="s">
        <v>602</v>
      </c>
      <c r="E128" s="387">
        <v>2330</v>
      </c>
      <c r="F128" s="387">
        <v>2330</v>
      </c>
      <c r="G128" s="389">
        <v>1314</v>
      </c>
      <c r="H128" s="387">
        <f>SUM(G128*100/F128)</f>
        <v>56.39484978540773</v>
      </c>
    </row>
    <row r="129" spans="1:8" ht="12.75">
      <c r="A129" s="635"/>
      <c r="B129" s="636"/>
      <c r="C129" s="330" t="s">
        <v>367</v>
      </c>
      <c r="D129" s="386" t="s">
        <v>603</v>
      </c>
      <c r="E129" s="393">
        <f>SUM(E130:E131)</f>
        <v>8712</v>
      </c>
      <c r="F129" s="393">
        <f>SUM(F130:F131)</f>
        <v>8712</v>
      </c>
      <c r="G129" s="393">
        <f>SUM(G130:G131)</f>
        <v>3265</v>
      </c>
      <c r="H129" s="523">
        <f>SUM(G129*100/F129)</f>
        <v>37.47704315886134</v>
      </c>
    </row>
    <row r="130" spans="1:8" ht="12.75">
      <c r="A130" s="635"/>
      <c r="B130" s="636"/>
      <c r="C130" s="335"/>
      <c r="D130" s="390" t="s">
        <v>774</v>
      </c>
      <c r="E130" s="344">
        <v>2475</v>
      </c>
      <c r="F130" s="344">
        <v>2475</v>
      </c>
      <c r="G130" s="340">
        <v>965</v>
      </c>
      <c r="H130" s="387">
        <f>SUM(G130*100/F130)</f>
        <v>38.98989898989899</v>
      </c>
    </row>
    <row r="131" spans="1:8" ht="12.75">
      <c r="A131" s="635"/>
      <c r="B131" s="636"/>
      <c r="C131" s="335"/>
      <c r="D131" s="391" t="s">
        <v>775</v>
      </c>
      <c r="E131" s="339">
        <v>6237</v>
      </c>
      <c r="F131" s="339">
        <v>6237</v>
      </c>
      <c r="G131" s="392">
        <v>2300</v>
      </c>
      <c r="H131" s="387">
        <f>SUM(G131*100/F131)</f>
        <v>36.87670354337021</v>
      </c>
    </row>
    <row r="132" spans="1:8" ht="12.75">
      <c r="A132" s="635"/>
      <c r="B132" s="636"/>
      <c r="C132" s="330" t="s">
        <v>271</v>
      </c>
      <c r="D132" s="386" t="s">
        <v>272</v>
      </c>
      <c r="E132" s="393">
        <f>SUM(E133:E149)</f>
        <v>5582</v>
      </c>
      <c r="F132" s="393">
        <f>SUM(F133:F149)</f>
        <v>6799</v>
      </c>
      <c r="G132" s="393">
        <f>SUM(G133:G149)</f>
        <v>2057</v>
      </c>
      <c r="H132" s="523">
        <f>SUM(G132*100/F132)</f>
        <v>30.254449183703485</v>
      </c>
    </row>
    <row r="133" spans="1:8" ht="12.75">
      <c r="A133" s="635"/>
      <c r="B133" s="636"/>
      <c r="C133" s="521"/>
      <c r="D133" s="644" t="s">
        <v>808</v>
      </c>
      <c r="E133" s="387">
        <v>0</v>
      </c>
      <c r="F133" s="387">
        <v>0</v>
      </c>
      <c r="G133" s="387">
        <v>0</v>
      </c>
      <c r="H133" s="387">
        <v>0</v>
      </c>
    </row>
    <row r="134" spans="1:8" ht="12.75">
      <c r="A134" s="635"/>
      <c r="B134" s="636"/>
      <c r="C134" s="521"/>
      <c r="D134" s="391" t="s">
        <v>404</v>
      </c>
      <c r="E134" s="387">
        <v>1500</v>
      </c>
      <c r="F134" s="388">
        <v>1500</v>
      </c>
      <c r="G134" s="389">
        <v>0</v>
      </c>
      <c r="H134" s="387">
        <f>SUM(G134*100/F134)</f>
        <v>0</v>
      </c>
    </row>
    <row r="135" spans="1:8" ht="12.75">
      <c r="A135" s="635"/>
      <c r="B135" s="636"/>
      <c r="C135" s="521"/>
      <c r="D135" s="391" t="s">
        <v>777</v>
      </c>
      <c r="E135" s="387">
        <v>166</v>
      </c>
      <c r="F135" s="388">
        <v>166</v>
      </c>
      <c r="G135" s="389">
        <v>0</v>
      </c>
      <c r="H135" s="387">
        <v>0</v>
      </c>
    </row>
    <row r="136" spans="1:8" ht="12.75">
      <c r="A136" s="635"/>
      <c r="B136" s="636"/>
      <c r="C136" s="521"/>
      <c r="D136" s="391" t="s">
        <v>406</v>
      </c>
      <c r="E136" s="387">
        <v>150</v>
      </c>
      <c r="F136" s="388">
        <v>150</v>
      </c>
      <c r="G136" s="389">
        <v>89</v>
      </c>
      <c r="H136" s="387">
        <f>SUM(G136*100/F136)</f>
        <v>59.333333333333336</v>
      </c>
    </row>
    <row r="137" spans="1:8" ht="12.75">
      <c r="A137" s="635"/>
      <c r="B137" s="636"/>
      <c r="C137" s="521"/>
      <c r="D137" s="391" t="s">
        <v>408</v>
      </c>
      <c r="E137" s="387">
        <v>100</v>
      </c>
      <c r="F137" s="388">
        <v>100</v>
      </c>
      <c r="G137" s="389">
        <v>0</v>
      </c>
      <c r="H137" s="387">
        <f>SUM(G137*100/F137)</f>
        <v>0</v>
      </c>
    </row>
    <row r="138" spans="1:8" ht="12.75">
      <c r="A138" s="635"/>
      <c r="B138" s="636"/>
      <c r="C138" s="521"/>
      <c r="D138" s="391" t="s">
        <v>778</v>
      </c>
      <c r="E138" s="387">
        <v>150</v>
      </c>
      <c r="F138" s="388">
        <v>150</v>
      </c>
      <c r="G138" s="389">
        <v>0</v>
      </c>
      <c r="H138" s="387">
        <f>SUM(G138*100/F138)</f>
        <v>0</v>
      </c>
    </row>
    <row r="139" spans="1:8" ht="12.75">
      <c r="A139" s="635"/>
      <c r="B139" s="636"/>
      <c r="C139" s="521"/>
      <c r="D139" s="391" t="s">
        <v>412</v>
      </c>
      <c r="E139" s="387">
        <v>650</v>
      </c>
      <c r="F139" s="388">
        <v>650</v>
      </c>
      <c r="G139" s="389">
        <v>0</v>
      </c>
      <c r="H139" s="387">
        <f>SUM(G139*100/F139)</f>
        <v>0</v>
      </c>
    </row>
    <row r="140" spans="1:8" ht="12.75">
      <c r="A140" s="635"/>
      <c r="B140" s="636"/>
      <c r="C140" s="521"/>
      <c r="D140" s="391" t="s">
        <v>779</v>
      </c>
      <c r="E140" s="387">
        <v>76</v>
      </c>
      <c r="F140" s="388">
        <v>1293</v>
      </c>
      <c r="G140" s="389">
        <v>0</v>
      </c>
      <c r="H140" s="387">
        <f>SUM(G140*100/F140)</f>
        <v>0</v>
      </c>
    </row>
    <row r="141" spans="1:8" ht="12.75">
      <c r="A141" s="635"/>
      <c r="B141" s="636"/>
      <c r="C141" s="521"/>
      <c r="D141" s="391" t="s">
        <v>780</v>
      </c>
      <c r="E141" s="387">
        <v>100</v>
      </c>
      <c r="F141" s="388">
        <v>100</v>
      </c>
      <c r="G141" s="389">
        <v>0</v>
      </c>
      <c r="H141" s="387">
        <f>SUM(G141*100/F141)</f>
        <v>0</v>
      </c>
    </row>
    <row r="142" spans="1:8" ht="12.75">
      <c r="A142" s="635"/>
      <c r="B142" s="636"/>
      <c r="C142" s="521"/>
      <c r="D142" s="391" t="s">
        <v>781</v>
      </c>
      <c r="E142" s="387">
        <v>860</v>
      </c>
      <c r="F142" s="387">
        <v>860</v>
      </c>
      <c r="G142" s="389">
        <v>398</v>
      </c>
      <c r="H142" s="387">
        <f>SUM(G142*100/F142)</f>
        <v>46.27906976744186</v>
      </c>
    </row>
    <row r="143" spans="1:8" ht="12.75">
      <c r="A143" s="635"/>
      <c r="B143" s="636"/>
      <c r="C143" s="521"/>
      <c r="D143" s="391" t="s">
        <v>782</v>
      </c>
      <c r="E143" s="387">
        <v>200</v>
      </c>
      <c r="F143" s="387">
        <v>200</v>
      </c>
      <c r="G143" s="389">
        <v>0</v>
      </c>
      <c r="H143" s="387">
        <f>SUM(G143*100/F143)</f>
        <v>0</v>
      </c>
    </row>
    <row r="144" spans="1:8" ht="12.75">
      <c r="A144" s="635"/>
      <c r="B144" s="636"/>
      <c r="C144" s="521"/>
      <c r="D144" s="391" t="s">
        <v>784</v>
      </c>
      <c r="E144" s="387">
        <v>0</v>
      </c>
      <c r="F144" s="387">
        <v>0</v>
      </c>
      <c r="G144" s="389">
        <v>0</v>
      </c>
      <c r="H144" s="387">
        <v>0</v>
      </c>
    </row>
    <row r="145" spans="1:8" ht="12.75">
      <c r="A145" s="635"/>
      <c r="B145" s="636"/>
      <c r="C145" s="521"/>
      <c r="D145" s="391" t="s">
        <v>785</v>
      </c>
      <c r="E145" s="387">
        <v>100</v>
      </c>
      <c r="F145" s="387">
        <v>100</v>
      </c>
      <c r="G145" s="389">
        <v>0</v>
      </c>
      <c r="H145" s="387">
        <f>SUM(G145*100/F145)</f>
        <v>0</v>
      </c>
    </row>
    <row r="146" spans="1:8" ht="12.75">
      <c r="A146" s="635"/>
      <c r="B146" s="636"/>
      <c r="C146" s="521"/>
      <c r="D146" s="391" t="s">
        <v>434</v>
      </c>
      <c r="E146" s="387">
        <v>300</v>
      </c>
      <c r="F146" s="387">
        <v>300</v>
      </c>
      <c r="G146" s="389">
        <v>77</v>
      </c>
      <c r="H146" s="387">
        <f>SUM(G146*100/F146)</f>
        <v>25.666666666666668</v>
      </c>
    </row>
    <row r="147" spans="1:8" ht="12.75">
      <c r="A147" s="635"/>
      <c r="B147" s="636"/>
      <c r="C147" s="521"/>
      <c r="D147" s="391" t="s">
        <v>389</v>
      </c>
      <c r="E147" s="387">
        <v>660</v>
      </c>
      <c r="F147" s="387">
        <v>660</v>
      </c>
      <c r="G147" s="389">
        <v>602</v>
      </c>
      <c r="H147" s="387">
        <f>SUM(G147*100/F147)</f>
        <v>91.21212121212122</v>
      </c>
    </row>
    <row r="148" spans="1:8" ht="12.75">
      <c r="A148" s="635"/>
      <c r="B148" s="636"/>
      <c r="C148" s="521"/>
      <c r="D148" s="391" t="s">
        <v>438</v>
      </c>
      <c r="E148" s="387">
        <v>270</v>
      </c>
      <c r="F148" s="387">
        <v>270</v>
      </c>
      <c r="G148" s="389">
        <v>111</v>
      </c>
      <c r="H148" s="387">
        <f>SUM(G148*100/F148)</f>
        <v>41.111111111111114</v>
      </c>
    </row>
    <row r="149" spans="1:8" ht="12.75">
      <c r="A149" s="635"/>
      <c r="B149" s="636"/>
      <c r="C149" s="521"/>
      <c r="D149" s="391" t="s">
        <v>788</v>
      </c>
      <c r="E149" s="387">
        <v>300</v>
      </c>
      <c r="F149" s="387">
        <v>300</v>
      </c>
      <c r="G149" s="389">
        <v>780</v>
      </c>
      <c r="H149" s="387">
        <f>SUM(G149*100/F149)</f>
        <v>260</v>
      </c>
    </row>
    <row r="150" spans="1:8" ht="12.75">
      <c r="A150" s="635"/>
      <c r="B150" s="636"/>
      <c r="C150" s="521" t="s">
        <v>485</v>
      </c>
      <c r="D150" s="522" t="s">
        <v>566</v>
      </c>
      <c r="E150" s="523">
        <f>SUM(E151:E151)</f>
        <v>100</v>
      </c>
      <c r="F150" s="523">
        <f>SUM(F151:F151)</f>
        <v>100</v>
      </c>
      <c r="G150" s="523">
        <f>SUM(G151:G151)</f>
        <v>0</v>
      </c>
      <c r="H150" s="523">
        <f>SUM(G150*100/F150)</f>
        <v>0</v>
      </c>
    </row>
    <row r="151" spans="1:8" ht="12.75">
      <c r="A151" s="635"/>
      <c r="B151" s="636"/>
      <c r="C151" s="645"/>
      <c r="D151" s="391" t="s">
        <v>449</v>
      </c>
      <c r="E151" s="387">
        <v>100</v>
      </c>
      <c r="F151" s="388">
        <v>100</v>
      </c>
      <c r="G151" s="389">
        <v>0</v>
      </c>
      <c r="H151" s="387">
        <f>SUM(G151*100/F151)</f>
        <v>0</v>
      </c>
    </row>
    <row r="152" spans="1:10" ht="12.75">
      <c r="A152" s="376" t="s">
        <v>809</v>
      </c>
      <c r="B152" s="632" t="s">
        <v>296</v>
      </c>
      <c r="C152" s="633" t="s">
        <v>810</v>
      </c>
      <c r="D152" s="633"/>
      <c r="E152" s="379">
        <f>SUM(E153+E199+E243+E283+E322+E358+E402+E439+E483)</f>
        <v>4014237</v>
      </c>
      <c r="F152" s="379">
        <f>SUM(F153+F199+F243+F283+F322+F358+F402+F439+F483)</f>
        <v>4296645</v>
      </c>
      <c r="G152" s="379">
        <f>SUM(G153+G199+G243+G283+G322+G358+G402+G439+G483)</f>
        <v>1883238</v>
      </c>
      <c r="H152" s="397">
        <f>SUM(G152*100/F152)</f>
        <v>43.8304304870428</v>
      </c>
      <c r="I152" s="634"/>
      <c r="J152" s="634"/>
    </row>
    <row r="153" spans="1:10" ht="12.75">
      <c r="A153" s="408"/>
      <c r="B153" s="383"/>
      <c r="C153" s="637" t="s">
        <v>811</v>
      </c>
      <c r="D153" s="637"/>
      <c r="E153" s="638">
        <f>SUM(E154)</f>
        <v>746690</v>
      </c>
      <c r="F153" s="638">
        <f>SUM(F154)</f>
        <v>782733</v>
      </c>
      <c r="G153" s="638">
        <f>SUM(G154)</f>
        <v>325414</v>
      </c>
      <c r="H153" s="348">
        <f>SUM(G153*100/F153)</f>
        <v>41.57407442895598</v>
      </c>
      <c r="I153" s="634"/>
      <c r="J153" s="634"/>
    </row>
    <row r="154" spans="1:10" ht="12.75">
      <c r="A154" s="408"/>
      <c r="B154" s="383"/>
      <c r="C154" s="324" t="s">
        <v>270</v>
      </c>
      <c r="D154" s="384" t="s">
        <v>8</v>
      </c>
      <c r="E154" s="385">
        <f>SUM(E155+E159+E164+E194)</f>
        <v>746690</v>
      </c>
      <c r="F154" s="326">
        <f>SUM(F155,F159,F164,F194)</f>
        <v>782733</v>
      </c>
      <c r="G154" s="327">
        <f>SUM(G155,G159,G164,G194)</f>
        <v>325414</v>
      </c>
      <c r="H154" s="403">
        <f>SUM(G154*100/F154)</f>
        <v>41.57407442895598</v>
      </c>
      <c r="I154" s="634"/>
      <c r="J154" s="634"/>
    </row>
    <row r="155" spans="1:13" ht="12.75">
      <c r="A155" s="408"/>
      <c r="B155" s="383"/>
      <c r="C155" s="330" t="s">
        <v>363</v>
      </c>
      <c r="D155" s="386" t="s">
        <v>513</v>
      </c>
      <c r="E155" s="523">
        <f>SUM(E156:E158)</f>
        <v>459396</v>
      </c>
      <c r="F155" s="523">
        <f>SUM(F156:F158)</f>
        <v>455773</v>
      </c>
      <c r="G155" s="523">
        <f>SUM(G156:G158)</f>
        <v>191317</v>
      </c>
      <c r="H155" s="523">
        <f>SUM(G155*100/F155)</f>
        <v>41.976378591974516</v>
      </c>
      <c r="I155" s="639"/>
      <c r="J155" s="639"/>
      <c r="M155" s="640"/>
    </row>
    <row r="156" spans="1:13" ht="12.75">
      <c r="A156" s="408"/>
      <c r="B156" s="383"/>
      <c r="C156" s="330"/>
      <c r="D156" s="390" t="s">
        <v>514</v>
      </c>
      <c r="E156" s="387">
        <v>406212</v>
      </c>
      <c r="F156" s="388">
        <v>406212</v>
      </c>
      <c r="G156" s="389">
        <v>179861</v>
      </c>
      <c r="H156" s="387">
        <f>SUM(G156*100/F156)</f>
        <v>44.2776185833998</v>
      </c>
      <c r="I156" s="639"/>
      <c r="J156" s="639"/>
      <c r="M156" s="640"/>
    </row>
    <row r="157" spans="1:13" ht="12.75">
      <c r="A157" s="408"/>
      <c r="B157" s="383"/>
      <c r="C157" s="330"/>
      <c r="D157" s="394" t="s">
        <v>771</v>
      </c>
      <c r="E157" s="387">
        <v>52184</v>
      </c>
      <c r="F157" s="388">
        <v>48561</v>
      </c>
      <c r="G157" s="389">
        <v>9899</v>
      </c>
      <c r="H157" s="387">
        <f>SUM(G157*100/F157)</f>
        <v>20.38467082638331</v>
      </c>
      <c r="I157" s="639"/>
      <c r="J157" s="639"/>
      <c r="M157" s="640"/>
    </row>
    <row r="158" spans="1:13" ht="12.75">
      <c r="A158" s="408"/>
      <c r="B158" s="383"/>
      <c r="C158" s="330"/>
      <c r="D158" s="394" t="s">
        <v>602</v>
      </c>
      <c r="E158" s="387">
        <v>1000</v>
      </c>
      <c r="F158" s="388">
        <v>1000</v>
      </c>
      <c r="G158" s="389">
        <v>1557</v>
      </c>
      <c r="H158" s="387">
        <f>SUM(G158*100/F158)</f>
        <v>155.7</v>
      </c>
      <c r="I158" s="639"/>
      <c r="J158" s="639"/>
      <c r="M158" s="640"/>
    </row>
    <row r="159" spans="1:10" ht="12.75">
      <c r="A159" s="408"/>
      <c r="B159" s="383"/>
      <c r="C159" s="330" t="s">
        <v>367</v>
      </c>
      <c r="D159" s="386" t="s">
        <v>603</v>
      </c>
      <c r="E159" s="393">
        <f>SUM(E160,E161,E162,E163)</f>
        <v>161708</v>
      </c>
      <c r="F159" s="393">
        <f>SUM(F160,F161,F162,F163)</f>
        <v>160433</v>
      </c>
      <c r="G159" s="393">
        <f>SUM(G160,G161,G162,G163)</f>
        <v>66195</v>
      </c>
      <c r="H159" s="523">
        <f>SUM(G159*100/F159)</f>
        <v>41.26021454438925</v>
      </c>
      <c r="I159" s="639"/>
      <c r="J159" s="639"/>
    </row>
    <row r="160" spans="1:10" ht="12.75">
      <c r="A160" s="408"/>
      <c r="B160" s="383"/>
      <c r="C160" s="330"/>
      <c r="D160" s="394" t="s">
        <v>772</v>
      </c>
      <c r="E160" s="344">
        <v>23365</v>
      </c>
      <c r="F160" s="339">
        <v>23305</v>
      </c>
      <c r="G160" s="340">
        <v>13057</v>
      </c>
      <c r="H160" s="387">
        <f>SUM(G160*100/F160)</f>
        <v>56.02660373310449</v>
      </c>
      <c r="I160" s="639"/>
      <c r="J160" s="639"/>
    </row>
    <row r="161" spans="1:10" ht="12.75">
      <c r="A161" s="408"/>
      <c r="B161" s="383"/>
      <c r="C161" s="330"/>
      <c r="D161" s="394" t="s">
        <v>773</v>
      </c>
      <c r="E161" s="344">
        <v>9559</v>
      </c>
      <c r="F161" s="339">
        <v>9552</v>
      </c>
      <c r="G161" s="340">
        <v>4134</v>
      </c>
      <c r="H161" s="387">
        <f>SUM(G161*100/F161)</f>
        <v>43.278894472361806</v>
      </c>
      <c r="I161" s="639"/>
      <c r="J161" s="639"/>
    </row>
    <row r="162" spans="1:10" ht="12.75">
      <c r="A162" s="408"/>
      <c r="B162" s="383"/>
      <c r="C162" s="330"/>
      <c r="D162" s="390" t="s">
        <v>774</v>
      </c>
      <c r="E162" s="344">
        <v>16912</v>
      </c>
      <c r="F162" s="339">
        <v>16852</v>
      </c>
      <c r="G162" s="340">
        <v>1690</v>
      </c>
      <c r="H162" s="387">
        <f>SUM(G162*100/F162)</f>
        <v>10.028483266081178</v>
      </c>
      <c r="I162" s="639"/>
      <c r="J162" s="639"/>
    </row>
    <row r="163" spans="1:10" ht="12.75">
      <c r="A163" s="408"/>
      <c r="B163" s="383"/>
      <c r="C163" s="330"/>
      <c r="D163" s="391" t="s">
        <v>775</v>
      </c>
      <c r="E163" s="339">
        <v>111872</v>
      </c>
      <c r="F163" s="339">
        <v>110724</v>
      </c>
      <c r="G163" s="392">
        <v>47314</v>
      </c>
      <c r="H163" s="387">
        <f>SUM(G163*100/F163)</f>
        <v>42.73147646400058</v>
      </c>
      <c r="I163" s="639"/>
      <c r="J163" s="639"/>
    </row>
    <row r="164" spans="1:10" ht="12.75">
      <c r="A164" s="408"/>
      <c r="B164" s="383"/>
      <c r="C164" s="330" t="s">
        <v>271</v>
      </c>
      <c r="D164" s="386" t="s">
        <v>272</v>
      </c>
      <c r="E164" s="393">
        <f>SUM(E165:E193)</f>
        <v>125114</v>
      </c>
      <c r="F164" s="393">
        <f>SUM(F165:F193)</f>
        <v>164146</v>
      </c>
      <c r="G164" s="393">
        <f>SUM(G165:G193)</f>
        <v>66054</v>
      </c>
      <c r="H164" s="523">
        <f>SUM(G164*100/F164)</f>
        <v>40.241004958999916</v>
      </c>
      <c r="I164" s="639"/>
      <c r="J164" s="639"/>
    </row>
    <row r="165" spans="1:11" ht="12.75">
      <c r="A165" s="408"/>
      <c r="B165" s="383"/>
      <c r="C165" s="521"/>
      <c r="D165" s="644" t="s">
        <v>812</v>
      </c>
      <c r="E165" s="387">
        <v>200</v>
      </c>
      <c r="F165" s="388">
        <v>5200</v>
      </c>
      <c r="G165" s="389">
        <v>4606</v>
      </c>
      <c r="H165" s="387">
        <f>SUM(G165*100/F165)</f>
        <v>88.57692307692308</v>
      </c>
      <c r="I165" s="639"/>
      <c r="J165" s="639"/>
      <c r="K165" t="s">
        <v>660</v>
      </c>
    </row>
    <row r="166" spans="1:10" ht="12.75">
      <c r="A166" s="408"/>
      <c r="B166" s="383"/>
      <c r="C166" s="521"/>
      <c r="D166" s="391" t="s">
        <v>404</v>
      </c>
      <c r="E166" s="387">
        <v>47394</v>
      </c>
      <c r="F166" s="388">
        <v>55324</v>
      </c>
      <c r="G166" s="389">
        <v>27810</v>
      </c>
      <c r="H166" s="387">
        <f>SUM(G166*100/F166)</f>
        <v>50.267515002530544</v>
      </c>
      <c r="I166" s="639"/>
      <c r="J166" s="639"/>
    </row>
    <row r="167" spans="1:10" ht="12.75">
      <c r="A167" s="408"/>
      <c r="B167" s="383"/>
      <c r="C167" s="521"/>
      <c r="D167" s="391" t="s">
        <v>777</v>
      </c>
      <c r="E167" s="387">
        <v>3000</v>
      </c>
      <c r="F167" s="388">
        <v>3000</v>
      </c>
      <c r="G167" s="389">
        <v>2814</v>
      </c>
      <c r="H167" s="387">
        <f>SUM(G167*100/F167)</f>
        <v>93.8</v>
      </c>
      <c r="I167" s="639"/>
      <c r="J167" s="639"/>
    </row>
    <row r="168" spans="1:10" ht="12.75">
      <c r="A168" s="408"/>
      <c r="B168" s="383"/>
      <c r="C168" s="521"/>
      <c r="D168" s="391" t="s">
        <v>406</v>
      </c>
      <c r="E168" s="387">
        <v>1000</v>
      </c>
      <c r="F168" s="388">
        <v>1000</v>
      </c>
      <c r="G168" s="389">
        <v>322</v>
      </c>
      <c r="H168" s="387">
        <f>SUM(G168*100/F168)</f>
        <v>32.2</v>
      </c>
      <c r="I168" s="639"/>
      <c r="J168" s="639"/>
    </row>
    <row r="169" spans="1:10" ht="12.75">
      <c r="A169" s="408"/>
      <c r="B169" s="383"/>
      <c r="C169" s="521"/>
      <c r="D169" s="391" t="s">
        <v>408</v>
      </c>
      <c r="E169" s="387">
        <v>10000</v>
      </c>
      <c r="F169" s="388">
        <v>16400</v>
      </c>
      <c r="G169" s="389">
        <v>1452</v>
      </c>
      <c r="H169" s="387">
        <f>SUM(G169*100/F169)</f>
        <v>8.853658536585366</v>
      </c>
      <c r="I169" s="639"/>
      <c r="J169" s="639"/>
    </row>
    <row r="170" spans="1:10" ht="12.75">
      <c r="A170" s="408"/>
      <c r="B170" s="383"/>
      <c r="C170" s="521"/>
      <c r="D170" s="391" t="s">
        <v>409</v>
      </c>
      <c r="E170" s="387">
        <v>2000</v>
      </c>
      <c r="F170" s="388">
        <v>4000</v>
      </c>
      <c r="G170" s="389">
        <v>79</v>
      </c>
      <c r="H170" s="387">
        <f>SUM(G170*100/F170)</f>
        <v>1.975</v>
      </c>
      <c r="I170" s="639"/>
      <c r="J170" s="639"/>
    </row>
    <row r="171" spans="1:10" ht="12.75">
      <c r="A171" s="408"/>
      <c r="B171" s="383"/>
      <c r="C171" s="521"/>
      <c r="D171" s="391" t="s">
        <v>798</v>
      </c>
      <c r="E171" s="387">
        <v>0</v>
      </c>
      <c r="F171" s="388">
        <v>0</v>
      </c>
      <c r="G171" s="389">
        <v>0</v>
      </c>
      <c r="H171" s="387">
        <v>0</v>
      </c>
      <c r="I171" s="639"/>
      <c r="J171" s="639"/>
    </row>
    <row r="172" spans="1:10" ht="12.75">
      <c r="A172" s="408"/>
      <c r="B172" s="383"/>
      <c r="C172" s="521"/>
      <c r="D172" s="391" t="s">
        <v>778</v>
      </c>
      <c r="E172" s="387">
        <v>1000</v>
      </c>
      <c r="F172" s="388">
        <v>1000</v>
      </c>
      <c r="G172" s="389">
        <v>49</v>
      </c>
      <c r="H172" s="387">
        <f>SUM(G172*100/F172)</f>
        <v>4.9</v>
      </c>
      <c r="I172" s="639"/>
      <c r="J172" s="639"/>
    </row>
    <row r="173" spans="1:10" ht="12.75">
      <c r="A173" s="408"/>
      <c r="B173" s="383"/>
      <c r="C173" s="521"/>
      <c r="D173" s="391" t="s">
        <v>412</v>
      </c>
      <c r="E173" s="387">
        <v>5000</v>
      </c>
      <c r="F173" s="388">
        <v>7000</v>
      </c>
      <c r="G173" s="389">
        <v>3749</v>
      </c>
      <c r="H173" s="387">
        <f>SUM(G173*100/F173)</f>
        <v>53.55714285714286</v>
      </c>
      <c r="I173" s="639"/>
      <c r="J173" s="639"/>
    </row>
    <row r="174" spans="1:10" ht="12.75">
      <c r="A174" s="408"/>
      <c r="B174" s="383"/>
      <c r="C174" s="521"/>
      <c r="D174" s="391" t="s">
        <v>779</v>
      </c>
      <c r="E174" s="387">
        <v>3000</v>
      </c>
      <c r="F174" s="388">
        <v>7480</v>
      </c>
      <c r="G174" s="389">
        <v>2656</v>
      </c>
      <c r="H174" s="387">
        <f>SUM(G174*100/F174)</f>
        <v>35.50802139037433</v>
      </c>
      <c r="I174" s="639"/>
      <c r="J174" s="639"/>
    </row>
    <row r="175" spans="1:10" ht="12.75">
      <c r="A175" s="408"/>
      <c r="B175" s="383"/>
      <c r="C175" s="521"/>
      <c r="D175" s="391" t="s">
        <v>780</v>
      </c>
      <c r="E175" s="387">
        <v>300</v>
      </c>
      <c r="F175" s="388">
        <v>300</v>
      </c>
      <c r="G175" s="389">
        <v>104</v>
      </c>
      <c r="H175" s="387">
        <f>SUM(G175*100/F175)</f>
        <v>34.666666666666664</v>
      </c>
      <c r="I175" s="639"/>
      <c r="J175" s="639"/>
    </row>
    <row r="176" spans="1:10" ht="12.75">
      <c r="A176" s="408"/>
      <c r="B176" s="383"/>
      <c r="C176" s="521"/>
      <c r="D176" s="391" t="s">
        <v>799</v>
      </c>
      <c r="E176" s="387">
        <v>1000</v>
      </c>
      <c r="F176" s="388">
        <v>1000</v>
      </c>
      <c r="G176" s="389">
        <v>0</v>
      </c>
      <c r="H176" s="387">
        <f>SUM(G176*100/F176)</f>
        <v>0</v>
      </c>
      <c r="I176" s="639"/>
      <c r="J176" s="639"/>
    </row>
    <row r="177" spans="1:10" ht="12.75">
      <c r="A177" s="408"/>
      <c r="B177" s="383"/>
      <c r="C177" s="521"/>
      <c r="D177" s="391" t="s">
        <v>800</v>
      </c>
      <c r="E177" s="387">
        <v>100</v>
      </c>
      <c r="F177" s="388">
        <v>100</v>
      </c>
      <c r="G177" s="389">
        <v>54</v>
      </c>
      <c r="H177" s="387">
        <f>SUM(G177*100/F177)</f>
        <v>54</v>
      </c>
      <c r="I177" s="639"/>
      <c r="J177" s="639"/>
    </row>
    <row r="178" spans="1:10" ht="12.75">
      <c r="A178" s="408"/>
      <c r="B178" s="383"/>
      <c r="C178" s="521"/>
      <c r="D178" s="391" t="s">
        <v>813</v>
      </c>
      <c r="E178" s="387">
        <v>0</v>
      </c>
      <c r="F178" s="388">
        <v>0</v>
      </c>
      <c r="G178" s="389">
        <v>494</v>
      </c>
      <c r="H178" s="387">
        <v>0</v>
      </c>
      <c r="I178" s="639"/>
      <c r="J178" s="639"/>
    </row>
    <row r="179" spans="1:10" ht="12.75">
      <c r="A179" s="408"/>
      <c r="B179" s="383"/>
      <c r="C179" s="521"/>
      <c r="D179" s="391" t="s">
        <v>782</v>
      </c>
      <c r="E179" s="387">
        <v>500</v>
      </c>
      <c r="F179" s="388">
        <v>500</v>
      </c>
      <c r="G179" s="389">
        <v>427</v>
      </c>
      <c r="H179" s="387">
        <f>SUM(G179*100/F179)</f>
        <v>85.4</v>
      </c>
      <c r="I179" s="639"/>
      <c r="J179" s="639"/>
    </row>
    <row r="180" spans="1:10" ht="12.75">
      <c r="A180" s="408"/>
      <c r="B180" s="383"/>
      <c r="C180" s="521"/>
      <c r="D180" s="646" t="s">
        <v>801</v>
      </c>
      <c r="E180" s="647">
        <v>100</v>
      </c>
      <c r="F180" s="648">
        <v>100</v>
      </c>
      <c r="G180" s="649">
        <v>0</v>
      </c>
      <c r="H180" s="387">
        <v>0</v>
      </c>
      <c r="I180" s="639"/>
      <c r="J180" s="639"/>
    </row>
    <row r="181" spans="1:10" ht="12.75">
      <c r="A181" s="408"/>
      <c r="B181" s="383"/>
      <c r="C181" s="521"/>
      <c r="D181" s="390" t="s">
        <v>783</v>
      </c>
      <c r="E181" s="344">
        <v>100</v>
      </c>
      <c r="F181" s="339">
        <v>100</v>
      </c>
      <c r="G181" s="340">
        <v>4154</v>
      </c>
      <c r="H181" s="387">
        <f>SUM(G181*100/F181)</f>
        <v>4154</v>
      </c>
      <c r="I181" s="639" t="s">
        <v>660</v>
      </c>
      <c r="J181" s="639"/>
    </row>
    <row r="182" spans="1:10" ht="12.75">
      <c r="A182" s="408"/>
      <c r="B182" s="383"/>
      <c r="C182" s="521"/>
      <c r="D182" s="390" t="s">
        <v>784</v>
      </c>
      <c r="E182" s="344">
        <v>27000</v>
      </c>
      <c r="F182" s="339">
        <v>37222</v>
      </c>
      <c r="G182" s="340">
        <v>1047</v>
      </c>
      <c r="H182" s="387">
        <f>SUM(G182*100/F182)</f>
        <v>2.812852614045457</v>
      </c>
      <c r="I182" s="639"/>
      <c r="J182" s="639"/>
    </row>
    <row r="183" spans="1:10" ht="12.75">
      <c r="A183" s="408"/>
      <c r="B183" s="383"/>
      <c r="C183" s="521"/>
      <c r="D183" s="390" t="s">
        <v>814</v>
      </c>
      <c r="E183" s="344">
        <v>50</v>
      </c>
      <c r="F183" s="339">
        <v>50</v>
      </c>
      <c r="G183" s="340">
        <v>24</v>
      </c>
      <c r="H183" s="387">
        <f>SUM(G183*100/F183)</f>
        <v>48</v>
      </c>
      <c r="I183" s="639"/>
      <c r="J183" s="639"/>
    </row>
    <row r="184" spans="1:10" ht="12.75">
      <c r="A184" s="408"/>
      <c r="B184" s="383"/>
      <c r="C184" s="521"/>
      <c r="D184" s="391" t="s">
        <v>815</v>
      </c>
      <c r="E184" s="387">
        <v>0</v>
      </c>
      <c r="F184" s="388">
        <v>0</v>
      </c>
      <c r="G184" s="389">
        <v>12</v>
      </c>
      <c r="H184" s="387">
        <v>0</v>
      </c>
      <c r="I184" s="639"/>
      <c r="J184" s="639"/>
    </row>
    <row r="185" spans="1:10" ht="12.75">
      <c r="A185" s="408"/>
      <c r="B185" s="383"/>
      <c r="C185" s="521"/>
      <c r="D185" s="391" t="s">
        <v>785</v>
      </c>
      <c r="E185" s="387">
        <v>70</v>
      </c>
      <c r="F185" s="388">
        <v>70</v>
      </c>
      <c r="G185" s="389">
        <v>30</v>
      </c>
      <c r="H185" s="387">
        <f>SUM(G185*100/F185)</f>
        <v>42.857142857142854</v>
      </c>
      <c r="I185" s="639"/>
      <c r="J185" s="639"/>
    </row>
    <row r="186" spans="1:10" ht="12.75">
      <c r="A186" s="408"/>
      <c r="B186" s="383"/>
      <c r="C186" s="521"/>
      <c r="D186" s="391" t="s">
        <v>433</v>
      </c>
      <c r="E186" s="387">
        <v>50</v>
      </c>
      <c r="F186" s="388">
        <v>50</v>
      </c>
      <c r="G186" s="389">
        <v>154</v>
      </c>
      <c r="H186" s="387">
        <f>SUM(G186*100/F186)</f>
        <v>308</v>
      </c>
      <c r="I186" s="639"/>
      <c r="J186" s="639"/>
    </row>
    <row r="187" spans="1:10" ht="12.75">
      <c r="A187" s="408"/>
      <c r="B187" s="383"/>
      <c r="C187" s="521"/>
      <c r="D187" s="391" t="s">
        <v>434</v>
      </c>
      <c r="E187" s="387">
        <v>2000</v>
      </c>
      <c r="F187" s="388">
        <v>3000</v>
      </c>
      <c r="G187" s="389">
        <v>4747</v>
      </c>
      <c r="H187" s="387">
        <f>SUM(G187*100/F187)</f>
        <v>158.23333333333332</v>
      </c>
      <c r="I187" s="639"/>
      <c r="J187" s="639"/>
    </row>
    <row r="188" spans="1:10" ht="12.75">
      <c r="A188" s="408"/>
      <c r="B188" s="383"/>
      <c r="C188" s="521"/>
      <c r="D188" s="391" t="s">
        <v>787</v>
      </c>
      <c r="E188" s="387">
        <v>150</v>
      </c>
      <c r="F188" s="388">
        <v>150</v>
      </c>
      <c r="G188" s="389">
        <v>64</v>
      </c>
      <c r="H188" s="387">
        <f>SUM(G188*100/F188)</f>
        <v>42.666666666666664</v>
      </c>
      <c r="I188" s="639"/>
      <c r="J188" s="639"/>
    </row>
    <row r="189" spans="1:10" ht="12.75">
      <c r="A189" s="408"/>
      <c r="B189" s="383"/>
      <c r="C189" s="521"/>
      <c r="D189" s="391" t="s">
        <v>389</v>
      </c>
      <c r="E189" s="387">
        <v>8000</v>
      </c>
      <c r="F189" s="388">
        <v>8000</v>
      </c>
      <c r="G189" s="389">
        <v>4231</v>
      </c>
      <c r="H189" s="387">
        <f>SUM(G189*100/F189)</f>
        <v>52.8875</v>
      </c>
      <c r="I189" s="639"/>
      <c r="J189" s="639"/>
    </row>
    <row r="190" spans="1:10" ht="12.75">
      <c r="A190" s="408"/>
      <c r="B190" s="383"/>
      <c r="C190" s="521"/>
      <c r="D190" s="391" t="s">
        <v>437</v>
      </c>
      <c r="E190" s="387">
        <v>2500</v>
      </c>
      <c r="F190" s="388">
        <v>2500</v>
      </c>
      <c r="G190" s="389">
        <v>710</v>
      </c>
      <c r="H190" s="387">
        <f>SUM(G190*100/F190)</f>
        <v>28.4</v>
      </c>
      <c r="I190" s="639"/>
      <c r="J190" s="639"/>
    </row>
    <row r="191" spans="1:10" ht="12.75">
      <c r="A191" s="408"/>
      <c r="B191" s="383"/>
      <c r="C191" s="521"/>
      <c r="D191" s="391" t="s">
        <v>438</v>
      </c>
      <c r="E191" s="387">
        <v>4600</v>
      </c>
      <c r="F191" s="388">
        <v>4600</v>
      </c>
      <c r="G191" s="389">
        <v>2746</v>
      </c>
      <c r="H191" s="387">
        <f>SUM(G191*100/F191)</f>
        <v>59.69565217391305</v>
      </c>
      <c r="I191" s="639"/>
      <c r="J191" s="639"/>
    </row>
    <row r="192" spans="1:10" ht="12.75">
      <c r="A192" s="408"/>
      <c r="B192" s="383"/>
      <c r="C192" s="521"/>
      <c r="D192" s="391" t="s">
        <v>788</v>
      </c>
      <c r="E192" s="387">
        <v>6000</v>
      </c>
      <c r="F192" s="388">
        <v>6000</v>
      </c>
      <c r="G192" s="389">
        <v>3485</v>
      </c>
      <c r="H192" s="387">
        <f>SUM(G192*100/F192)</f>
        <v>58.083333333333336</v>
      </c>
      <c r="I192" s="639"/>
      <c r="J192" s="639"/>
    </row>
    <row r="193" spans="1:10" ht="12.75">
      <c r="A193" s="408"/>
      <c r="B193" s="383"/>
      <c r="C193" s="521"/>
      <c r="D193" s="391" t="s">
        <v>803</v>
      </c>
      <c r="E193" s="387">
        <v>0</v>
      </c>
      <c r="F193" s="388">
        <v>0</v>
      </c>
      <c r="G193" s="389">
        <v>34</v>
      </c>
      <c r="H193" s="387">
        <v>0</v>
      </c>
      <c r="I193" s="639"/>
      <c r="J193" s="639"/>
    </row>
    <row r="194" spans="1:10" ht="12.75">
      <c r="A194" s="408"/>
      <c r="B194" s="383"/>
      <c r="C194" s="521" t="s">
        <v>485</v>
      </c>
      <c r="D194" s="522" t="s">
        <v>566</v>
      </c>
      <c r="E194" s="523">
        <f>SUM(E196:E198)</f>
        <v>472</v>
      </c>
      <c r="F194" s="523">
        <f>SUM(F196:F198)</f>
        <v>2381</v>
      </c>
      <c r="G194" s="523">
        <f>SUM(G195:G198)</f>
        <v>1848</v>
      </c>
      <c r="H194" s="523">
        <f>SUM(G194*100/F194)</f>
        <v>77.61444771104578</v>
      </c>
      <c r="I194" s="639"/>
      <c r="J194" s="639"/>
    </row>
    <row r="195" spans="1:10" ht="12.75">
      <c r="A195" s="408"/>
      <c r="B195" s="383"/>
      <c r="C195" s="521"/>
      <c r="D195" s="391" t="s">
        <v>816</v>
      </c>
      <c r="E195" s="387">
        <v>0</v>
      </c>
      <c r="F195" s="387">
        <v>0</v>
      </c>
      <c r="G195" s="389">
        <v>0</v>
      </c>
      <c r="H195" s="387">
        <v>0</v>
      </c>
      <c r="I195" s="639"/>
      <c r="J195" s="639"/>
    </row>
    <row r="196" spans="1:10" ht="12.75">
      <c r="A196" s="408"/>
      <c r="B196" s="383"/>
      <c r="C196" s="521"/>
      <c r="D196" s="391" t="s">
        <v>817</v>
      </c>
      <c r="E196" s="387">
        <v>0</v>
      </c>
      <c r="F196" s="388">
        <v>1909</v>
      </c>
      <c r="G196" s="389">
        <v>1721</v>
      </c>
      <c r="H196" s="387">
        <f>SUM(G196*100/F196)</f>
        <v>90.15191199580933</v>
      </c>
      <c r="I196" s="639"/>
      <c r="J196" s="639"/>
    </row>
    <row r="197" spans="1:10" ht="12.75">
      <c r="A197" s="408"/>
      <c r="B197" s="383"/>
      <c r="C197" s="521"/>
      <c r="D197" s="391" t="s">
        <v>449</v>
      </c>
      <c r="E197" s="387">
        <v>472</v>
      </c>
      <c r="F197" s="388">
        <v>472</v>
      </c>
      <c r="G197" s="389">
        <v>127</v>
      </c>
      <c r="H197" s="387">
        <f>SUM(G197*100/F197)</f>
        <v>26.906779661016948</v>
      </c>
      <c r="I197" s="639"/>
      <c r="J197" s="639"/>
    </row>
    <row r="198" spans="1:10" ht="12.75">
      <c r="A198" s="408"/>
      <c r="B198" s="383"/>
      <c r="C198" s="521"/>
      <c r="D198" s="391" t="s">
        <v>791</v>
      </c>
      <c r="E198" s="387">
        <v>0</v>
      </c>
      <c r="F198" s="388">
        <v>0</v>
      </c>
      <c r="G198" s="389">
        <v>0</v>
      </c>
      <c r="H198" s="387">
        <v>0</v>
      </c>
      <c r="I198" s="639"/>
      <c r="J198" s="639"/>
    </row>
    <row r="199" spans="1:10" ht="12.75">
      <c r="A199" s="408"/>
      <c r="B199" s="383"/>
      <c r="C199" s="637" t="s">
        <v>818</v>
      </c>
      <c r="D199" s="637"/>
      <c r="E199" s="638">
        <f>SUM(E200)</f>
        <v>490038</v>
      </c>
      <c r="F199" s="638">
        <f>SUM(F200)</f>
        <v>525483</v>
      </c>
      <c r="G199" s="638">
        <f>SUM(G200)</f>
        <v>229624</v>
      </c>
      <c r="H199" s="348">
        <f>SUM(G199*100/F199)</f>
        <v>43.69770287525952</v>
      </c>
      <c r="I199" s="634"/>
      <c r="J199" s="634"/>
    </row>
    <row r="200" spans="1:10" ht="12.75">
      <c r="A200" s="408"/>
      <c r="B200" s="383"/>
      <c r="C200" s="324" t="s">
        <v>270</v>
      </c>
      <c r="D200" s="384" t="s">
        <v>8</v>
      </c>
      <c r="E200" s="385">
        <f>SUM(E201+E205+E210+E238)</f>
        <v>490038</v>
      </c>
      <c r="F200" s="385">
        <f>SUM(F201+F205+F210+F238)</f>
        <v>525483</v>
      </c>
      <c r="G200" s="385">
        <f>SUM(G201+G205+G210+G238)</f>
        <v>229624</v>
      </c>
      <c r="H200" s="403">
        <f>SUM(G200*100/F200)</f>
        <v>43.69770287525952</v>
      </c>
      <c r="I200" s="634"/>
      <c r="J200" s="634"/>
    </row>
    <row r="201" spans="1:13" ht="12.75">
      <c r="A201" s="408"/>
      <c r="B201" s="383"/>
      <c r="C201" s="330" t="s">
        <v>363</v>
      </c>
      <c r="D201" s="386" t="s">
        <v>513</v>
      </c>
      <c r="E201" s="523">
        <f>SUM(E202:E204)</f>
        <v>328054</v>
      </c>
      <c r="F201" s="523">
        <f>SUM(F202:F204)</f>
        <v>300739</v>
      </c>
      <c r="G201" s="523">
        <f>SUM(G202:G204)</f>
        <v>132676</v>
      </c>
      <c r="H201" s="523">
        <f>SUM(G201*100/F201)</f>
        <v>44.11665929593435</v>
      </c>
      <c r="I201" s="639"/>
      <c r="J201" s="639"/>
      <c r="M201" s="640"/>
    </row>
    <row r="202" spans="1:13" ht="12.75">
      <c r="A202" s="408"/>
      <c r="B202" s="383"/>
      <c r="C202" s="330"/>
      <c r="D202" s="390" t="s">
        <v>514</v>
      </c>
      <c r="E202" s="387">
        <v>300661</v>
      </c>
      <c r="F202" s="387">
        <v>273346</v>
      </c>
      <c r="G202" s="389">
        <v>123497</v>
      </c>
      <c r="H202" s="387">
        <f>SUM(G202*100/F202)</f>
        <v>45.179735573229536</v>
      </c>
      <c r="I202" s="639"/>
      <c r="J202" s="639"/>
      <c r="M202" s="640"/>
    </row>
    <row r="203" spans="1:13" ht="12.75">
      <c r="A203" s="408"/>
      <c r="B203" s="383"/>
      <c r="C203" s="330"/>
      <c r="D203" s="394" t="s">
        <v>771</v>
      </c>
      <c r="E203" s="387">
        <v>25494</v>
      </c>
      <c r="F203" s="387">
        <v>25494</v>
      </c>
      <c r="G203" s="389">
        <v>7220</v>
      </c>
      <c r="H203" s="387">
        <f>SUM(G203*100/F203)</f>
        <v>28.32038911116341</v>
      </c>
      <c r="I203" s="639"/>
      <c r="J203" s="639"/>
      <c r="M203" s="640"/>
    </row>
    <row r="204" spans="1:13" ht="12.75">
      <c r="A204" s="408"/>
      <c r="B204" s="383"/>
      <c r="C204" s="330"/>
      <c r="D204" s="394" t="s">
        <v>602</v>
      </c>
      <c r="E204" s="387">
        <v>1899</v>
      </c>
      <c r="F204" s="387">
        <v>1899</v>
      </c>
      <c r="G204" s="389">
        <v>1959</v>
      </c>
      <c r="H204" s="387">
        <f>SUM(G204*100/F204)</f>
        <v>103.15955766192732</v>
      </c>
      <c r="I204" s="639"/>
      <c r="J204" s="639"/>
      <c r="M204" s="640"/>
    </row>
    <row r="205" spans="1:10" ht="12.75">
      <c r="A205" s="408"/>
      <c r="B205" s="383"/>
      <c r="C205" s="330" t="s">
        <v>367</v>
      </c>
      <c r="D205" s="386" t="s">
        <v>603</v>
      </c>
      <c r="E205" s="393">
        <f>SUM(E206:E209)</f>
        <v>115475</v>
      </c>
      <c r="F205" s="393">
        <f>SUM(F206:F209)</f>
        <v>105899</v>
      </c>
      <c r="G205" s="393">
        <f>SUM(G206:G209)</f>
        <v>45961</v>
      </c>
      <c r="H205" s="523">
        <f>SUM(G205*100/F205)</f>
        <v>43.40078754284743</v>
      </c>
      <c r="I205" s="639"/>
      <c r="J205" s="639"/>
    </row>
    <row r="206" spans="1:10" ht="12.75">
      <c r="A206" s="408"/>
      <c r="B206" s="383"/>
      <c r="C206" s="330"/>
      <c r="D206" s="394" t="s">
        <v>772</v>
      </c>
      <c r="E206" s="344">
        <v>16400</v>
      </c>
      <c r="F206" s="344">
        <v>19751</v>
      </c>
      <c r="G206" s="340">
        <v>8543</v>
      </c>
      <c r="H206" s="387">
        <f>SUM(G206*100/F206)</f>
        <v>43.25350615158726</v>
      </c>
      <c r="I206" s="639"/>
      <c r="J206" s="639"/>
    </row>
    <row r="207" spans="1:10" ht="12.75">
      <c r="A207" s="408"/>
      <c r="B207" s="383"/>
      <c r="C207" s="330"/>
      <c r="D207" s="394" t="s">
        <v>773</v>
      </c>
      <c r="E207" s="344">
        <v>5100</v>
      </c>
      <c r="F207" s="344">
        <v>0</v>
      </c>
      <c r="G207" s="340">
        <v>0</v>
      </c>
      <c r="H207" s="387">
        <v>0</v>
      </c>
      <c r="I207" s="639"/>
      <c r="J207" s="639"/>
    </row>
    <row r="208" spans="1:10" ht="12.75">
      <c r="A208" s="408"/>
      <c r="B208" s="383"/>
      <c r="C208" s="330"/>
      <c r="D208" s="390" t="s">
        <v>774</v>
      </c>
      <c r="E208" s="344">
        <v>11305</v>
      </c>
      <c r="F208" s="344">
        <v>10322</v>
      </c>
      <c r="G208" s="340">
        <v>4594</v>
      </c>
      <c r="H208" s="387">
        <f>SUM(G208*100/F208)</f>
        <v>44.5068785119163</v>
      </c>
      <c r="I208" s="639"/>
      <c r="J208" s="639"/>
    </row>
    <row r="209" spans="1:10" ht="12.75">
      <c r="A209" s="408"/>
      <c r="B209" s="383"/>
      <c r="C209" s="330"/>
      <c r="D209" s="391" t="s">
        <v>775</v>
      </c>
      <c r="E209" s="339">
        <v>82670</v>
      </c>
      <c r="F209" s="339">
        <v>75826</v>
      </c>
      <c r="G209" s="392">
        <v>32824</v>
      </c>
      <c r="H209" s="387">
        <f>SUM(G209*100/F209)</f>
        <v>43.288581752960724</v>
      </c>
      <c r="I209" s="639"/>
      <c r="J209" s="639"/>
    </row>
    <row r="210" spans="1:10" ht="12.75">
      <c r="A210" s="408"/>
      <c r="B210" s="383"/>
      <c r="C210" s="330" t="s">
        <v>271</v>
      </c>
      <c r="D210" s="386" t="s">
        <v>272</v>
      </c>
      <c r="E210" s="393">
        <f>SUM(E211:E237)</f>
        <v>40609</v>
      </c>
      <c r="F210" s="393">
        <f>SUM(F211:F237)</f>
        <v>106700</v>
      </c>
      <c r="G210" s="393">
        <f>SUM(G211:G237)</f>
        <v>46458</v>
      </c>
      <c r="H210" s="523">
        <f>SUM(G210*100/F210)</f>
        <v>43.540768509840674</v>
      </c>
      <c r="I210" s="639"/>
      <c r="J210" s="639"/>
    </row>
    <row r="211" spans="1:10" ht="12.75">
      <c r="A211" s="408"/>
      <c r="B211" s="383"/>
      <c r="C211" s="650"/>
      <c r="D211" s="644" t="s">
        <v>819</v>
      </c>
      <c r="E211" s="387">
        <v>490</v>
      </c>
      <c r="F211" s="387">
        <v>490</v>
      </c>
      <c r="G211" s="389">
        <v>109</v>
      </c>
      <c r="H211" s="387">
        <f>SUM(G211*100/F211)</f>
        <v>22.244897959183675</v>
      </c>
      <c r="I211" s="639"/>
      <c r="J211" s="639"/>
    </row>
    <row r="212" spans="1:10" ht="12.75">
      <c r="A212" s="408"/>
      <c r="B212" s="383"/>
      <c r="C212" s="650"/>
      <c r="D212" s="391" t="s">
        <v>404</v>
      </c>
      <c r="E212" s="387">
        <v>15992</v>
      </c>
      <c r="F212" s="387">
        <v>53895</v>
      </c>
      <c r="G212" s="389">
        <v>23847</v>
      </c>
      <c r="H212" s="387">
        <f>SUM(G212*100/F212)</f>
        <v>44.24714723072641</v>
      </c>
      <c r="I212" s="639"/>
      <c r="J212" s="639"/>
    </row>
    <row r="213" spans="1:10" ht="12.75">
      <c r="A213" s="408"/>
      <c r="B213" s="383"/>
      <c r="C213" s="650"/>
      <c r="D213" s="391" t="s">
        <v>777</v>
      </c>
      <c r="E213" s="387">
        <v>4200</v>
      </c>
      <c r="F213" s="387">
        <v>4200</v>
      </c>
      <c r="G213" s="389">
        <v>1493</v>
      </c>
      <c r="H213" s="387">
        <f>SUM(G213*100/F213)</f>
        <v>35.54761904761905</v>
      </c>
      <c r="I213" s="639"/>
      <c r="J213" s="639"/>
    </row>
    <row r="214" spans="1:10" ht="12.75">
      <c r="A214" s="408"/>
      <c r="B214" s="383"/>
      <c r="C214" s="650"/>
      <c r="D214" s="391" t="s">
        <v>406</v>
      </c>
      <c r="E214" s="387">
        <v>1020</v>
      </c>
      <c r="F214" s="387">
        <v>1520</v>
      </c>
      <c r="G214" s="389">
        <v>672</v>
      </c>
      <c r="H214" s="387">
        <f>SUM(G214*100/F214)</f>
        <v>44.21052631578947</v>
      </c>
      <c r="I214" s="639"/>
      <c r="J214" s="639"/>
    </row>
    <row r="215" spans="1:10" ht="12.75">
      <c r="A215" s="408"/>
      <c r="B215" s="383"/>
      <c r="C215" s="650"/>
      <c r="D215" s="391" t="s">
        <v>408</v>
      </c>
      <c r="E215" s="387">
        <v>0</v>
      </c>
      <c r="F215" s="387">
        <v>2000</v>
      </c>
      <c r="G215" s="389">
        <v>1038</v>
      </c>
      <c r="H215" s="387">
        <f>SUM(G215*100/F215)</f>
        <v>51.9</v>
      </c>
      <c r="I215" s="639"/>
      <c r="J215" s="639"/>
    </row>
    <row r="216" spans="1:10" ht="12.75">
      <c r="A216" s="408"/>
      <c r="B216" s="383"/>
      <c r="C216" s="650"/>
      <c r="D216" s="391" t="s">
        <v>409</v>
      </c>
      <c r="E216" s="387">
        <v>0</v>
      </c>
      <c r="F216" s="387">
        <v>0</v>
      </c>
      <c r="G216" s="389">
        <v>0</v>
      </c>
      <c r="H216" s="387">
        <v>0</v>
      </c>
      <c r="I216" s="639"/>
      <c r="J216" s="639"/>
    </row>
    <row r="217" spans="1:10" ht="12.75">
      <c r="A217" s="408"/>
      <c r="B217" s="383"/>
      <c r="C217" s="650"/>
      <c r="D217" s="391" t="s">
        <v>798</v>
      </c>
      <c r="E217" s="387">
        <v>0</v>
      </c>
      <c r="F217" s="387">
        <v>0</v>
      </c>
      <c r="G217" s="389">
        <v>0</v>
      </c>
      <c r="H217" s="387">
        <v>0</v>
      </c>
      <c r="I217" s="639"/>
      <c r="J217" s="639"/>
    </row>
    <row r="218" spans="1:10" ht="12.75">
      <c r="A218" s="408"/>
      <c r="B218" s="383"/>
      <c r="C218" s="650"/>
      <c r="D218" s="391" t="s">
        <v>778</v>
      </c>
      <c r="E218" s="387">
        <v>0</v>
      </c>
      <c r="F218" s="387">
        <v>1000</v>
      </c>
      <c r="G218" s="389">
        <v>769</v>
      </c>
      <c r="H218" s="387">
        <f>SUM(G218*100/F218)</f>
        <v>76.9</v>
      </c>
      <c r="I218" s="639"/>
      <c r="J218" s="639"/>
    </row>
    <row r="219" spans="1:10" ht="12.75">
      <c r="A219" s="408"/>
      <c r="B219" s="383"/>
      <c r="C219" s="650"/>
      <c r="D219" s="391" t="s">
        <v>412</v>
      </c>
      <c r="E219" s="387">
        <v>2900</v>
      </c>
      <c r="F219" s="387">
        <v>2900</v>
      </c>
      <c r="G219" s="389">
        <v>1501</v>
      </c>
      <c r="H219" s="387">
        <f>SUM(G219*100/F219)</f>
        <v>51.758620689655174</v>
      </c>
      <c r="I219" s="639"/>
      <c r="J219" s="639"/>
    </row>
    <row r="220" spans="1:10" ht="12.75">
      <c r="A220" s="408"/>
      <c r="B220" s="383"/>
      <c r="C220" s="650"/>
      <c r="D220" s="391" t="s">
        <v>779</v>
      </c>
      <c r="E220" s="387">
        <v>500</v>
      </c>
      <c r="F220" s="387">
        <v>5718</v>
      </c>
      <c r="G220" s="389">
        <v>1624</v>
      </c>
      <c r="H220" s="387">
        <f>SUM(G220*100/F220)</f>
        <v>28.401538999650228</v>
      </c>
      <c r="I220" s="639"/>
      <c r="J220" s="639"/>
    </row>
    <row r="221" spans="1:10" ht="12.75">
      <c r="A221" s="408"/>
      <c r="B221" s="383"/>
      <c r="C221" s="650"/>
      <c r="D221" s="391" t="s">
        <v>780</v>
      </c>
      <c r="E221" s="387">
        <v>330</v>
      </c>
      <c r="F221" s="387">
        <v>330</v>
      </c>
      <c r="G221" s="389">
        <v>0</v>
      </c>
      <c r="H221" s="387">
        <f>SUM(G221*100/F221)</f>
        <v>0</v>
      </c>
      <c r="I221" s="639"/>
      <c r="J221" s="639"/>
    </row>
    <row r="222" spans="1:10" ht="12.75">
      <c r="A222" s="408"/>
      <c r="B222" s="383"/>
      <c r="C222" s="650"/>
      <c r="D222" s="391" t="s">
        <v>800</v>
      </c>
      <c r="E222" s="387">
        <v>40</v>
      </c>
      <c r="F222" s="387">
        <v>40</v>
      </c>
      <c r="G222" s="389">
        <v>26</v>
      </c>
      <c r="H222" s="387">
        <f>SUM(G222*100/F222)</f>
        <v>65</v>
      </c>
      <c r="I222" s="639"/>
      <c r="J222" s="639"/>
    </row>
    <row r="223" spans="1:10" ht="12.75">
      <c r="A223" s="408"/>
      <c r="B223" s="383"/>
      <c r="C223" s="650"/>
      <c r="D223" s="391" t="s">
        <v>820</v>
      </c>
      <c r="E223" s="387">
        <v>0</v>
      </c>
      <c r="F223" s="387">
        <v>0</v>
      </c>
      <c r="G223" s="389">
        <v>0</v>
      </c>
      <c r="H223" s="387">
        <v>0</v>
      </c>
      <c r="I223" s="639"/>
      <c r="J223" s="639"/>
    </row>
    <row r="224" spans="1:10" ht="12.75">
      <c r="A224" s="408"/>
      <c r="B224" s="383"/>
      <c r="C224" s="650"/>
      <c r="D224" s="391" t="s">
        <v>782</v>
      </c>
      <c r="E224" s="387">
        <v>100</v>
      </c>
      <c r="F224" s="387">
        <v>300</v>
      </c>
      <c r="G224" s="389">
        <v>283</v>
      </c>
      <c r="H224" s="387">
        <f>SUM(G224*100/F224)</f>
        <v>94.33333333333333</v>
      </c>
      <c r="I224" s="639"/>
      <c r="J224" s="639"/>
    </row>
    <row r="225" spans="1:10" ht="12.75">
      <c r="A225" s="408"/>
      <c r="B225" s="383"/>
      <c r="C225" s="650"/>
      <c r="D225" s="391" t="s">
        <v>801</v>
      </c>
      <c r="E225" s="387">
        <v>50</v>
      </c>
      <c r="F225" s="647">
        <v>50</v>
      </c>
      <c r="G225" s="389">
        <v>0</v>
      </c>
      <c r="H225" s="387">
        <f>SUM(G225*100/F225)</f>
        <v>0</v>
      </c>
      <c r="I225" s="639"/>
      <c r="J225" s="639"/>
    </row>
    <row r="226" spans="1:10" ht="12.75">
      <c r="A226" s="408"/>
      <c r="B226" s="383"/>
      <c r="C226" s="650"/>
      <c r="D226" s="391" t="s">
        <v>783</v>
      </c>
      <c r="E226" s="387">
        <v>1000</v>
      </c>
      <c r="F226" s="344">
        <v>1000</v>
      </c>
      <c r="G226" s="389">
        <v>236</v>
      </c>
      <c r="H226" s="387">
        <f>SUM(G226*100/F226)</f>
        <v>23.6</v>
      </c>
      <c r="I226" s="639"/>
      <c r="J226" s="639"/>
    </row>
    <row r="227" spans="1:10" ht="12.75">
      <c r="A227" s="408"/>
      <c r="B227" s="383"/>
      <c r="C227" s="650"/>
      <c r="D227" s="391" t="s">
        <v>784</v>
      </c>
      <c r="E227" s="387">
        <v>0</v>
      </c>
      <c r="F227" s="344">
        <v>15000</v>
      </c>
      <c r="G227" s="389">
        <v>5401</v>
      </c>
      <c r="H227" s="387">
        <f>SUM(G227*100/F227)</f>
        <v>36.00666666666667</v>
      </c>
      <c r="I227" s="639"/>
      <c r="J227" s="639"/>
    </row>
    <row r="228" spans="1:10" ht="12.75">
      <c r="A228" s="408"/>
      <c r="B228" s="383"/>
      <c r="C228" s="650"/>
      <c r="D228" s="391" t="s">
        <v>802</v>
      </c>
      <c r="E228" s="387">
        <v>30</v>
      </c>
      <c r="F228" s="387">
        <v>60</v>
      </c>
      <c r="G228" s="389">
        <v>19</v>
      </c>
      <c r="H228" s="387">
        <f>SUM(G228*100/F228)</f>
        <v>31.666666666666668</v>
      </c>
      <c r="I228" s="639"/>
      <c r="J228" s="639"/>
    </row>
    <row r="229" spans="1:10" ht="12.75">
      <c r="A229" s="408"/>
      <c r="B229" s="383"/>
      <c r="C229" s="650"/>
      <c r="D229" s="391" t="s">
        <v>821</v>
      </c>
      <c r="E229" s="387">
        <v>390</v>
      </c>
      <c r="F229" s="387">
        <v>390</v>
      </c>
      <c r="G229" s="389">
        <v>159</v>
      </c>
      <c r="H229" s="387">
        <f>SUM(G229*100/F229)</f>
        <v>40.76923076923077</v>
      </c>
      <c r="I229" s="639"/>
      <c r="J229" s="639"/>
    </row>
    <row r="230" spans="1:10" ht="12.75">
      <c r="A230" s="408"/>
      <c r="B230" s="383"/>
      <c r="C230" s="650"/>
      <c r="D230" s="391" t="s">
        <v>785</v>
      </c>
      <c r="E230" s="387">
        <v>100</v>
      </c>
      <c r="F230" s="387">
        <v>150</v>
      </c>
      <c r="G230" s="389">
        <v>30</v>
      </c>
      <c r="H230" s="387">
        <f>SUM(G230*100/F230)</f>
        <v>20</v>
      </c>
      <c r="I230" s="639"/>
      <c r="J230" s="639"/>
    </row>
    <row r="231" spans="1:10" ht="12.75">
      <c r="A231" s="408"/>
      <c r="B231" s="383"/>
      <c r="C231" s="650"/>
      <c r="D231" s="391" t="s">
        <v>433</v>
      </c>
      <c r="E231" s="387">
        <v>50</v>
      </c>
      <c r="F231" s="387">
        <v>50</v>
      </c>
      <c r="G231" s="389">
        <v>10</v>
      </c>
      <c r="H231" s="387">
        <f>SUM(G231*100/F231)</f>
        <v>20</v>
      </c>
      <c r="I231" s="639"/>
      <c r="J231" s="639"/>
    </row>
    <row r="232" spans="1:10" ht="12.75">
      <c r="A232" s="408"/>
      <c r="B232" s="383"/>
      <c r="C232" s="650"/>
      <c r="D232" s="391" t="s">
        <v>434</v>
      </c>
      <c r="E232" s="387">
        <v>2400</v>
      </c>
      <c r="F232" s="387">
        <v>2900</v>
      </c>
      <c r="G232" s="389">
        <v>889</v>
      </c>
      <c r="H232" s="387">
        <f>SUM(G232*100/F232)</f>
        <v>30.655172413793103</v>
      </c>
      <c r="I232" s="639"/>
      <c r="J232" s="639"/>
    </row>
    <row r="233" spans="1:10" ht="12.75">
      <c r="A233" s="408"/>
      <c r="B233" s="383"/>
      <c r="C233" s="650"/>
      <c r="D233" s="391" t="s">
        <v>787</v>
      </c>
      <c r="E233" s="387">
        <v>830</v>
      </c>
      <c r="F233" s="387">
        <v>830</v>
      </c>
      <c r="G233" s="389">
        <v>21</v>
      </c>
      <c r="H233" s="387">
        <f>SUM(G233*100/F233)</f>
        <v>2.5301204819277108</v>
      </c>
      <c r="I233" s="639"/>
      <c r="J233" s="639"/>
    </row>
    <row r="234" spans="1:10" ht="12.75">
      <c r="A234" s="408"/>
      <c r="B234" s="383"/>
      <c r="C234" s="650"/>
      <c r="D234" s="391" t="s">
        <v>389</v>
      </c>
      <c r="E234" s="387">
        <v>5000</v>
      </c>
      <c r="F234" s="387">
        <v>5000</v>
      </c>
      <c r="G234" s="389">
        <v>5872</v>
      </c>
      <c r="H234" s="387">
        <f>SUM(G234*100/F234)</f>
        <v>117.44</v>
      </c>
      <c r="I234" s="639"/>
      <c r="J234" s="639"/>
    </row>
    <row r="235" spans="1:10" ht="12.75">
      <c r="A235" s="408"/>
      <c r="B235" s="383"/>
      <c r="C235" s="650"/>
      <c r="D235" s="391" t="s">
        <v>437</v>
      </c>
      <c r="E235" s="387">
        <v>1260</v>
      </c>
      <c r="F235" s="387">
        <v>1260</v>
      </c>
      <c r="G235" s="389">
        <v>555</v>
      </c>
      <c r="H235" s="387">
        <f>SUM(G235*100/F235)</f>
        <v>44.04761904761905</v>
      </c>
      <c r="I235" s="639"/>
      <c r="J235" s="639"/>
    </row>
    <row r="236" spans="1:10" ht="12.75">
      <c r="A236" s="408"/>
      <c r="B236" s="383"/>
      <c r="C236" s="650"/>
      <c r="D236" s="391" t="s">
        <v>438</v>
      </c>
      <c r="E236" s="387">
        <v>3427</v>
      </c>
      <c r="F236" s="387">
        <v>3427</v>
      </c>
      <c r="G236" s="389">
        <v>1523</v>
      </c>
      <c r="H236" s="387">
        <f>SUM(G236*100/F236)</f>
        <v>44.441202217683106</v>
      </c>
      <c r="I236" s="639"/>
      <c r="J236" s="639"/>
    </row>
    <row r="237" spans="1:10" ht="12.75">
      <c r="A237" s="408"/>
      <c r="B237" s="383"/>
      <c r="C237" s="650"/>
      <c r="D237" s="391" t="s">
        <v>788</v>
      </c>
      <c r="E237" s="387">
        <v>500</v>
      </c>
      <c r="F237" s="387">
        <v>4190</v>
      </c>
      <c r="G237" s="389">
        <v>381</v>
      </c>
      <c r="H237" s="387">
        <f>SUM(G237*100/F237)</f>
        <v>9.093078758949881</v>
      </c>
      <c r="I237" s="639"/>
      <c r="J237" s="639"/>
    </row>
    <row r="238" spans="1:10" ht="12.75">
      <c r="A238" s="408"/>
      <c r="B238" s="383"/>
      <c r="C238" s="521" t="s">
        <v>485</v>
      </c>
      <c r="D238" s="522" t="s">
        <v>636</v>
      </c>
      <c r="E238" s="523">
        <f>SUM(E239:E242)</f>
        <v>5900</v>
      </c>
      <c r="F238" s="523">
        <f>SUM(F239:F242)</f>
        <v>12145</v>
      </c>
      <c r="G238" s="523">
        <f>SUM(G239:G242)</f>
        <v>4529</v>
      </c>
      <c r="H238" s="523">
        <f>SUM(G238*100/F238)</f>
        <v>37.29106628242075</v>
      </c>
      <c r="I238" s="639"/>
      <c r="J238" s="639"/>
    </row>
    <row r="239" spans="1:10" ht="12.75">
      <c r="A239" s="408"/>
      <c r="B239" s="383"/>
      <c r="C239" s="521"/>
      <c r="D239" s="391" t="s">
        <v>822</v>
      </c>
      <c r="E239" s="387">
        <v>5400</v>
      </c>
      <c r="F239" s="387">
        <v>5400</v>
      </c>
      <c r="G239" s="387">
        <v>0</v>
      </c>
      <c r="H239" s="387">
        <v>0</v>
      </c>
      <c r="I239" s="639"/>
      <c r="J239" s="639"/>
    </row>
    <row r="240" spans="1:10" ht="12.75">
      <c r="A240" s="408"/>
      <c r="B240" s="383"/>
      <c r="C240" s="521"/>
      <c r="D240" s="391" t="s">
        <v>790</v>
      </c>
      <c r="E240" s="387">
        <v>0</v>
      </c>
      <c r="F240" s="387">
        <v>0</v>
      </c>
      <c r="G240" s="387">
        <v>0</v>
      </c>
      <c r="H240" s="387">
        <v>0</v>
      </c>
      <c r="I240" s="639"/>
      <c r="J240" s="639"/>
    </row>
    <row r="241" spans="1:10" ht="12.75">
      <c r="A241" s="408"/>
      <c r="B241" s="383"/>
      <c r="C241" s="521"/>
      <c r="D241" s="391" t="s">
        <v>823</v>
      </c>
      <c r="E241" s="387">
        <v>0</v>
      </c>
      <c r="F241" s="387">
        <v>6245</v>
      </c>
      <c r="G241" s="389">
        <v>4357</v>
      </c>
      <c r="H241" s="387">
        <f>SUM(G241*100/F241)</f>
        <v>69.76781425140112</v>
      </c>
      <c r="I241" s="639"/>
      <c r="J241" s="639"/>
    </row>
    <row r="242" spans="1:10" ht="12.75">
      <c r="A242" s="408"/>
      <c r="B242" s="383"/>
      <c r="C242" s="521"/>
      <c r="D242" s="391" t="s">
        <v>449</v>
      </c>
      <c r="E242" s="387">
        <v>500</v>
      </c>
      <c r="F242" s="387">
        <v>500</v>
      </c>
      <c r="G242" s="389">
        <v>172</v>
      </c>
      <c r="H242" s="387">
        <f>SUM(G242*100/F242)</f>
        <v>34.4</v>
      </c>
      <c r="I242" s="639"/>
      <c r="J242" s="639"/>
    </row>
    <row r="243" spans="1:10" ht="12.75">
      <c r="A243" s="408"/>
      <c r="B243" s="383"/>
      <c r="C243" s="637" t="s">
        <v>824</v>
      </c>
      <c r="D243" s="637"/>
      <c r="E243" s="638">
        <f>SUM(E244)</f>
        <v>564740</v>
      </c>
      <c r="F243" s="638">
        <f>SUM(F244)</f>
        <v>601503</v>
      </c>
      <c r="G243" s="638">
        <f>SUM(G244)</f>
        <v>241776</v>
      </c>
      <c r="H243" s="348">
        <f>SUM(G243*100/F243)</f>
        <v>40.195310746579814</v>
      </c>
      <c r="I243" s="634"/>
      <c r="J243" s="634"/>
    </row>
    <row r="244" spans="1:10" ht="12.75">
      <c r="A244" s="408"/>
      <c r="B244" s="383"/>
      <c r="C244" s="324" t="s">
        <v>270</v>
      </c>
      <c r="D244" s="384" t="s">
        <v>8</v>
      </c>
      <c r="E244" s="385">
        <f>SUM(E245+E249+E254+E280)</f>
        <v>564740</v>
      </c>
      <c r="F244" s="385">
        <f>SUM(F245+F249+F254+F280)</f>
        <v>601503</v>
      </c>
      <c r="G244" s="385">
        <f>SUM(G245+G249+G254+G280)</f>
        <v>241776</v>
      </c>
      <c r="H244" s="403">
        <f>SUM(G244*100/F244)</f>
        <v>40.195310746579814</v>
      </c>
      <c r="I244" s="634"/>
      <c r="J244" s="634"/>
    </row>
    <row r="245" spans="1:13" ht="12.75">
      <c r="A245" s="408"/>
      <c r="B245" s="383"/>
      <c r="C245" s="330" t="s">
        <v>363</v>
      </c>
      <c r="D245" s="386" t="s">
        <v>513</v>
      </c>
      <c r="E245" s="523">
        <f>SUM(E246:E248)</f>
        <v>360000</v>
      </c>
      <c r="F245" s="523">
        <f>SUM(F246:F248)</f>
        <v>344872</v>
      </c>
      <c r="G245" s="523">
        <f>SUM(G246:G248)</f>
        <v>134750</v>
      </c>
      <c r="H245" s="523">
        <f>SUM(G245*100/F245)</f>
        <v>39.07246746619035</v>
      </c>
      <c r="I245" s="639"/>
      <c r="J245" s="639"/>
      <c r="M245" s="640"/>
    </row>
    <row r="246" spans="1:13" ht="12.75">
      <c r="A246" s="408"/>
      <c r="B246" s="383"/>
      <c r="C246" s="330"/>
      <c r="D246" s="390" t="s">
        <v>514</v>
      </c>
      <c r="E246" s="387">
        <v>308000</v>
      </c>
      <c r="F246" s="388">
        <v>297872</v>
      </c>
      <c r="G246" s="389">
        <v>124396</v>
      </c>
      <c r="H246" s="387">
        <f>SUM(G246*100/F246)</f>
        <v>41.76156201321373</v>
      </c>
      <c r="I246" s="639"/>
      <c r="J246" s="639"/>
      <c r="M246" s="640"/>
    </row>
    <row r="247" spans="1:13" ht="12.75">
      <c r="A247" s="408"/>
      <c r="B247" s="383"/>
      <c r="C247" s="330"/>
      <c r="D247" s="394" t="s">
        <v>771</v>
      </c>
      <c r="E247" s="387">
        <v>40000</v>
      </c>
      <c r="F247" s="388">
        <v>40000</v>
      </c>
      <c r="G247" s="389">
        <v>9165</v>
      </c>
      <c r="H247" s="387">
        <f>SUM(G247*100/F247)</f>
        <v>22.9125</v>
      </c>
      <c r="I247" s="639"/>
      <c r="J247" s="639"/>
      <c r="M247" s="640"/>
    </row>
    <row r="248" spans="1:13" ht="12.75">
      <c r="A248" s="408"/>
      <c r="B248" s="383"/>
      <c r="C248" s="330"/>
      <c r="D248" s="394" t="s">
        <v>602</v>
      </c>
      <c r="E248" s="387">
        <v>12000</v>
      </c>
      <c r="F248" s="388">
        <v>7000</v>
      </c>
      <c r="G248" s="389">
        <v>1189</v>
      </c>
      <c r="H248" s="387">
        <f>SUM(G248*100/F248)</f>
        <v>16.985714285714284</v>
      </c>
      <c r="I248" s="639"/>
      <c r="J248" s="639"/>
      <c r="M248" s="640"/>
    </row>
    <row r="249" spans="1:10" ht="12.75">
      <c r="A249" s="408"/>
      <c r="B249" s="383"/>
      <c r="C249" s="330" t="s">
        <v>367</v>
      </c>
      <c r="D249" s="386" t="s">
        <v>603</v>
      </c>
      <c r="E249" s="393">
        <f>SUM(E250:E253)</f>
        <v>126720</v>
      </c>
      <c r="F249" s="393">
        <f>SUM(F250:F253)</f>
        <v>121446</v>
      </c>
      <c r="G249" s="393">
        <f>SUM(G250:G253)</f>
        <v>47158</v>
      </c>
      <c r="H249" s="523">
        <f>SUM(G249*100/F249)</f>
        <v>38.83042669169837</v>
      </c>
      <c r="I249" s="639"/>
      <c r="J249" s="639"/>
    </row>
    <row r="250" spans="1:10" ht="12.75">
      <c r="A250" s="408"/>
      <c r="B250" s="383"/>
      <c r="C250" s="330"/>
      <c r="D250" s="394" t="s">
        <v>772</v>
      </c>
      <c r="E250" s="344">
        <v>22320</v>
      </c>
      <c r="F250" s="339">
        <v>20808</v>
      </c>
      <c r="G250" s="340">
        <v>7840</v>
      </c>
      <c r="H250" s="387">
        <f>SUM(G250*100/F250)</f>
        <v>37.677816224529025</v>
      </c>
      <c r="I250" s="639"/>
      <c r="J250" s="639"/>
    </row>
    <row r="251" spans="1:10" ht="12.75">
      <c r="A251" s="408"/>
      <c r="B251" s="383"/>
      <c r="C251" s="330"/>
      <c r="D251" s="394" t="s">
        <v>773</v>
      </c>
      <c r="E251" s="344">
        <v>0</v>
      </c>
      <c r="F251" s="339">
        <v>0</v>
      </c>
      <c r="G251" s="340">
        <v>0</v>
      </c>
      <c r="H251" s="387">
        <v>0</v>
      </c>
      <c r="I251" s="639"/>
      <c r="J251" s="639"/>
    </row>
    <row r="252" spans="1:10" ht="12.75">
      <c r="A252" s="408"/>
      <c r="B252" s="383"/>
      <c r="C252" s="330"/>
      <c r="D252" s="390" t="s">
        <v>774</v>
      </c>
      <c r="E252" s="344">
        <v>13680</v>
      </c>
      <c r="F252" s="339">
        <v>13680</v>
      </c>
      <c r="G252" s="340">
        <v>5644</v>
      </c>
      <c r="H252" s="387">
        <f>SUM(G252*100/F252)</f>
        <v>41.25730994152047</v>
      </c>
      <c r="I252" s="639"/>
      <c r="J252" s="639"/>
    </row>
    <row r="253" spans="1:10" ht="12.75">
      <c r="A253" s="408"/>
      <c r="B253" s="383"/>
      <c r="C253" s="330"/>
      <c r="D253" s="391" t="s">
        <v>775</v>
      </c>
      <c r="E253" s="339">
        <v>90720</v>
      </c>
      <c r="F253" s="339">
        <v>86958</v>
      </c>
      <c r="G253" s="392">
        <v>33674</v>
      </c>
      <c r="H253" s="387">
        <f>SUM(G253*100/F253)</f>
        <v>38.72444168449136</v>
      </c>
      <c r="I253" s="639"/>
      <c r="J253" s="639"/>
    </row>
    <row r="254" spans="1:10" ht="12.75">
      <c r="A254" s="408"/>
      <c r="B254" s="383"/>
      <c r="C254" s="330" t="s">
        <v>271</v>
      </c>
      <c r="D254" s="386" t="s">
        <v>272</v>
      </c>
      <c r="E254" s="393">
        <f>SUM(E255:E279)</f>
        <v>77170</v>
      </c>
      <c r="F254" s="393">
        <f>SUM(F255:F279)</f>
        <v>123265</v>
      </c>
      <c r="G254" s="393">
        <f>SUM(G255:G279)</f>
        <v>50074</v>
      </c>
      <c r="H254" s="523">
        <f>SUM(G254*100/F254)</f>
        <v>40.62304790492029</v>
      </c>
      <c r="I254" s="639"/>
      <c r="J254" s="639"/>
    </row>
    <row r="255" spans="1:10" ht="12.75">
      <c r="A255" s="408"/>
      <c r="B255" s="383"/>
      <c r="C255" s="521"/>
      <c r="D255" s="644" t="s">
        <v>825</v>
      </c>
      <c r="E255" s="387">
        <v>400</v>
      </c>
      <c r="F255" s="388">
        <v>400</v>
      </c>
      <c r="G255" s="389">
        <v>109</v>
      </c>
      <c r="H255" s="387">
        <f>SUM(G255*100/F255)</f>
        <v>27.25</v>
      </c>
      <c r="I255" s="639"/>
      <c r="J255" s="639"/>
    </row>
    <row r="256" spans="1:10" ht="12.75">
      <c r="A256" s="408"/>
      <c r="B256" s="383"/>
      <c r="C256" s="521"/>
      <c r="D256" s="391" t="s">
        <v>404</v>
      </c>
      <c r="E256" s="387">
        <v>48000</v>
      </c>
      <c r="F256" s="388">
        <v>58000</v>
      </c>
      <c r="G256" s="389">
        <v>25477</v>
      </c>
      <c r="H256" s="387">
        <f>SUM(G256*100/F256)</f>
        <v>43.925862068965515</v>
      </c>
      <c r="I256" s="639"/>
      <c r="J256" s="639"/>
    </row>
    <row r="257" spans="1:10" ht="12.75">
      <c r="A257" s="408"/>
      <c r="B257" s="383"/>
      <c r="C257" s="521"/>
      <c r="D257" s="391" t="s">
        <v>777</v>
      </c>
      <c r="E257" s="387">
        <v>3600</v>
      </c>
      <c r="F257" s="388">
        <v>3600</v>
      </c>
      <c r="G257" s="389">
        <v>1574</v>
      </c>
      <c r="H257" s="387">
        <f>SUM(G257*100/F257)</f>
        <v>43.72222222222222</v>
      </c>
      <c r="I257" s="639"/>
      <c r="J257" s="639"/>
    </row>
    <row r="258" spans="1:10" ht="12.75">
      <c r="A258" s="408"/>
      <c r="B258" s="383"/>
      <c r="C258" s="521"/>
      <c r="D258" s="391" t="s">
        <v>406</v>
      </c>
      <c r="E258" s="387">
        <v>1900</v>
      </c>
      <c r="F258" s="388">
        <v>1900</v>
      </c>
      <c r="G258" s="389">
        <v>1275</v>
      </c>
      <c r="H258" s="387">
        <f>SUM(G258*100/F258)</f>
        <v>67.10526315789474</v>
      </c>
      <c r="I258" s="639"/>
      <c r="J258" s="639"/>
    </row>
    <row r="259" spans="1:10" ht="12.75">
      <c r="A259" s="408"/>
      <c r="B259" s="383"/>
      <c r="C259" s="521"/>
      <c r="D259" s="391" t="s">
        <v>408</v>
      </c>
      <c r="E259" s="387">
        <v>1000</v>
      </c>
      <c r="F259" s="388">
        <v>3127</v>
      </c>
      <c r="G259" s="389">
        <v>4015</v>
      </c>
      <c r="H259" s="387">
        <f>SUM(G259*100/F259)</f>
        <v>128.39782539174928</v>
      </c>
      <c r="I259" s="639"/>
      <c r="J259" s="639"/>
    </row>
    <row r="260" spans="1:10" ht="12.75">
      <c r="A260" s="408"/>
      <c r="B260" s="383"/>
      <c r="C260" s="521"/>
      <c r="D260" s="391" t="s">
        <v>409</v>
      </c>
      <c r="E260" s="387">
        <v>500</v>
      </c>
      <c r="F260" s="388">
        <v>2090</v>
      </c>
      <c r="G260" s="389">
        <v>0</v>
      </c>
      <c r="H260" s="387">
        <f>SUM(G260*100/F260)</f>
        <v>0</v>
      </c>
      <c r="I260" s="639"/>
      <c r="J260" s="639"/>
    </row>
    <row r="261" spans="1:10" ht="12.75">
      <c r="A261" s="408"/>
      <c r="B261" s="383"/>
      <c r="C261" s="521"/>
      <c r="D261" s="391" t="s">
        <v>778</v>
      </c>
      <c r="E261" s="387">
        <v>500</v>
      </c>
      <c r="F261" s="388">
        <v>1000</v>
      </c>
      <c r="G261" s="389">
        <v>599</v>
      </c>
      <c r="H261" s="387">
        <f>SUM(G261*100/F261)</f>
        <v>59.9</v>
      </c>
      <c r="I261" s="639"/>
      <c r="J261" s="639"/>
    </row>
    <row r="262" spans="1:10" ht="12.75">
      <c r="A262" s="408"/>
      <c r="B262" s="383"/>
      <c r="C262" s="521"/>
      <c r="D262" s="391" t="s">
        <v>412</v>
      </c>
      <c r="E262" s="387">
        <v>4500</v>
      </c>
      <c r="F262" s="388">
        <v>7000</v>
      </c>
      <c r="G262" s="389">
        <v>3625</v>
      </c>
      <c r="H262" s="387">
        <f>SUM(G262*100/F262)</f>
        <v>51.785714285714285</v>
      </c>
      <c r="I262" s="639"/>
      <c r="J262" s="639"/>
    </row>
    <row r="263" spans="1:10" ht="12.75">
      <c r="A263" s="408"/>
      <c r="B263" s="383"/>
      <c r="C263" s="521"/>
      <c r="D263" s="391" t="s">
        <v>779</v>
      </c>
      <c r="E263" s="387">
        <v>1000</v>
      </c>
      <c r="F263" s="388">
        <v>2500</v>
      </c>
      <c r="G263" s="389">
        <v>560</v>
      </c>
      <c r="H263" s="387">
        <f>SUM(G263*100/F263)</f>
        <v>22.4</v>
      </c>
      <c r="I263" s="639"/>
      <c r="J263" s="639"/>
    </row>
    <row r="264" spans="1:10" ht="12.75">
      <c r="A264" s="408"/>
      <c r="B264" s="383"/>
      <c r="C264" s="521"/>
      <c r="D264" s="391" t="s">
        <v>780</v>
      </c>
      <c r="E264" s="387">
        <v>350</v>
      </c>
      <c r="F264" s="388">
        <v>350</v>
      </c>
      <c r="G264" s="389">
        <v>0</v>
      </c>
      <c r="H264" s="387">
        <f>SUM(G264*100/F264)</f>
        <v>0</v>
      </c>
      <c r="I264" s="639"/>
      <c r="J264" s="639"/>
    </row>
    <row r="265" spans="1:10" ht="12.75">
      <c r="A265" s="408"/>
      <c r="B265" s="383"/>
      <c r="C265" s="521"/>
      <c r="D265" s="391" t="s">
        <v>799</v>
      </c>
      <c r="E265" s="387">
        <v>0</v>
      </c>
      <c r="F265" s="388">
        <v>0</v>
      </c>
      <c r="G265" s="389">
        <v>0</v>
      </c>
      <c r="H265" s="387">
        <v>0</v>
      </c>
      <c r="I265" s="639"/>
      <c r="J265" s="639"/>
    </row>
    <row r="266" spans="1:10" ht="12.75">
      <c r="A266" s="408"/>
      <c r="B266" s="383"/>
      <c r="C266" s="521"/>
      <c r="D266" s="391" t="s">
        <v>800</v>
      </c>
      <c r="E266" s="387">
        <v>100</v>
      </c>
      <c r="F266" s="388">
        <v>100</v>
      </c>
      <c r="G266" s="389">
        <v>26</v>
      </c>
      <c r="H266" s="387">
        <f>SUM(G266*100/F266)</f>
        <v>26</v>
      </c>
      <c r="I266" s="639"/>
      <c r="J266" s="639"/>
    </row>
    <row r="267" spans="1:10" ht="12.75">
      <c r="A267" s="408"/>
      <c r="B267" s="383"/>
      <c r="C267" s="521"/>
      <c r="D267" s="391" t="s">
        <v>782</v>
      </c>
      <c r="E267" s="387">
        <v>500</v>
      </c>
      <c r="F267" s="388">
        <v>700</v>
      </c>
      <c r="G267" s="389">
        <v>521</v>
      </c>
      <c r="H267" s="387">
        <f>SUM(G267*100/F267)</f>
        <v>74.42857142857143</v>
      </c>
      <c r="I267" s="639"/>
      <c r="J267" s="639"/>
    </row>
    <row r="268" spans="1:10" ht="12.75">
      <c r="A268" s="408"/>
      <c r="B268" s="383"/>
      <c r="C268" s="521"/>
      <c r="D268" s="391" t="s">
        <v>783</v>
      </c>
      <c r="E268" s="387">
        <v>200</v>
      </c>
      <c r="F268" s="388">
        <v>200</v>
      </c>
      <c r="G268" s="389">
        <v>0</v>
      </c>
      <c r="H268" s="387">
        <f>SUM(G268*100/F268)</f>
        <v>0</v>
      </c>
      <c r="I268" s="639"/>
      <c r="J268" s="639"/>
    </row>
    <row r="269" spans="1:10" ht="12.75">
      <c r="A269" s="408"/>
      <c r="B269" s="383"/>
      <c r="C269" s="521"/>
      <c r="D269" s="391" t="s">
        <v>784</v>
      </c>
      <c r="E269" s="387">
        <v>1000</v>
      </c>
      <c r="F269" s="388">
        <v>23398</v>
      </c>
      <c r="G269" s="389">
        <v>2781</v>
      </c>
      <c r="H269" s="387">
        <f>SUM(G269*100/F269)</f>
        <v>11.885631250534233</v>
      </c>
      <c r="I269" s="639"/>
      <c r="J269" s="639"/>
    </row>
    <row r="270" spans="1:10" ht="12.75">
      <c r="A270" s="408"/>
      <c r="B270" s="383"/>
      <c r="C270" s="521"/>
      <c r="D270" s="391" t="s">
        <v>826</v>
      </c>
      <c r="E270" s="387">
        <v>100</v>
      </c>
      <c r="F270" s="388">
        <v>100</v>
      </c>
      <c r="G270" s="389">
        <v>36</v>
      </c>
      <c r="H270" s="387">
        <f>SUM(G270*100/F270)</f>
        <v>36</v>
      </c>
      <c r="I270" s="639"/>
      <c r="J270" s="639"/>
    </row>
    <row r="271" spans="1:10" ht="12.75">
      <c r="A271" s="408"/>
      <c r="B271" s="383"/>
      <c r="C271" s="521"/>
      <c r="D271" s="391" t="s">
        <v>785</v>
      </c>
      <c r="E271" s="387">
        <v>600</v>
      </c>
      <c r="F271" s="388">
        <v>600</v>
      </c>
      <c r="G271" s="389">
        <v>107</v>
      </c>
      <c r="H271" s="387">
        <f>SUM(G271*100/F271)</f>
        <v>17.833333333333332</v>
      </c>
      <c r="I271" s="639"/>
      <c r="J271" s="639"/>
    </row>
    <row r="272" spans="1:10" ht="12.75">
      <c r="A272" s="408"/>
      <c r="B272" s="383"/>
      <c r="C272" s="521"/>
      <c r="D272" s="391" t="s">
        <v>433</v>
      </c>
      <c r="E272" s="387">
        <v>100</v>
      </c>
      <c r="F272" s="388">
        <v>100</v>
      </c>
      <c r="G272" s="389">
        <v>53</v>
      </c>
      <c r="H272" s="387">
        <f>SUM(G272*100/F272)</f>
        <v>53</v>
      </c>
      <c r="I272" s="639"/>
      <c r="J272" s="639"/>
    </row>
    <row r="273" spans="1:10" ht="12.75">
      <c r="A273" s="408"/>
      <c r="B273" s="383"/>
      <c r="C273" s="521"/>
      <c r="D273" s="391" t="s">
        <v>434</v>
      </c>
      <c r="E273" s="387">
        <v>1500</v>
      </c>
      <c r="F273" s="388">
        <v>1500</v>
      </c>
      <c r="G273" s="389">
        <v>1298</v>
      </c>
      <c r="H273" s="387">
        <f>SUM(G273*100/F273)</f>
        <v>86.53333333333333</v>
      </c>
      <c r="I273" s="639"/>
      <c r="J273" s="639"/>
    </row>
    <row r="274" spans="1:10" ht="12.75">
      <c r="A274" s="408"/>
      <c r="B274" s="383"/>
      <c r="C274" s="521"/>
      <c r="D274" s="391" t="s">
        <v>827</v>
      </c>
      <c r="E274" s="387">
        <v>0</v>
      </c>
      <c r="F274" s="388">
        <v>0</v>
      </c>
      <c r="G274" s="389">
        <v>0</v>
      </c>
      <c r="H274" s="387">
        <v>0</v>
      </c>
      <c r="I274" s="639"/>
      <c r="J274" s="639"/>
    </row>
    <row r="275" spans="1:10" ht="12.75">
      <c r="A275" s="408"/>
      <c r="B275" s="383"/>
      <c r="C275" s="521"/>
      <c r="D275" s="391" t="s">
        <v>787</v>
      </c>
      <c r="E275" s="387">
        <v>1600</v>
      </c>
      <c r="F275" s="388">
        <v>2000</v>
      </c>
      <c r="G275" s="389">
        <v>81</v>
      </c>
      <c r="H275" s="387">
        <f>SUM(G275*100/F275)</f>
        <v>4.05</v>
      </c>
      <c r="I275" s="639"/>
      <c r="J275" s="639"/>
    </row>
    <row r="276" spans="1:10" ht="12.75">
      <c r="A276" s="408"/>
      <c r="B276" s="383"/>
      <c r="C276" s="521"/>
      <c r="D276" s="391" t="s">
        <v>389</v>
      </c>
      <c r="E276" s="387">
        <v>4120</v>
      </c>
      <c r="F276" s="388">
        <v>4120</v>
      </c>
      <c r="G276" s="389">
        <v>3305</v>
      </c>
      <c r="H276" s="387">
        <f>SUM(G276*100/F276)</f>
        <v>80.21844660194175</v>
      </c>
      <c r="I276" s="639"/>
      <c r="J276" s="639"/>
    </row>
    <row r="277" spans="1:10" ht="12.75">
      <c r="A277" s="408"/>
      <c r="B277" s="383"/>
      <c r="C277" s="521"/>
      <c r="D277" s="391" t="s">
        <v>437</v>
      </c>
      <c r="E277" s="387">
        <v>600</v>
      </c>
      <c r="F277" s="388">
        <v>600</v>
      </c>
      <c r="G277" s="389">
        <v>334</v>
      </c>
      <c r="H277" s="387">
        <f>SUM(G277*100/F277)</f>
        <v>55.666666666666664</v>
      </c>
      <c r="I277" s="639"/>
      <c r="J277" s="639"/>
    </row>
    <row r="278" spans="1:10" ht="12.75">
      <c r="A278" s="408"/>
      <c r="B278" s="383"/>
      <c r="C278" s="521"/>
      <c r="D278" s="391" t="s">
        <v>438</v>
      </c>
      <c r="E278" s="387">
        <v>4500</v>
      </c>
      <c r="F278" s="388">
        <v>4500</v>
      </c>
      <c r="G278" s="389">
        <v>1573</v>
      </c>
      <c r="H278" s="387">
        <f>SUM(G278*100/F278)</f>
        <v>34.955555555555556</v>
      </c>
      <c r="I278" s="639"/>
      <c r="J278" s="639"/>
    </row>
    <row r="279" spans="1:10" ht="12.75">
      <c r="A279" s="408"/>
      <c r="B279" s="383"/>
      <c r="C279" s="521"/>
      <c r="D279" s="391" t="s">
        <v>788</v>
      </c>
      <c r="E279" s="387">
        <v>500</v>
      </c>
      <c r="F279" s="388">
        <v>5380</v>
      </c>
      <c r="G279" s="389">
        <v>2725</v>
      </c>
      <c r="H279" s="387">
        <f>SUM(G279*100/F279)</f>
        <v>50.65055762081784</v>
      </c>
      <c r="I279" s="639"/>
      <c r="J279" s="639"/>
    </row>
    <row r="280" spans="1:10" ht="12.75">
      <c r="A280" s="408"/>
      <c r="B280" s="383"/>
      <c r="C280" s="521" t="s">
        <v>485</v>
      </c>
      <c r="D280" s="522" t="s">
        <v>566</v>
      </c>
      <c r="E280" s="523">
        <f>SUM(E281:E282)</f>
        <v>850</v>
      </c>
      <c r="F280" s="523">
        <f>SUM(F281:F282)</f>
        <v>11920</v>
      </c>
      <c r="G280" s="523">
        <f>SUM(G281:G282)</f>
        <v>9794</v>
      </c>
      <c r="H280" s="523">
        <f>SUM(G280*100/F280)</f>
        <v>82.16442953020135</v>
      </c>
      <c r="I280" s="639"/>
      <c r="J280" s="639"/>
    </row>
    <row r="281" spans="1:10" ht="12.75">
      <c r="A281" s="408"/>
      <c r="B281" s="383"/>
      <c r="C281" s="524"/>
      <c r="D281" s="391" t="s">
        <v>823</v>
      </c>
      <c r="E281" s="387">
        <v>0</v>
      </c>
      <c r="F281" s="388">
        <v>11070</v>
      </c>
      <c r="G281" s="389">
        <v>8877</v>
      </c>
      <c r="H281" s="387">
        <f>SUM(G281*100/F281)</f>
        <v>80.18970189701896</v>
      </c>
      <c r="I281" s="639"/>
      <c r="J281" s="639"/>
    </row>
    <row r="282" spans="1:10" ht="12.75">
      <c r="A282" s="408"/>
      <c r="B282" s="383"/>
      <c r="C282" s="524"/>
      <c r="D282" s="391" t="s">
        <v>449</v>
      </c>
      <c r="E282" s="387">
        <v>850</v>
      </c>
      <c r="F282" s="388">
        <v>850</v>
      </c>
      <c r="G282" s="389">
        <v>917</v>
      </c>
      <c r="H282" s="387">
        <f>SUM(G282*100/F282)</f>
        <v>107.88235294117646</v>
      </c>
      <c r="I282" s="639"/>
      <c r="J282" s="639"/>
    </row>
    <row r="283" spans="1:10" ht="12.75">
      <c r="A283" s="408"/>
      <c r="B283" s="383"/>
      <c r="C283" s="637" t="s">
        <v>828</v>
      </c>
      <c r="D283" s="637"/>
      <c r="E283" s="638">
        <f>SUM(E284)</f>
        <v>466278</v>
      </c>
      <c r="F283" s="638">
        <f>SUM(F284)</f>
        <v>492855</v>
      </c>
      <c r="G283" s="638">
        <f>SUM(G284)</f>
        <v>215057</v>
      </c>
      <c r="H283" s="348">
        <f>SUM(G283*100/F283)</f>
        <v>43.634943340333365</v>
      </c>
      <c r="I283" s="634"/>
      <c r="J283" s="634"/>
    </row>
    <row r="284" spans="1:10" ht="12.75">
      <c r="A284" s="408"/>
      <c r="B284" s="383"/>
      <c r="C284" s="324" t="s">
        <v>270</v>
      </c>
      <c r="D284" s="384" t="s">
        <v>8</v>
      </c>
      <c r="E284" s="385">
        <f>SUM(E285+E289+E294+E319)</f>
        <v>466278</v>
      </c>
      <c r="F284" s="385">
        <f>SUM(F285+F289+F294+F319)</f>
        <v>492855</v>
      </c>
      <c r="G284" s="385">
        <f>SUM(G285+G289+G294+G319)</f>
        <v>215057</v>
      </c>
      <c r="H284" s="403">
        <f>SUM(G284*100/F284)</f>
        <v>43.634943340333365</v>
      </c>
      <c r="I284" s="634"/>
      <c r="J284" s="634"/>
    </row>
    <row r="285" spans="1:13" ht="12.75">
      <c r="A285" s="408"/>
      <c r="B285" s="383"/>
      <c r="C285" s="330" t="s">
        <v>363</v>
      </c>
      <c r="D285" s="386" t="s">
        <v>513</v>
      </c>
      <c r="E285" s="523">
        <f>SUM(E286:E288)</f>
        <v>293970</v>
      </c>
      <c r="F285" s="523">
        <f>SUM(F286:F288)</f>
        <v>286401</v>
      </c>
      <c r="G285" s="523">
        <f>SUM(G286:G288)</f>
        <v>123998</v>
      </c>
      <c r="H285" s="523">
        <f>SUM(G285*100/F285)</f>
        <v>43.29523989092217</v>
      </c>
      <c r="I285" s="639"/>
      <c r="J285" s="639"/>
      <c r="M285" s="640"/>
    </row>
    <row r="286" spans="1:13" ht="12.75">
      <c r="A286" s="408"/>
      <c r="B286" s="383"/>
      <c r="C286" s="330"/>
      <c r="D286" s="390" t="s">
        <v>514</v>
      </c>
      <c r="E286" s="387">
        <v>274290</v>
      </c>
      <c r="F286" s="388">
        <v>264098</v>
      </c>
      <c r="G286" s="389">
        <v>112695</v>
      </c>
      <c r="H286" s="387">
        <f>SUM(G286*100/F286)</f>
        <v>42.67165976266386</v>
      </c>
      <c r="I286" s="639"/>
      <c r="J286" s="639"/>
      <c r="M286" s="640"/>
    </row>
    <row r="287" spans="1:13" ht="12.75">
      <c r="A287" s="408"/>
      <c r="B287" s="383"/>
      <c r="C287" s="330"/>
      <c r="D287" s="394" t="s">
        <v>771</v>
      </c>
      <c r="E287" s="387">
        <v>17350</v>
      </c>
      <c r="F287" s="388">
        <v>17350</v>
      </c>
      <c r="G287" s="389">
        <v>8178</v>
      </c>
      <c r="H287" s="387">
        <f>SUM(G287*100/F287)</f>
        <v>47.13544668587896</v>
      </c>
      <c r="I287" s="639"/>
      <c r="J287" s="639"/>
      <c r="M287" s="640"/>
    </row>
    <row r="288" spans="1:13" ht="12.75">
      <c r="A288" s="408"/>
      <c r="B288" s="383"/>
      <c r="C288" s="330"/>
      <c r="D288" s="394" t="s">
        <v>602</v>
      </c>
      <c r="E288" s="387">
        <v>2330</v>
      </c>
      <c r="F288" s="388">
        <v>4953</v>
      </c>
      <c r="G288" s="389">
        <v>3125</v>
      </c>
      <c r="H288" s="387">
        <f>SUM(G288*100/F288)</f>
        <v>63.09307490409853</v>
      </c>
      <c r="I288" s="639"/>
      <c r="J288" s="639"/>
      <c r="M288" s="640"/>
    </row>
    <row r="289" spans="1:10" ht="12.75">
      <c r="A289" s="408"/>
      <c r="B289" s="383"/>
      <c r="C289" s="330" t="s">
        <v>367</v>
      </c>
      <c r="D289" s="386" t="s">
        <v>603</v>
      </c>
      <c r="E289" s="393">
        <f>SUM(E290:E293)</f>
        <v>103477</v>
      </c>
      <c r="F289" s="393">
        <f>SUM(F290:F293)</f>
        <v>100813</v>
      </c>
      <c r="G289" s="393">
        <f>SUM(G290:G293)</f>
        <v>43301</v>
      </c>
      <c r="H289" s="523">
        <f>SUM(G289*100/F289)</f>
        <v>42.95180185095176</v>
      </c>
      <c r="I289" s="639"/>
      <c r="J289" s="639"/>
    </row>
    <row r="290" spans="1:10" ht="12.75">
      <c r="A290" s="408"/>
      <c r="B290" s="383"/>
      <c r="C290" s="330"/>
      <c r="D290" s="394" t="s">
        <v>772</v>
      </c>
      <c r="E290" s="344">
        <v>18290</v>
      </c>
      <c r="F290" s="339">
        <v>21118</v>
      </c>
      <c r="G290" s="340">
        <v>8024</v>
      </c>
      <c r="H290" s="387">
        <f>SUM(G290*100/F290)</f>
        <v>37.996022350601386</v>
      </c>
      <c r="I290" s="639"/>
      <c r="J290" s="639"/>
    </row>
    <row r="291" spans="1:10" ht="12.75">
      <c r="A291" s="408"/>
      <c r="B291" s="383"/>
      <c r="C291" s="330"/>
      <c r="D291" s="394" t="s">
        <v>773</v>
      </c>
      <c r="E291" s="344">
        <v>3709</v>
      </c>
      <c r="F291" s="339">
        <v>0</v>
      </c>
      <c r="G291" s="340">
        <v>0</v>
      </c>
      <c r="H291" s="387">
        <v>0</v>
      </c>
      <c r="I291" s="639"/>
      <c r="J291" s="639"/>
    </row>
    <row r="292" spans="1:10" ht="12.75">
      <c r="A292" s="408"/>
      <c r="B292" s="383"/>
      <c r="C292" s="330"/>
      <c r="D292" s="390" t="s">
        <v>774</v>
      </c>
      <c r="E292" s="344">
        <v>7398</v>
      </c>
      <c r="F292" s="339">
        <v>7522</v>
      </c>
      <c r="G292" s="340">
        <v>4342</v>
      </c>
      <c r="H292" s="387">
        <f>SUM(G292*100/F292)</f>
        <v>57.72400957192236</v>
      </c>
      <c r="I292" s="639"/>
      <c r="J292" s="639"/>
    </row>
    <row r="293" spans="1:10" ht="12.75">
      <c r="A293" s="408"/>
      <c r="B293" s="383"/>
      <c r="C293" s="330"/>
      <c r="D293" s="391" t="s">
        <v>775</v>
      </c>
      <c r="E293" s="339">
        <v>74080</v>
      </c>
      <c r="F293" s="339">
        <v>72173</v>
      </c>
      <c r="G293" s="392">
        <v>30935</v>
      </c>
      <c r="H293" s="387">
        <f>SUM(G293*100/F293)</f>
        <v>42.86228922173112</v>
      </c>
      <c r="I293" s="639"/>
      <c r="J293" s="639"/>
    </row>
    <row r="294" spans="1:10" ht="12.75">
      <c r="A294" s="408"/>
      <c r="B294" s="383"/>
      <c r="C294" s="330" t="s">
        <v>271</v>
      </c>
      <c r="D294" s="386" t="s">
        <v>272</v>
      </c>
      <c r="E294" s="393">
        <f>SUM(E295:E318)</f>
        <v>67331</v>
      </c>
      <c r="F294" s="393">
        <f>SUM(F295:F318)</f>
        <v>98600</v>
      </c>
      <c r="G294" s="393">
        <f>SUM(G295:G318)</f>
        <v>42882</v>
      </c>
      <c r="H294" s="523">
        <f>SUM(G294*100/F294)</f>
        <v>43.49087221095335</v>
      </c>
      <c r="I294" s="639"/>
      <c r="J294" s="639"/>
    </row>
    <row r="295" spans="1:10" ht="12.75">
      <c r="A295" s="408"/>
      <c r="B295" s="383"/>
      <c r="C295" s="524"/>
      <c r="D295" s="394" t="s">
        <v>829</v>
      </c>
      <c r="E295" s="344">
        <v>0</v>
      </c>
      <c r="F295" s="344">
        <v>166</v>
      </c>
      <c r="G295" s="344">
        <v>157</v>
      </c>
      <c r="H295" s="387">
        <f>SUM(G295*100/F295)</f>
        <v>94.57831325301204</v>
      </c>
      <c r="I295" s="639"/>
      <c r="J295" s="639"/>
    </row>
    <row r="296" spans="1:10" ht="12.75">
      <c r="A296" s="408"/>
      <c r="B296" s="383"/>
      <c r="C296" s="524"/>
      <c r="D296" s="391" t="s">
        <v>404</v>
      </c>
      <c r="E296" s="387">
        <v>42001</v>
      </c>
      <c r="F296" s="388">
        <v>71201</v>
      </c>
      <c r="G296" s="389">
        <v>31362</v>
      </c>
      <c r="H296" s="387">
        <f>SUM(G296*100/F296)</f>
        <v>44.04713416946391</v>
      </c>
      <c r="I296" s="639"/>
      <c r="J296" s="639"/>
    </row>
    <row r="297" spans="1:10" ht="12.75">
      <c r="A297" s="408"/>
      <c r="B297" s="383"/>
      <c r="C297" s="524"/>
      <c r="D297" s="391" t="s">
        <v>777</v>
      </c>
      <c r="E297" s="387">
        <v>5500</v>
      </c>
      <c r="F297" s="388">
        <v>5500</v>
      </c>
      <c r="G297" s="389">
        <v>1750</v>
      </c>
      <c r="H297" s="387">
        <f>SUM(G297*100/F297)</f>
        <v>31.818181818181817</v>
      </c>
      <c r="I297" s="639"/>
      <c r="J297" s="639"/>
    </row>
    <row r="298" spans="1:10" ht="12.75">
      <c r="A298" s="408"/>
      <c r="B298" s="383"/>
      <c r="C298" s="524"/>
      <c r="D298" s="391" t="s">
        <v>406</v>
      </c>
      <c r="E298" s="387">
        <v>580</v>
      </c>
      <c r="F298" s="388">
        <v>580</v>
      </c>
      <c r="G298" s="389">
        <v>234</v>
      </c>
      <c r="H298" s="387">
        <f>SUM(G298*100/F298)</f>
        <v>40.3448275862069</v>
      </c>
      <c r="I298" s="639"/>
      <c r="J298" s="639"/>
    </row>
    <row r="299" spans="1:10" ht="12.75">
      <c r="A299" s="408"/>
      <c r="B299" s="383"/>
      <c r="C299" s="524"/>
      <c r="D299" s="391" t="s">
        <v>409</v>
      </c>
      <c r="E299" s="387">
        <v>0</v>
      </c>
      <c r="F299" s="388">
        <v>50</v>
      </c>
      <c r="G299" s="389">
        <v>34</v>
      </c>
      <c r="H299" s="387">
        <f>SUM(G299*100/F299)</f>
        <v>68</v>
      </c>
      <c r="I299" s="639"/>
      <c r="J299" s="639"/>
    </row>
    <row r="300" spans="1:10" ht="12.75">
      <c r="A300" s="408"/>
      <c r="B300" s="383"/>
      <c r="C300" s="524"/>
      <c r="D300" s="391" t="s">
        <v>412</v>
      </c>
      <c r="E300" s="387">
        <v>2400</v>
      </c>
      <c r="F300" s="388">
        <v>2750</v>
      </c>
      <c r="G300" s="389">
        <v>809</v>
      </c>
      <c r="H300" s="387">
        <f>SUM(G300*100/F300)</f>
        <v>29.418181818181818</v>
      </c>
      <c r="I300" s="639"/>
      <c r="J300" s="639"/>
    </row>
    <row r="301" spans="1:10" ht="12.75">
      <c r="A301" s="408"/>
      <c r="B301" s="383"/>
      <c r="C301" s="524"/>
      <c r="D301" s="391" t="s">
        <v>779</v>
      </c>
      <c r="E301" s="387">
        <v>500</v>
      </c>
      <c r="F301" s="388">
        <v>960</v>
      </c>
      <c r="G301" s="389">
        <v>150</v>
      </c>
      <c r="H301" s="387">
        <f>SUM(G301*100/F301)</f>
        <v>15.625</v>
      </c>
      <c r="I301" s="639"/>
      <c r="J301" s="639"/>
    </row>
    <row r="302" spans="1:10" ht="12.75">
      <c r="A302" s="408"/>
      <c r="B302" s="383"/>
      <c r="C302" s="524"/>
      <c r="D302" s="391" t="s">
        <v>780</v>
      </c>
      <c r="E302" s="387">
        <v>200</v>
      </c>
      <c r="F302" s="388">
        <v>200</v>
      </c>
      <c r="G302" s="389">
        <v>0</v>
      </c>
      <c r="H302" s="387">
        <f>SUM(G302*100/F302)</f>
        <v>0</v>
      </c>
      <c r="I302" s="639"/>
      <c r="J302" s="639"/>
    </row>
    <row r="303" spans="1:10" ht="12.75">
      <c r="A303" s="408"/>
      <c r="B303" s="383"/>
      <c r="C303" s="524"/>
      <c r="D303" s="391" t="s">
        <v>799</v>
      </c>
      <c r="E303" s="387">
        <v>0</v>
      </c>
      <c r="F303" s="388">
        <v>0</v>
      </c>
      <c r="G303" s="389">
        <v>0</v>
      </c>
      <c r="H303" s="387">
        <v>0</v>
      </c>
      <c r="I303" s="639"/>
      <c r="J303" s="639"/>
    </row>
    <row r="304" spans="1:10" ht="12.75">
      <c r="A304" s="408"/>
      <c r="B304" s="383"/>
      <c r="C304" s="524"/>
      <c r="D304" s="391" t="s">
        <v>800</v>
      </c>
      <c r="E304" s="387">
        <v>50</v>
      </c>
      <c r="F304" s="388">
        <v>70</v>
      </c>
      <c r="G304" s="389">
        <v>71</v>
      </c>
      <c r="H304" s="387">
        <f>SUM(G304*100/F304)</f>
        <v>101.42857142857143</v>
      </c>
      <c r="I304" s="639"/>
      <c r="J304" s="639"/>
    </row>
    <row r="305" spans="1:10" ht="12.75">
      <c r="A305" s="408"/>
      <c r="B305" s="383"/>
      <c r="C305" s="524"/>
      <c r="D305" s="391" t="s">
        <v>782</v>
      </c>
      <c r="E305" s="387">
        <v>500</v>
      </c>
      <c r="F305" s="388">
        <v>530</v>
      </c>
      <c r="G305" s="389">
        <v>478</v>
      </c>
      <c r="H305" s="387">
        <f>SUM(G305*100/F305)</f>
        <v>90.18867924528301</v>
      </c>
      <c r="I305" s="639"/>
      <c r="J305" s="639"/>
    </row>
    <row r="306" spans="1:10" ht="12.75">
      <c r="A306" s="408"/>
      <c r="B306" s="383"/>
      <c r="C306" s="524"/>
      <c r="D306" s="391" t="s">
        <v>801</v>
      </c>
      <c r="E306" s="387">
        <v>0</v>
      </c>
      <c r="F306" s="388">
        <v>0</v>
      </c>
      <c r="G306" s="389">
        <v>0</v>
      </c>
      <c r="H306" s="387">
        <v>0</v>
      </c>
      <c r="I306" s="639"/>
      <c r="J306" s="639"/>
    </row>
    <row r="307" spans="1:10" ht="12.75">
      <c r="A307" s="408"/>
      <c r="B307" s="383"/>
      <c r="C307" s="524"/>
      <c r="D307" s="391" t="s">
        <v>783</v>
      </c>
      <c r="E307" s="387">
        <v>250</v>
      </c>
      <c r="F307" s="388">
        <v>250</v>
      </c>
      <c r="G307" s="389">
        <v>0</v>
      </c>
      <c r="H307" s="387">
        <f>SUM(G307*100/F307)</f>
        <v>0</v>
      </c>
      <c r="I307" s="639"/>
      <c r="J307" s="639"/>
    </row>
    <row r="308" spans="1:10" ht="12.75">
      <c r="A308" s="408"/>
      <c r="B308" s="383"/>
      <c r="C308" s="524"/>
      <c r="D308" s="391" t="s">
        <v>784</v>
      </c>
      <c r="E308" s="387">
        <v>0</v>
      </c>
      <c r="F308" s="388">
        <v>906</v>
      </c>
      <c r="G308" s="389">
        <v>129</v>
      </c>
      <c r="H308" s="387">
        <f>SUM(G308*100/F308)</f>
        <v>14.23841059602649</v>
      </c>
      <c r="I308" s="639"/>
      <c r="J308" s="639"/>
    </row>
    <row r="309" spans="1:10" ht="12.75">
      <c r="A309" s="408"/>
      <c r="B309" s="383"/>
      <c r="C309" s="524"/>
      <c r="D309" s="391" t="s">
        <v>785</v>
      </c>
      <c r="E309" s="387">
        <v>360</v>
      </c>
      <c r="F309" s="388">
        <v>360</v>
      </c>
      <c r="G309" s="389">
        <v>30</v>
      </c>
      <c r="H309" s="387">
        <f>SUM(G309*100/F309)</f>
        <v>8.333333333333334</v>
      </c>
      <c r="I309" s="639"/>
      <c r="J309" s="639"/>
    </row>
    <row r="310" spans="1:10" ht="12.75">
      <c r="A310" s="408"/>
      <c r="B310" s="383"/>
      <c r="C310" s="524"/>
      <c r="D310" s="391" t="s">
        <v>830</v>
      </c>
      <c r="E310" s="387">
        <v>0</v>
      </c>
      <c r="F310" s="388">
        <v>0</v>
      </c>
      <c r="G310" s="389">
        <v>391</v>
      </c>
      <c r="H310" s="387">
        <v>0</v>
      </c>
      <c r="I310" s="639"/>
      <c r="J310" s="639"/>
    </row>
    <row r="311" spans="1:10" ht="12.75">
      <c r="A311" s="408"/>
      <c r="B311" s="383"/>
      <c r="C311" s="524"/>
      <c r="D311" s="391" t="s">
        <v>433</v>
      </c>
      <c r="E311" s="387">
        <v>40</v>
      </c>
      <c r="F311" s="388">
        <v>40</v>
      </c>
      <c r="G311" s="389">
        <v>20</v>
      </c>
      <c r="H311" s="387">
        <f>SUM(G311*100/F311)</f>
        <v>50</v>
      </c>
      <c r="I311" s="639"/>
      <c r="J311" s="639"/>
    </row>
    <row r="312" spans="1:10" ht="12.75">
      <c r="A312" s="408"/>
      <c r="B312" s="383"/>
      <c r="C312" s="524"/>
      <c r="D312" s="391" t="s">
        <v>434</v>
      </c>
      <c r="E312" s="387">
        <v>1370</v>
      </c>
      <c r="F312" s="388">
        <v>1370</v>
      </c>
      <c r="G312" s="389">
        <v>828</v>
      </c>
      <c r="H312" s="387">
        <f>SUM(G312*100/F312)</f>
        <v>60.43795620437956</v>
      </c>
      <c r="I312" s="639"/>
      <c r="J312" s="639"/>
    </row>
    <row r="313" spans="1:10" ht="12.75">
      <c r="A313" s="408"/>
      <c r="B313" s="383"/>
      <c r="C313" s="524"/>
      <c r="D313" s="391" t="s">
        <v>787</v>
      </c>
      <c r="E313" s="387">
        <v>1810</v>
      </c>
      <c r="F313" s="388">
        <v>1810</v>
      </c>
      <c r="G313" s="389">
        <v>56</v>
      </c>
      <c r="H313" s="387">
        <f>SUM(G313*100/F313)</f>
        <v>3.0939226519337018</v>
      </c>
      <c r="I313" s="639"/>
      <c r="J313" s="639"/>
    </row>
    <row r="314" spans="1:10" ht="12.75">
      <c r="A314" s="408"/>
      <c r="B314" s="383"/>
      <c r="C314" s="524"/>
      <c r="D314" s="391" t="s">
        <v>389</v>
      </c>
      <c r="E314" s="387">
        <v>6500</v>
      </c>
      <c r="F314" s="388">
        <v>6587</v>
      </c>
      <c r="G314" s="389">
        <v>4133</v>
      </c>
      <c r="H314" s="387">
        <f>SUM(G314*100/F314)</f>
        <v>62.74480036435403</v>
      </c>
      <c r="I314" s="639"/>
      <c r="J314" s="639"/>
    </row>
    <row r="315" spans="1:10" ht="12.75">
      <c r="A315" s="408"/>
      <c r="B315" s="383"/>
      <c r="C315" s="524"/>
      <c r="D315" s="391" t="s">
        <v>437</v>
      </c>
      <c r="E315" s="387">
        <v>1100</v>
      </c>
      <c r="F315" s="388">
        <v>1100</v>
      </c>
      <c r="G315" s="389">
        <v>382</v>
      </c>
      <c r="H315" s="387">
        <f>SUM(G315*100/F315)</f>
        <v>34.72727272727273</v>
      </c>
      <c r="I315" s="639"/>
      <c r="J315" s="639"/>
    </row>
    <row r="316" spans="1:10" ht="12.75">
      <c r="A316" s="408"/>
      <c r="B316" s="383"/>
      <c r="C316" s="524"/>
      <c r="D316" s="391" t="s">
        <v>438</v>
      </c>
      <c r="E316" s="387">
        <v>3670</v>
      </c>
      <c r="F316" s="388">
        <v>3670</v>
      </c>
      <c r="G316" s="389">
        <v>1440</v>
      </c>
      <c r="H316" s="387">
        <f>SUM(G316*100/F316)</f>
        <v>39.237057220708444</v>
      </c>
      <c r="I316" s="639"/>
      <c r="J316" s="639"/>
    </row>
    <row r="317" spans="1:10" ht="12.75">
      <c r="A317" s="408"/>
      <c r="B317" s="383"/>
      <c r="C317" s="524"/>
      <c r="D317" s="391" t="s">
        <v>788</v>
      </c>
      <c r="E317" s="387">
        <v>500</v>
      </c>
      <c r="F317" s="388">
        <v>500</v>
      </c>
      <c r="G317" s="389">
        <v>353</v>
      </c>
      <c r="H317" s="387">
        <f>SUM(G317*100/F317)</f>
        <v>70.6</v>
      </c>
      <c r="I317" s="639"/>
      <c r="J317" s="639"/>
    </row>
    <row r="318" spans="1:10" ht="12.75">
      <c r="A318" s="408"/>
      <c r="B318" s="383"/>
      <c r="C318" s="524"/>
      <c r="D318" s="391" t="s">
        <v>803</v>
      </c>
      <c r="E318" s="387">
        <v>0</v>
      </c>
      <c r="F318" s="388">
        <v>0</v>
      </c>
      <c r="G318" s="389">
        <v>75</v>
      </c>
      <c r="H318" s="387">
        <v>0</v>
      </c>
      <c r="I318" s="639"/>
      <c r="J318" s="639"/>
    </row>
    <row r="319" spans="1:10" ht="12.75">
      <c r="A319" s="408"/>
      <c r="B319" s="383"/>
      <c r="C319" s="521" t="s">
        <v>485</v>
      </c>
      <c r="D319" s="522" t="s">
        <v>566</v>
      </c>
      <c r="E319" s="523">
        <f>SUM(E320:E321)</f>
        <v>1500</v>
      </c>
      <c r="F319" s="523">
        <f>SUM(F320:F321)</f>
        <v>7041</v>
      </c>
      <c r="G319" s="523">
        <f>SUM(G320:G321)</f>
        <v>4876</v>
      </c>
      <c r="H319" s="523">
        <f>SUM(G319*100/F319)</f>
        <v>69.25152677176537</v>
      </c>
      <c r="I319" s="639"/>
      <c r="J319" s="639"/>
    </row>
    <row r="320" spans="1:10" ht="12.75">
      <c r="A320" s="408"/>
      <c r="B320" s="383"/>
      <c r="C320" s="524"/>
      <c r="D320" s="391" t="s">
        <v>823</v>
      </c>
      <c r="E320" s="387">
        <v>0</v>
      </c>
      <c r="F320" s="388">
        <v>5541</v>
      </c>
      <c r="G320" s="389">
        <v>4252</v>
      </c>
      <c r="H320" s="387">
        <f>SUM(G320*100/F320)</f>
        <v>76.73705107381339</v>
      </c>
      <c r="I320" s="639"/>
      <c r="J320" s="639"/>
    </row>
    <row r="321" spans="1:10" ht="12.75">
      <c r="A321" s="408"/>
      <c r="B321" s="383"/>
      <c r="C321" s="524"/>
      <c r="D321" s="391" t="s">
        <v>449</v>
      </c>
      <c r="E321" s="387">
        <v>1500</v>
      </c>
      <c r="F321" s="388">
        <v>1500</v>
      </c>
      <c r="G321" s="389">
        <v>624</v>
      </c>
      <c r="H321" s="387">
        <f>SUM(G321*100/F321)</f>
        <v>41.6</v>
      </c>
      <c r="I321" s="639"/>
      <c r="J321" s="639"/>
    </row>
    <row r="322" spans="1:10" ht="12.75">
      <c r="A322" s="408"/>
      <c r="B322" s="383"/>
      <c r="C322" s="637" t="s">
        <v>831</v>
      </c>
      <c r="D322" s="637"/>
      <c r="E322" s="638">
        <f>SUM(E323)</f>
        <v>315670</v>
      </c>
      <c r="F322" s="638">
        <f>SUM(F323)</f>
        <v>334270</v>
      </c>
      <c r="G322" s="638">
        <f>SUM(G323)</f>
        <v>169036</v>
      </c>
      <c r="H322" s="348">
        <f>SUM(G322*100/F322)</f>
        <v>50.56870194752745</v>
      </c>
      <c r="I322" s="634"/>
      <c r="J322" s="634"/>
    </row>
    <row r="323" spans="1:10" ht="12.75">
      <c r="A323" s="408"/>
      <c r="B323" s="383"/>
      <c r="C323" s="324" t="s">
        <v>270</v>
      </c>
      <c r="D323" s="384" t="s">
        <v>8</v>
      </c>
      <c r="E323" s="385">
        <f>SUM(E324+E328+E333+E355)</f>
        <v>315670</v>
      </c>
      <c r="F323" s="385">
        <f>SUM(F324+F328+F333+F355)</f>
        <v>334270</v>
      </c>
      <c r="G323" s="385">
        <f>SUM(G324+G328+G333+G355)</f>
        <v>169036</v>
      </c>
      <c r="H323" s="403">
        <f>SUM(G323*100/F323)</f>
        <v>50.56870194752745</v>
      </c>
      <c r="I323" s="634"/>
      <c r="J323" s="634"/>
    </row>
    <row r="324" spans="1:13" ht="12.75">
      <c r="A324" s="408"/>
      <c r="B324" s="383"/>
      <c r="C324" s="330" t="s">
        <v>363</v>
      </c>
      <c r="D324" s="386" t="s">
        <v>513</v>
      </c>
      <c r="E324" s="523">
        <f>SUM(E325:E327)</f>
        <v>221894</v>
      </c>
      <c r="F324" s="523">
        <f>SUM(F325:F327)</f>
        <v>193195</v>
      </c>
      <c r="G324" s="523">
        <f>SUM(G325:G327)</f>
        <v>95095</v>
      </c>
      <c r="H324" s="523">
        <f>SUM(G324*100/F324)</f>
        <v>49.22228836150004</v>
      </c>
      <c r="I324" s="639"/>
      <c r="J324" s="639"/>
      <c r="M324" s="640"/>
    </row>
    <row r="325" spans="1:13" ht="12.75">
      <c r="A325" s="408"/>
      <c r="B325" s="383"/>
      <c r="C325" s="330"/>
      <c r="D325" s="390" t="s">
        <v>514</v>
      </c>
      <c r="E325" s="387">
        <v>203439</v>
      </c>
      <c r="F325" s="388">
        <v>171986</v>
      </c>
      <c r="G325" s="389">
        <v>89561</v>
      </c>
      <c r="H325" s="387">
        <f>SUM(G325*100/F325)</f>
        <v>52.07458746642168</v>
      </c>
      <c r="I325" s="639"/>
      <c r="J325" s="639"/>
      <c r="M325" s="640"/>
    </row>
    <row r="326" spans="1:13" ht="12.75">
      <c r="A326" s="408"/>
      <c r="B326" s="383"/>
      <c r="C326" s="330"/>
      <c r="D326" s="394" t="s">
        <v>771</v>
      </c>
      <c r="E326" s="387">
        <v>17380</v>
      </c>
      <c r="F326" s="388">
        <v>17380</v>
      </c>
      <c r="G326" s="389">
        <v>4668</v>
      </c>
      <c r="H326" s="387">
        <f>SUM(G326*100/F326)</f>
        <v>26.858457997698505</v>
      </c>
      <c r="I326" s="639"/>
      <c r="J326" s="639"/>
      <c r="M326" s="640"/>
    </row>
    <row r="327" spans="1:13" ht="12.75">
      <c r="A327" s="408"/>
      <c r="B327" s="383"/>
      <c r="C327" s="330"/>
      <c r="D327" s="394" t="s">
        <v>602</v>
      </c>
      <c r="E327" s="387">
        <v>1075</v>
      </c>
      <c r="F327" s="388">
        <v>3829</v>
      </c>
      <c r="G327" s="389">
        <v>866</v>
      </c>
      <c r="H327" s="387">
        <f>SUM(G327*100/F327)</f>
        <v>22.616871245756073</v>
      </c>
      <c r="I327" s="639"/>
      <c r="J327" s="639"/>
      <c r="M327" s="640"/>
    </row>
    <row r="328" spans="1:10" ht="12.75">
      <c r="A328" s="408"/>
      <c r="B328" s="383"/>
      <c r="C328" s="330" t="s">
        <v>367</v>
      </c>
      <c r="D328" s="386" t="s">
        <v>603</v>
      </c>
      <c r="E328" s="393">
        <f>SUM(E329:E332)</f>
        <v>78106</v>
      </c>
      <c r="F328" s="393">
        <f>SUM(F329:F332)</f>
        <v>68004</v>
      </c>
      <c r="G328" s="393">
        <f>SUM(G329:G332)</f>
        <v>32873</v>
      </c>
      <c r="H328" s="523">
        <f>SUM(G328*100/F328)</f>
        <v>48.33980354096818</v>
      </c>
      <c r="I328" s="639"/>
      <c r="J328" s="639"/>
    </row>
    <row r="329" spans="1:10" ht="12.75">
      <c r="A329" s="408"/>
      <c r="B329" s="383"/>
      <c r="C329" s="330"/>
      <c r="D329" s="394" t="s">
        <v>772</v>
      </c>
      <c r="E329" s="344">
        <v>9986</v>
      </c>
      <c r="F329" s="339">
        <v>12648</v>
      </c>
      <c r="G329" s="340">
        <v>5408</v>
      </c>
      <c r="H329" s="387">
        <f>SUM(G329*100/F329)</f>
        <v>42.75774826059456</v>
      </c>
      <c r="I329" s="639"/>
      <c r="J329" s="639"/>
    </row>
    <row r="330" spans="1:10" ht="12.75">
      <c r="A330" s="408"/>
      <c r="B330" s="383"/>
      <c r="C330" s="330"/>
      <c r="D330" s="394" t="s">
        <v>773</v>
      </c>
      <c r="E330" s="344">
        <v>5281</v>
      </c>
      <c r="F330" s="339">
        <v>0</v>
      </c>
      <c r="G330" s="340"/>
      <c r="H330" s="387">
        <v>0</v>
      </c>
      <c r="I330" s="639"/>
      <c r="J330" s="639"/>
    </row>
    <row r="331" spans="1:10" ht="12.75">
      <c r="A331" s="408"/>
      <c r="B331" s="383"/>
      <c r="C331" s="330"/>
      <c r="D331" s="390" t="s">
        <v>774</v>
      </c>
      <c r="E331" s="344">
        <v>6733</v>
      </c>
      <c r="F331" s="339">
        <v>5472</v>
      </c>
      <c r="G331" s="340">
        <v>3627</v>
      </c>
      <c r="H331" s="387">
        <f>SUM(G331*100/F331)</f>
        <v>66.28289473684211</v>
      </c>
      <c r="I331" s="639"/>
      <c r="J331" s="639"/>
    </row>
    <row r="332" spans="1:10" ht="12.75">
      <c r="A332" s="408"/>
      <c r="B332" s="383"/>
      <c r="C332" s="330"/>
      <c r="D332" s="391" t="s">
        <v>775</v>
      </c>
      <c r="E332" s="339">
        <v>56106</v>
      </c>
      <c r="F332" s="339">
        <v>49884</v>
      </c>
      <c r="G332" s="392">
        <v>23838</v>
      </c>
      <c r="H332" s="387">
        <f>SUM(G332*100/F332)</f>
        <v>47.78686552802502</v>
      </c>
      <c r="I332" s="639"/>
      <c r="J332" s="639"/>
    </row>
    <row r="333" spans="1:10" ht="12.75">
      <c r="A333" s="408"/>
      <c r="B333" s="383"/>
      <c r="C333" s="330" t="s">
        <v>271</v>
      </c>
      <c r="D333" s="386" t="s">
        <v>272</v>
      </c>
      <c r="E333" s="393">
        <f>SUM(E334:E354)</f>
        <v>15470</v>
      </c>
      <c r="F333" s="393">
        <f>SUM(F334:F354)</f>
        <v>72280</v>
      </c>
      <c r="G333" s="393">
        <f>SUM(G334:G354)</f>
        <v>40514</v>
      </c>
      <c r="H333" s="523">
        <f>SUM(G333*100/F333)</f>
        <v>56.051466519092415</v>
      </c>
      <c r="I333" s="639"/>
      <c r="J333" s="639"/>
    </row>
    <row r="334" spans="1:10" ht="12.75">
      <c r="A334" s="408"/>
      <c r="B334" s="383"/>
      <c r="C334" s="524"/>
      <c r="D334" s="391" t="s">
        <v>404</v>
      </c>
      <c r="E334" s="387">
        <v>2845</v>
      </c>
      <c r="F334" s="388">
        <v>21176</v>
      </c>
      <c r="G334" s="389">
        <v>20697</v>
      </c>
      <c r="H334" s="387">
        <f>SUM(G334*100/F334)</f>
        <v>97.73800528900642</v>
      </c>
      <c r="I334" s="639"/>
      <c r="J334" s="639"/>
    </row>
    <row r="335" spans="1:10" ht="12.75">
      <c r="A335" s="408"/>
      <c r="B335" s="383"/>
      <c r="C335" s="524"/>
      <c r="D335" s="391" t="s">
        <v>777</v>
      </c>
      <c r="E335" s="387">
        <v>2000</v>
      </c>
      <c r="F335" s="388">
        <v>2000</v>
      </c>
      <c r="G335" s="389">
        <v>0</v>
      </c>
      <c r="H335" s="387">
        <f>SUM(G335*100/F335)</f>
        <v>0</v>
      </c>
      <c r="I335" s="639"/>
      <c r="J335" s="639"/>
    </row>
    <row r="336" spans="1:10" ht="12.75">
      <c r="A336" s="408"/>
      <c r="B336" s="383"/>
      <c r="C336" s="524"/>
      <c r="D336" s="391" t="s">
        <v>406</v>
      </c>
      <c r="E336" s="387">
        <v>800</v>
      </c>
      <c r="F336" s="388">
        <v>979</v>
      </c>
      <c r="G336" s="389">
        <v>746</v>
      </c>
      <c r="H336" s="387">
        <f>SUM(G336*100/F336)</f>
        <v>76.20020429009193</v>
      </c>
      <c r="I336" s="639"/>
      <c r="J336" s="639"/>
    </row>
    <row r="337" spans="1:10" ht="12.75">
      <c r="A337" s="408"/>
      <c r="B337" s="383"/>
      <c r="C337" s="524"/>
      <c r="D337" s="391" t="s">
        <v>408</v>
      </c>
      <c r="E337" s="387">
        <v>0</v>
      </c>
      <c r="F337" s="388">
        <v>0</v>
      </c>
      <c r="G337" s="389">
        <v>0</v>
      </c>
      <c r="H337" s="387">
        <v>0</v>
      </c>
      <c r="I337" s="639"/>
      <c r="J337" s="639"/>
    </row>
    <row r="338" spans="1:10" ht="12.75">
      <c r="A338" s="408"/>
      <c r="B338" s="383"/>
      <c r="C338" s="524"/>
      <c r="D338" s="391" t="s">
        <v>409</v>
      </c>
      <c r="E338" s="387">
        <v>0</v>
      </c>
      <c r="F338" s="388">
        <v>0</v>
      </c>
      <c r="G338" s="389">
        <v>0</v>
      </c>
      <c r="H338" s="387">
        <v>0</v>
      </c>
      <c r="I338" s="639"/>
      <c r="J338" s="639"/>
    </row>
    <row r="339" spans="1:10" ht="12.75">
      <c r="A339" s="408"/>
      <c r="B339" s="383"/>
      <c r="C339" s="524"/>
      <c r="D339" s="391" t="s">
        <v>412</v>
      </c>
      <c r="E339" s="387">
        <v>200</v>
      </c>
      <c r="F339" s="388">
        <v>14000</v>
      </c>
      <c r="G339" s="389">
        <v>5226</v>
      </c>
      <c r="H339" s="387">
        <f>SUM(G339*100/F339)</f>
        <v>37.32857142857143</v>
      </c>
      <c r="I339" s="639"/>
      <c r="J339" s="639"/>
    </row>
    <row r="340" spans="1:10" ht="12.75">
      <c r="A340" s="408"/>
      <c r="B340" s="383"/>
      <c r="C340" s="524"/>
      <c r="D340" s="391" t="s">
        <v>779</v>
      </c>
      <c r="E340" s="387">
        <v>300</v>
      </c>
      <c r="F340" s="388">
        <v>1500</v>
      </c>
      <c r="G340" s="389">
        <v>423</v>
      </c>
      <c r="H340" s="387">
        <f>SUM(G340*100/F340)</f>
        <v>28.2</v>
      </c>
      <c r="I340" s="639"/>
      <c r="J340" s="639"/>
    </row>
    <row r="341" spans="1:10" ht="12.75">
      <c r="A341" s="408"/>
      <c r="B341" s="383"/>
      <c r="C341" s="524"/>
      <c r="D341" s="391" t="s">
        <v>780</v>
      </c>
      <c r="E341" s="387">
        <v>240</v>
      </c>
      <c r="F341" s="388">
        <v>240</v>
      </c>
      <c r="G341" s="389">
        <v>0</v>
      </c>
      <c r="H341" s="387">
        <f>SUM(G341*100/F341)</f>
        <v>0</v>
      </c>
      <c r="I341" s="639"/>
      <c r="J341" s="639"/>
    </row>
    <row r="342" spans="1:10" ht="12.75">
      <c r="A342" s="408"/>
      <c r="B342" s="383"/>
      <c r="C342" s="524"/>
      <c r="D342" s="391" t="s">
        <v>799</v>
      </c>
      <c r="E342" s="387">
        <v>0</v>
      </c>
      <c r="F342" s="388">
        <v>150</v>
      </c>
      <c r="G342" s="389">
        <v>129</v>
      </c>
      <c r="H342" s="387">
        <f>SUM(G342*100/F342)</f>
        <v>86</v>
      </c>
      <c r="I342" s="639"/>
      <c r="J342" s="639"/>
    </row>
    <row r="343" spans="1:10" ht="12.75">
      <c r="A343" s="408"/>
      <c r="B343" s="383"/>
      <c r="C343" s="524"/>
      <c r="D343" s="391" t="s">
        <v>800</v>
      </c>
      <c r="E343" s="387">
        <v>100</v>
      </c>
      <c r="F343" s="388">
        <v>100</v>
      </c>
      <c r="G343" s="389">
        <v>20</v>
      </c>
      <c r="H343" s="387">
        <f>SUM(G343*100/F343)</f>
        <v>20</v>
      </c>
      <c r="I343" s="639"/>
      <c r="J343" s="639"/>
    </row>
    <row r="344" spans="1:10" ht="12.75">
      <c r="A344" s="408"/>
      <c r="B344" s="383"/>
      <c r="C344" s="524"/>
      <c r="D344" s="391" t="s">
        <v>782</v>
      </c>
      <c r="E344" s="387">
        <v>0</v>
      </c>
      <c r="F344" s="388">
        <v>250</v>
      </c>
      <c r="G344" s="389">
        <v>266</v>
      </c>
      <c r="H344" s="387">
        <f>SUM(G344*100/F344)</f>
        <v>106.4</v>
      </c>
      <c r="I344" s="639"/>
      <c r="J344" s="639"/>
    </row>
    <row r="345" spans="1:10" ht="12.75">
      <c r="A345" s="408"/>
      <c r="B345" s="383"/>
      <c r="C345" s="524"/>
      <c r="D345" s="391" t="s">
        <v>832</v>
      </c>
      <c r="E345" s="387">
        <v>0</v>
      </c>
      <c r="F345" s="388">
        <v>0</v>
      </c>
      <c r="G345" s="389">
        <v>0</v>
      </c>
      <c r="H345" s="387">
        <v>0</v>
      </c>
      <c r="I345" s="639"/>
      <c r="J345" s="639"/>
    </row>
    <row r="346" spans="1:10" ht="12.75">
      <c r="A346" s="408"/>
      <c r="B346" s="383"/>
      <c r="C346" s="524"/>
      <c r="D346" s="391" t="s">
        <v>785</v>
      </c>
      <c r="E346" s="387">
        <v>85</v>
      </c>
      <c r="F346" s="388">
        <v>85</v>
      </c>
      <c r="G346" s="389">
        <v>30</v>
      </c>
      <c r="H346" s="387">
        <f>SUM(G346*100/F346)</f>
        <v>35.294117647058826</v>
      </c>
      <c r="I346" s="639"/>
      <c r="J346" s="639"/>
    </row>
    <row r="347" spans="1:10" ht="12.75">
      <c r="A347" s="408"/>
      <c r="B347" s="383"/>
      <c r="C347" s="524"/>
      <c r="D347" s="391" t="s">
        <v>433</v>
      </c>
      <c r="E347" s="387">
        <v>25</v>
      </c>
      <c r="F347" s="388">
        <v>25</v>
      </c>
      <c r="G347" s="389">
        <v>136</v>
      </c>
      <c r="H347" s="387">
        <f>SUM(G347*100/F347)</f>
        <v>544</v>
      </c>
      <c r="I347" s="639"/>
      <c r="J347" s="639"/>
    </row>
    <row r="348" spans="1:10" ht="12.75">
      <c r="A348" s="408"/>
      <c r="B348" s="383"/>
      <c r="C348" s="524"/>
      <c r="D348" s="391" t="s">
        <v>434</v>
      </c>
      <c r="E348" s="387">
        <v>2000</v>
      </c>
      <c r="F348" s="388">
        <v>24400</v>
      </c>
      <c r="G348" s="389">
        <v>9189</v>
      </c>
      <c r="H348" s="387">
        <f>SUM(G348*100/F348)</f>
        <v>37.65983606557377</v>
      </c>
      <c r="I348" s="639"/>
      <c r="J348" s="639"/>
    </row>
    <row r="349" spans="1:10" ht="12.75">
      <c r="A349" s="408"/>
      <c r="B349" s="383"/>
      <c r="C349" s="524"/>
      <c r="D349" s="391" t="s">
        <v>827</v>
      </c>
      <c r="E349" s="387">
        <v>0</v>
      </c>
      <c r="F349" s="388">
        <v>0</v>
      </c>
      <c r="G349" s="389"/>
      <c r="H349" s="387">
        <v>0</v>
      </c>
      <c r="I349" s="639"/>
      <c r="J349" s="639"/>
    </row>
    <row r="350" spans="1:10" ht="12.75">
      <c r="A350" s="408"/>
      <c r="B350" s="383"/>
      <c r="C350" s="524"/>
      <c r="D350" s="391" t="s">
        <v>787</v>
      </c>
      <c r="E350" s="387">
        <v>160</v>
      </c>
      <c r="F350" s="388">
        <v>160</v>
      </c>
      <c r="G350" s="389">
        <v>85</v>
      </c>
      <c r="H350" s="387">
        <f>SUM(G350*100/F350)</f>
        <v>53.125</v>
      </c>
      <c r="I350" s="639"/>
      <c r="J350" s="639"/>
    </row>
    <row r="351" spans="1:10" ht="12.75">
      <c r="A351" s="408"/>
      <c r="B351" s="383"/>
      <c r="C351" s="524"/>
      <c r="D351" s="391" t="s">
        <v>389</v>
      </c>
      <c r="E351" s="387">
        <v>4000</v>
      </c>
      <c r="F351" s="388">
        <v>4000</v>
      </c>
      <c r="G351" s="389">
        <v>2289</v>
      </c>
      <c r="H351" s="387">
        <f>SUM(G351*100/F351)</f>
        <v>57.225</v>
      </c>
      <c r="I351" s="639"/>
      <c r="J351" s="639"/>
    </row>
    <row r="352" spans="1:10" ht="12.75">
      <c r="A352" s="408"/>
      <c r="B352" s="383"/>
      <c r="C352" s="524"/>
      <c r="D352" s="391" t="s">
        <v>437</v>
      </c>
      <c r="E352" s="387">
        <v>840</v>
      </c>
      <c r="F352" s="388">
        <v>840</v>
      </c>
      <c r="G352" s="389">
        <v>0</v>
      </c>
      <c r="H352" s="387">
        <f>SUM(G352*100/F352)</f>
        <v>0</v>
      </c>
      <c r="I352" s="639"/>
      <c r="J352" s="639"/>
    </row>
    <row r="353" spans="1:10" ht="12.75">
      <c r="A353" s="408"/>
      <c r="B353" s="383"/>
      <c r="C353" s="524"/>
      <c r="D353" s="391" t="s">
        <v>438</v>
      </c>
      <c r="E353" s="387">
        <v>1800</v>
      </c>
      <c r="F353" s="388">
        <v>1800</v>
      </c>
      <c r="G353" s="389">
        <v>848</v>
      </c>
      <c r="H353" s="387">
        <f>SUM(G353*100/F353)</f>
        <v>47.111111111111114</v>
      </c>
      <c r="I353" s="639"/>
      <c r="J353" s="639"/>
    </row>
    <row r="354" spans="1:10" ht="12.75">
      <c r="A354" s="408"/>
      <c r="B354" s="383"/>
      <c r="C354" s="524"/>
      <c r="D354" s="391" t="s">
        <v>788</v>
      </c>
      <c r="E354" s="387">
        <v>75</v>
      </c>
      <c r="F354" s="388">
        <v>575</v>
      </c>
      <c r="G354" s="389">
        <v>430</v>
      </c>
      <c r="H354" s="387">
        <f>SUM(G354*100/F354)</f>
        <v>74.78260869565217</v>
      </c>
      <c r="I354" s="639"/>
      <c r="J354" s="639"/>
    </row>
    <row r="355" spans="1:10" ht="12.75">
      <c r="A355" s="408"/>
      <c r="B355" s="383"/>
      <c r="C355" s="521" t="s">
        <v>485</v>
      </c>
      <c r="D355" s="522" t="s">
        <v>566</v>
      </c>
      <c r="E355" s="523">
        <f>SUM(E356:E357)</f>
        <v>200</v>
      </c>
      <c r="F355" s="523">
        <f>SUM(F356:F357)</f>
        <v>791</v>
      </c>
      <c r="G355" s="523">
        <f>SUM(G356:G357)</f>
        <v>554</v>
      </c>
      <c r="H355" s="523">
        <f>SUM(G355*100/F355)</f>
        <v>70.03792667509482</v>
      </c>
      <c r="I355" s="639"/>
      <c r="J355" s="639"/>
    </row>
    <row r="356" spans="1:10" ht="12.75">
      <c r="A356" s="408"/>
      <c r="B356" s="383"/>
      <c r="C356" s="524"/>
      <c r="D356" s="391" t="s">
        <v>823</v>
      </c>
      <c r="E356" s="387">
        <v>0</v>
      </c>
      <c r="F356" s="388">
        <v>591</v>
      </c>
      <c r="G356" s="389">
        <v>393</v>
      </c>
      <c r="H356" s="387">
        <f>SUM(G356*100/F356)</f>
        <v>66.49746192893402</v>
      </c>
      <c r="I356" s="639"/>
      <c r="J356" s="639"/>
    </row>
    <row r="357" spans="1:10" ht="12.75">
      <c r="A357" s="408"/>
      <c r="B357" s="383"/>
      <c r="C357" s="524"/>
      <c r="D357" s="391" t="s">
        <v>449</v>
      </c>
      <c r="E357" s="387">
        <v>200</v>
      </c>
      <c r="F357" s="388">
        <v>200</v>
      </c>
      <c r="G357" s="389">
        <v>161</v>
      </c>
      <c r="H357" s="387">
        <f>SUM(G357*100/F357)</f>
        <v>80.5</v>
      </c>
      <c r="I357" s="639"/>
      <c r="J357" s="639"/>
    </row>
    <row r="358" spans="1:10" ht="12.75">
      <c r="A358" s="408"/>
      <c r="B358" s="383"/>
      <c r="C358" s="637" t="s">
        <v>833</v>
      </c>
      <c r="D358" s="637"/>
      <c r="E358" s="638">
        <f>SUM(E359)</f>
        <v>142595</v>
      </c>
      <c r="F358" s="638">
        <f>SUM(F359)</f>
        <v>204377</v>
      </c>
      <c r="G358" s="638">
        <f>SUM(G359)</f>
        <v>108216</v>
      </c>
      <c r="H358" s="348">
        <f>SUM(G358*100/F358)</f>
        <v>52.949206613268615</v>
      </c>
      <c r="I358" s="634"/>
      <c r="J358" s="634"/>
    </row>
    <row r="359" spans="1:10" ht="12.75">
      <c r="A359" s="408"/>
      <c r="B359" s="383"/>
      <c r="C359" s="324" t="s">
        <v>270</v>
      </c>
      <c r="D359" s="384" t="s">
        <v>8</v>
      </c>
      <c r="E359" s="385">
        <f>SUM(E360+E364+E369+E397)</f>
        <v>142595</v>
      </c>
      <c r="F359" s="385">
        <f>SUM(F360+F364+F369+F397)</f>
        <v>204377</v>
      </c>
      <c r="G359" s="385">
        <f>SUM(G360+G364+G369+G397)</f>
        <v>108216</v>
      </c>
      <c r="H359" s="403">
        <f>SUM(G359*100/F359)</f>
        <v>52.949206613268615</v>
      </c>
      <c r="I359" s="634"/>
      <c r="J359" s="634"/>
    </row>
    <row r="360" spans="1:13" ht="12.75">
      <c r="A360" s="408"/>
      <c r="B360" s="383"/>
      <c r="C360" s="330" t="s">
        <v>363</v>
      </c>
      <c r="D360" s="386" t="s">
        <v>513</v>
      </c>
      <c r="E360" s="523">
        <f>SUM(E361:E363)</f>
        <v>80722</v>
      </c>
      <c r="F360" s="523">
        <f>SUM(F361:F363)</f>
        <v>116979</v>
      </c>
      <c r="G360" s="523">
        <f>SUM(G361:G363)</f>
        <v>54120</v>
      </c>
      <c r="H360" s="523">
        <f>SUM(G360*100/F360)</f>
        <v>46.26471417946811</v>
      </c>
      <c r="I360" s="639"/>
      <c r="J360" s="639"/>
      <c r="M360" s="640"/>
    </row>
    <row r="361" spans="1:13" ht="12.75">
      <c r="A361" s="408"/>
      <c r="B361" s="383"/>
      <c r="C361" s="330"/>
      <c r="D361" s="390" t="s">
        <v>514</v>
      </c>
      <c r="E361" s="387">
        <v>74570</v>
      </c>
      <c r="F361" s="387">
        <v>104260</v>
      </c>
      <c r="G361" s="389">
        <v>48364</v>
      </c>
      <c r="H361" s="387">
        <f>SUM(G361*100/F361)</f>
        <v>46.387876462689434</v>
      </c>
      <c r="I361" s="639"/>
      <c r="J361" s="639"/>
      <c r="M361" s="640"/>
    </row>
    <row r="362" spans="1:13" ht="12.75">
      <c r="A362" s="408"/>
      <c r="B362" s="383"/>
      <c r="C362" s="330"/>
      <c r="D362" s="394" t="s">
        <v>771</v>
      </c>
      <c r="E362" s="387">
        <v>3452</v>
      </c>
      <c r="F362" s="387">
        <v>3452</v>
      </c>
      <c r="G362" s="389">
        <v>3270</v>
      </c>
      <c r="H362" s="387">
        <f>SUM(G362*100/F362)</f>
        <v>94.72769409038239</v>
      </c>
      <c r="I362" s="639"/>
      <c r="J362" s="639"/>
      <c r="M362" s="640"/>
    </row>
    <row r="363" spans="1:13" ht="12.75">
      <c r="A363" s="408"/>
      <c r="B363" s="383"/>
      <c r="C363" s="330"/>
      <c r="D363" s="394" t="s">
        <v>602</v>
      </c>
      <c r="E363" s="387">
        <v>2700</v>
      </c>
      <c r="F363" s="387">
        <v>9267</v>
      </c>
      <c r="G363" s="389">
        <v>2486</v>
      </c>
      <c r="H363" s="387">
        <f>SUM(G363*100/F363)</f>
        <v>26.82637315204489</v>
      </c>
      <c r="I363" s="639"/>
      <c r="J363" s="639"/>
      <c r="M363" s="640"/>
    </row>
    <row r="364" spans="1:10" ht="12.75">
      <c r="A364" s="408"/>
      <c r="B364" s="383"/>
      <c r="C364" s="330" t="s">
        <v>367</v>
      </c>
      <c r="D364" s="386" t="s">
        <v>603</v>
      </c>
      <c r="E364" s="393">
        <f>SUM(E365:E368)</f>
        <v>28414</v>
      </c>
      <c r="F364" s="393">
        <f>SUM(F365:F368)</f>
        <v>41174</v>
      </c>
      <c r="G364" s="393">
        <f>SUM(G365:G368)</f>
        <v>18266</v>
      </c>
      <c r="H364" s="523">
        <f>SUM(G364*100/F364)</f>
        <v>44.36294749113518</v>
      </c>
      <c r="I364" s="639"/>
      <c r="J364" s="639"/>
    </row>
    <row r="365" spans="1:10" ht="12.75">
      <c r="A365" s="408"/>
      <c r="B365" s="383"/>
      <c r="C365" s="330"/>
      <c r="D365" s="394" t="s">
        <v>772</v>
      </c>
      <c r="E365" s="344">
        <v>3955</v>
      </c>
      <c r="F365" s="344">
        <v>6174</v>
      </c>
      <c r="G365" s="340">
        <v>2730</v>
      </c>
      <c r="H365" s="387">
        <f>SUM(G365*100/F365)</f>
        <v>44.21768707482993</v>
      </c>
      <c r="I365" s="639"/>
      <c r="J365" s="639"/>
    </row>
    <row r="366" spans="1:10" ht="12.75">
      <c r="A366" s="408"/>
      <c r="B366" s="383"/>
      <c r="C366" s="330"/>
      <c r="D366" s="394" t="s">
        <v>773</v>
      </c>
      <c r="E366" s="344">
        <v>403</v>
      </c>
      <c r="F366" s="344">
        <v>1561</v>
      </c>
      <c r="G366" s="340">
        <v>807</v>
      </c>
      <c r="H366" s="387">
        <f>SUM(G366*100/F366)</f>
        <v>51.69762972453555</v>
      </c>
      <c r="I366" s="639"/>
      <c r="J366" s="639"/>
    </row>
    <row r="367" spans="1:10" ht="12.75">
      <c r="A367" s="408"/>
      <c r="B367" s="383"/>
      <c r="C367" s="330"/>
      <c r="D367" s="390" t="s">
        <v>774</v>
      </c>
      <c r="E367" s="344">
        <v>3714</v>
      </c>
      <c r="F367" s="344">
        <v>3961</v>
      </c>
      <c r="G367" s="340">
        <v>1510</v>
      </c>
      <c r="H367" s="387">
        <f>SUM(G367*100/F367)</f>
        <v>38.12168644281747</v>
      </c>
      <c r="I367" s="639"/>
      <c r="J367" s="639"/>
    </row>
    <row r="368" spans="1:10" ht="12.75">
      <c r="A368" s="408"/>
      <c r="B368" s="383"/>
      <c r="C368" s="330"/>
      <c r="D368" s="391" t="s">
        <v>775</v>
      </c>
      <c r="E368" s="339">
        <v>20342</v>
      </c>
      <c r="F368" s="339">
        <v>29478</v>
      </c>
      <c r="G368" s="392">
        <v>13219</v>
      </c>
      <c r="H368" s="387">
        <f>SUM(G368*100/F368)</f>
        <v>44.84361218535857</v>
      </c>
      <c r="I368" s="639"/>
      <c r="J368" s="639"/>
    </row>
    <row r="369" spans="1:10" ht="12.75">
      <c r="A369" s="408"/>
      <c r="B369" s="383"/>
      <c r="C369" s="330" t="s">
        <v>271</v>
      </c>
      <c r="D369" s="386" t="s">
        <v>272</v>
      </c>
      <c r="E369" s="393">
        <f>SUM(E370:E396)</f>
        <v>32599</v>
      </c>
      <c r="F369" s="393">
        <f>SUM(F370:F396)</f>
        <v>43066</v>
      </c>
      <c r="G369" s="393">
        <f>SUM(G370:G396)</f>
        <v>34761</v>
      </c>
      <c r="H369" s="523">
        <f>SUM(G369*100/F369)</f>
        <v>80.71564575303023</v>
      </c>
      <c r="I369" s="639"/>
      <c r="J369" s="639"/>
    </row>
    <row r="370" spans="1:10" ht="12.75">
      <c r="A370" s="408"/>
      <c r="B370" s="383"/>
      <c r="C370" s="524"/>
      <c r="D370" s="394" t="s">
        <v>834</v>
      </c>
      <c r="E370" s="344">
        <v>15</v>
      </c>
      <c r="F370" s="344">
        <v>15</v>
      </c>
      <c r="G370" s="344">
        <v>0</v>
      </c>
      <c r="H370" s="387">
        <f>SUM(G370*100/F370)</f>
        <v>0</v>
      </c>
      <c r="I370" s="639"/>
      <c r="J370" s="639"/>
    </row>
    <row r="371" spans="1:10" ht="12.75">
      <c r="A371" s="408"/>
      <c r="B371" s="383"/>
      <c r="C371" s="524"/>
      <c r="D371" s="391" t="s">
        <v>404</v>
      </c>
      <c r="E371" s="387">
        <v>13459</v>
      </c>
      <c r="F371" s="387">
        <v>17354</v>
      </c>
      <c r="G371" s="389">
        <v>26392</v>
      </c>
      <c r="H371" s="387">
        <f>SUM(G371*100/F371)</f>
        <v>152.08021205485767</v>
      </c>
      <c r="I371" s="639"/>
      <c r="J371" s="639"/>
    </row>
    <row r="372" spans="1:10" ht="12.75">
      <c r="A372" s="408"/>
      <c r="B372" s="383"/>
      <c r="C372" s="524"/>
      <c r="D372" s="391" t="s">
        <v>777</v>
      </c>
      <c r="E372" s="387">
        <v>1500</v>
      </c>
      <c r="F372" s="387">
        <v>1500</v>
      </c>
      <c r="G372" s="389">
        <v>1108</v>
      </c>
      <c r="H372" s="387">
        <f>SUM(G372*100/F372)</f>
        <v>73.86666666666666</v>
      </c>
      <c r="I372" s="639"/>
      <c r="J372" s="639"/>
    </row>
    <row r="373" spans="1:10" ht="12.75">
      <c r="A373" s="408"/>
      <c r="B373" s="383"/>
      <c r="C373" s="524"/>
      <c r="D373" s="391" t="s">
        <v>406</v>
      </c>
      <c r="E373" s="387">
        <v>700</v>
      </c>
      <c r="F373" s="387">
        <v>700</v>
      </c>
      <c r="G373" s="389">
        <v>556</v>
      </c>
      <c r="H373" s="387">
        <f>SUM(G373*100/F373)</f>
        <v>79.42857142857143</v>
      </c>
      <c r="I373" s="639"/>
      <c r="J373" s="639"/>
    </row>
    <row r="374" spans="1:10" ht="12.75">
      <c r="A374" s="408"/>
      <c r="B374" s="383"/>
      <c r="C374" s="524"/>
      <c r="D374" s="391" t="s">
        <v>408</v>
      </c>
      <c r="E374" s="387">
        <v>160</v>
      </c>
      <c r="F374" s="387">
        <v>160</v>
      </c>
      <c r="G374" s="389">
        <v>24</v>
      </c>
      <c r="H374" s="387">
        <f>SUM(G374*100/F374)</f>
        <v>15</v>
      </c>
      <c r="I374" s="639"/>
      <c r="J374" s="639"/>
    </row>
    <row r="375" spans="1:10" ht="12.75">
      <c r="A375" s="408"/>
      <c r="B375" s="383"/>
      <c r="C375" s="524"/>
      <c r="D375" s="391" t="s">
        <v>409</v>
      </c>
      <c r="E375" s="387">
        <v>200</v>
      </c>
      <c r="F375" s="387">
        <v>200</v>
      </c>
      <c r="G375" s="389">
        <v>0</v>
      </c>
      <c r="H375" s="387">
        <f>SUM(G375*100/F375)</f>
        <v>0</v>
      </c>
      <c r="I375" s="639"/>
      <c r="J375" s="639"/>
    </row>
    <row r="376" spans="1:10" ht="12.75">
      <c r="A376" s="408"/>
      <c r="B376" s="383"/>
      <c r="C376" s="524"/>
      <c r="D376" s="391" t="s">
        <v>798</v>
      </c>
      <c r="E376" s="387">
        <v>0</v>
      </c>
      <c r="F376" s="387">
        <v>0</v>
      </c>
      <c r="G376" s="389">
        <v>0</v>
      </c>
      <c r="H376" s="387">
        <v>0</v>
      </c>
      <c r="I376" s="639"/>
      <c r="J376" s="639"/>
    </row>
    <row r="377" spans="1:10" ht="12.75">
      <c r="A377" s="408"/>
      <c r="B377" s="383"/>
      <c r="C377" s="524"/>
      <c r="D377" s="391" t="s">
        <v>778</v>
      </c>
      <c r="E377" s="387">
        <v>200</v>
      </c>
      <c r="F377" s="387">
        <v>200</v>
      </c>
      <c r="G377" s="389">
        <v>0</v>
      </c>
      <c r="H377" s="387">
        <f>SUM(G377*100/F377)</f>
        <v>0</v>
      </c>
      <c r="I377" s="639"/>
      <c r="J377" s="639"/>
    </row>
    <row r="378" spans="1:10" ht="12.75">
      <c r="A378" s="408"/>
      <c r="B378" s="383"/>
      <c r="C378" s="524"/>
      <c r="D378" s="391" t="s">
        <v>412</v>
      </c>
      <c r="E378" s="387">
        <v>600</v>
      </c>
      <c r="F378" s="387">
        <v>2512</v>
      </c>
      <c r="G378" s="389">
        <v>1941</v>
      </c>
      <c r="H378" s="387">
        <f>SUM(G378*100/F378)</f>
        <v>77.26910828025478</v>
      </c>
      <c r="I378" s="639"/>
      <c r="J378" s="639"/>
    </row>
    <row r="379" spans="1:10" ht="12.75">
      <c r="A379" s="408"/>
      <c r="B379" s="383"/>
      <c r="C379" s="524"/>
      <c r="D379" s="391" t="s">
        <v>779</v>
      </c>
      <c r="E379" s="387">
        <v>10</v>
      </c>
      <c r="F379" s="387">
        <v>3020</v>
      </c>
      <c r="G379" s="389">
        <v>64</v>
      </c>
      <c r="H379" s="387">
        <f>SUM(G379*100/F379)</f>
        <v>2.119205298013245</v>
      </c>
      <c r="I379" s="639"/>
      <c r="J379" s="639"/>
    </row>
    <row r="380" spans="1:10" ht="12.75">
      <c r="A380" s="408"/>
      <c r="B380" s="383"/>
      <c r="C380" s="524"/>
      <c r="D380" s="391" t="s">
        <v>780</v>
      </c>
      <c r="E380" s="387">
        <v>30</v>
      </c>
      <c r="F380" s="387">
        <v>30</v>
      </c>
      <c r="G380" s="389">
        <v>107</v>
      </c>
      <c r="H380" s="387">
        <f>SUM(G380*100/F380)</f>
        <v>356.6666666666667</v>
      </c>
      <c r="I380" s="639"/>
      <c r="J380" s="639"/>
    </row>
    <row r="381" spans="1:10" ht="12.75">
      <c r="A381" s="408"/>
      <c r="B381" s="383"/>
      <c r="C381" s="524"/>
      <c r="D381" s="391" t="s">
        <v>799</v>
      </c>
      <c r="E381" s="387">
        <v>50</v>
      </c>
      <c r="F381" s="387">
        <v>50</v>
      </c>
      <c r="G381" s="389">
        <v>0</v>
      </c>
      <c r="H381" s="387">
        <f>SUM(G381*100/F381)</f>
        <v>0</v>
      </c>
      <c r="I381" s="639"/>
      <c r="J381" s="639"/>
    </row>
    <row r="382" spans="1:10" ht="12.75">
      <c r="A382" s="408"/>
      <c r="B382" s="383"/>
      <c r="C382" s="524"/>
      <c r="D382" s="391" t="s">
        <v>800</v>
      </c>
      <c r="E382" s="387">
        <v>0</v>
      </c>
      <c r="F382" s="387">
        <v>0</v>
      </c>
      <c r="G382" s="389">
        <v>0</v>
      </c>
      <c r="H382" s="387">
        <v>0</v>
      </c>
      <c r="I382" s="639"/>
      <c r="J382" s="639"/>
    </row>
    <row r="383" spans="1:10" ht="12.75">
      <c r="A383" s="408"/>
      <c r="B383" s="383"/>
      <c r="C383" s="524"/>
      <c r="D383" s="391" t="s">
        <v>781</v>
      </c>
      <c r="E383" s="387">
        <v>0</v>
      </c>
      <c r="F383" s="387">
        <v>50</v>
      </c>
      <c r="G383" s="389">
        <v>12</v>
      </c>
      <c r="H383" s="387">
        <f>SUM(G383*100/F383)</f>
        <v>24</v>
      </c>
      <c r="I383" s="639"/>
      <c r="J383" s="639"/>
    </row>
    <row r="384" spans="1:10" ht="12.75">
      <c r="A384" s="408"/>
      <c r="B384" s="383"/>
      <c r="C384" s="524"/>
      <c r="D384" s="391" t="s">
        <v>782</v>
      </c>
      <c r="E384" s="387">
        <v>20</v>
      </c>
      <c r="F384" s="387">
        <v>20</v>
      </c>
      <c r="G384" s="389">
        <v>0</v>
      </c>
      <c r="H384" s="387">
        <f>SUM(G384*100/F384)</f>
        <v>0</v>
      </c>
      <c r="I384" s="639"/>
      <c r="J384" s="639"/>
    </row>
    <row r="385" spans="1:10" ht="12.75">
      <c r="A385" s="408"/>
      <c r="B385" s="383"/>
      <c r="C385" s="524"/>
      <c r="D385" s="391" t="s">
        <v>835</v>
      </c>
      <c r="E385" s="387">
        <v>10</v>
      </c>
      <c r="F385" s="387">
        <v>10</v>
      </c>
      <c r="G385" s="389">
        <v>0</v>
      </c>
      <c r="H385" s="387">
        <f>SUM(G385*100/F385)</f>
        <v>0</v>
      </c>
      <c r="I385" s="639"/>
      <c r="J385" s="639"/>
    </row>
    <row r="386" spans="1:10" ht="12.75">
      <c r="A386" s="408"/>
      <c r="B386" s="383"/>
      <c r="C386" s="524"/>
      <c r="D386" s="391" t="s">
        <v>784</v>
      </c>
      <c r="E386" s="387">
        <v>9000</v>
      </c>
      <c r="F386" s="387">
        <v>9000</v>
      </c>
      <c r="G386" s="389">
        <v>0</v>
      </c>
      <c r="H386" s="387">
        <f>SUM(G386*100/F386)</f>
        <v>0</v>
      </c>
      <c r="I386" s="639"/>
      <c r="J386" s="639"/>
    </row>
    <row r="387" spans="1:10" ht="12.75">
      <c r="A387" s="408"/>
      <c r="B387" s="383"/>
      <c r="C387" s="524"/>
      <c r="D387" s="391" t="s">
        <v>802</v>
      </c>
      <c r="E387" s="387">
        <v>15</v>
      </c>
      <c r="F387" s="387">
        <v>15</v>
      </c>
      <c r="G387" s="389">
        <v>0</v>
      </c>
      <c r="H387" s="387">
        <f>SUM(G387*100/F387)</f>
        <v>0</v>
      </c>
      <c r="I387" s="639"/>
      <c r="J387" s="639"/>
    </row>
    <row r="388" spans="1:10" ht="12.75">
      <c r="A388" s="408"/>
      <c r="B388" s="383"/>
      <c r="C388" s="524"/>
      <c r="D388" s="391" t="s">
        <v>785</v>
      </c>
      <c r="E388" s="387">
        <v>30</v>
      </c>
      <c r="F388" s="387">
        <v>30</v>
      </c>
      <c r="G388" s="389">
        <v>37</v>
      </c>
      <c r="H388" s="387">
        <f>SUM(G388*100/F388)</f>
        <v>123.33333333333333</v>
      </c>
      <c r="I388" s="639"/>
      <c r="J388" s="639"/>
    </row>
    <row r="389" spans="1:10" ht="12.75">
      <c r="A389" s="408"/>
      <c r="B389" s="383"/>
      <c r="C389" s="524"/>
      <c r="D389" s="391" t="s">
        <v>433</v>
      </c>
      <c r="E389" s="387">
        <v>10</v>
      </c>
      <c r="F389" s="387">
        <v>10</v>
      </c>
      <c r="G389" s="389">
        <v>0</v>
      </c>
      <c r="H389" s="387">
        <f>SUM(G389*100/F389)</f>
        <v>0</v>
      </c>
      <c r="I389" s="639"/>
      <c r="J389" s="639"/>
    </row>
    <row r="390" spans="1:10" ht="12.75">
      <c r="A390" s="408"/>
      <c r="B390" s="383"/>
      <c r="C390" s="524"/>
      <c r="D390" s="391" t="s">
        <v>434</v>
      </c>
      <c r="E390" s="387">
        <v>1200</v>
      </c>
      <c r="F390" s="387">
        <v>2200</v>
      </c>
      <c r="G390" s="389">
        <v>1205</v>
      </c>
      <c r="H390" s="387">
        <f>SUM(G390*100/F390)</f>
        <v>54.77272727272727</v>
      </c>
      <c r="I390" s="639"/>
      <c r="J390" s="639"/>
    </row>
    <row r="391" spans="1:10" ht="12.75">
      <c r="A391" s="408"/>
      <c r="B391" s="383"/>
      <c r="C391" s="524"/>
      <c r="D391" s="391" t="s">
        <v>787</v>
      </c>
      <c r="E391" s="387">
        <v>100</v>
      </c>
      <c r="F391" s="387">
        <v>200</v>
      </c>
      <c r="G391" s="389">
        <v>210</v>
      </c>
      <c r="H391" s="387">
        <f>SUM(G391*100/F391)</f>
        <v>105</v>
      </c>
      <c r="I391" s="639"/>
      <c r="J391" s="639"/>
    </row>
    <row r="392" spans="1:10" ht="12.75">
      <c r="A392" s="408"/>
      <c r="B392" s="383"/>
      <c r="C392" s="524"/>
      <c r="D392" s="391" t="s">
        <v>389</v>
      </c>
      <c r="E392" s="387">
        <v>900</v>
      </c>
      <c r="F392" s="387">
        <v>900</v>
      </c>
      <c r="G392" s="389">
        <v>177</v>
      </c>
      <c r="H392" s="387">
        <f>SUM(G392*100/F392)</f>
        <v>19.666666666666668</v>
      </c>
      <c r="I392" s="639"/>
      <c r="J392" s="639"/>
    </row>
    <row r="393" spans="1:10" ht="12.75">
      <c r="A393" s="408"/>
      <c r="B393" s="383"/>
      <c r="C393" s="524"/>
      <c r="D393" s="391" t="s">
        <v>437</v>
      </c>
      <c r="E393" s="387">
        <v>390</v>
      </c>
      <c r="F393" s="387">
        <v>390</v>
      </c>
      <c r="G393" s="389">
        <v>104</v>
      </c>
      <c r="H393" s="387">
        <f>SUM(G393*100/F393)</f>
        <v>26.666666666666668</v>
      </c>
      <c r="I393" s="639"/>
      <c r="J393" s="639"/>
    </row>
    <row r="394" spans="1:10" ht="12.75">
      <c r="A394" s="408"/>
      <c r="B394" s="383"/>
      <c r="C394" s="524"/>
      <c r="D394" s="391" t="s">
        <v>438</v>
      </c>
      <c r="E394" s="387">
        <v>1000</v>
      </c>
      <c r="F394" s="387">
        <v>1500</v>
      </c>
      <c r="G394" s="389">
        <v>601</v>
      </c>
      <c r="H394" s="387">
        <f>SUM(G394*100/F394)</f>
        <v>40.06666666666667</v>
      </c>
      <c r="I394" s="639"/>
      <c r="J394" s="639"/>
    </row>
    <row r="395" spans="1:10" ht="12.75">
      <c r="A395" s="408"/>
      <c r="B395" s="383"/>
      <c r="C395" s="524"/>
      <c r="D395" s="391" t="s">
        <v>788</v>
      </c>
      <c r="E395" s="387">
        <v>3000</v>
      </c>
      <c r="F395" s="387">
        <v>3000</v>
      </c>
      <c r="G395" s="389">
        <v>22</v>
      </c>
      <c r="H395" s="387">
        <f>SUM(G395*100/F395)</f>
        <v>0.7333333333333333</v>
      </c>
      <c r="I395" s="639"/>
      <c r="J395" s="639"/>
    </row>
    <row r="396" spans="1:10" ht="12.75">
      <c r="A396" s="408"/>
      <c r="B396" s="383"/>
      <c r="C396" s="524"/>
      <c r="D396" s="391" t="s">
        <v>803</v>
      </c>
      <c r="E396" s="387">
        <v>0</v>
      </c>
      <c r="F396" s="387">
        <v>0</v>
      </c>
      <c r="G396" s="389">
        <v>2201</v>
      </c>
      <c r="H396" s="387">
        <v>0</v>
      </c>
      <c r="I396" s="639"/>
      <c r="J396" s="639"/>
    </row>
    <row r="397" spans="1:10" ht="12.75">
      <c r="A397" s="408"/>
      <c r="B397" s="383"/>
      <c r="C397" s="521" t="s">
        <v>485</v>
      </c>
      <c r="D397" s="522" t="s">
        <v>566</v>
      </c>
      <c r="E397" s="523">
        <f>SUM(E398:E401)</f>
        <v>860</v>
      </c>
      <c r="F397" s="523">
        <f>SUM(F398:F401)</f>
        <v>3158</v>
      </c>
      <c r="G397" s="523">
        <f>SUM(G398:G401)</f>
        <v>1069</v>
      </c>
      <c r="H397" s="523">
        <f>SUM(G397*100/F397)</f>
        <v>33.850538315389485</v>
      </c>
      <c r="I397" s="639"/>
      <c r="J397" s="639"/>
    </row>
    <row r="398" spans="1:10" ht="12.75">
      <c r="A398" s="408"/>
      <c r="B398" s="383"/>
      <c r="C398" s="524"/>
      <c r="D398" s="391" t="s">
        <v>789</v>
      </c>
      <c r="E398" s="387">
        <v>135</v>
      </c>
      <c r="F398" s="388">
        <v>1135</v>
      </c>
      <c r="G398" s="389">
        <v>0</v>
      </c>
      <c r="H398" s="387">
        <f>SUM(G398*100/F398)</f>
        <v>0</v>
      </c>
      <c r="I398" s="639"/>
      <c r="J398" s="639"/>
    </row>
    <row r="399" spans="1:10" ht="12.75">
      <c r="A399" s="408"/>
      <c r="B399" s="383"/>
      <c r="C399" s="524"/>
      <c r="D399" s="391" t="s">
        <v>836</v>
      </c>
      <c r="E399" s="387">
        <v>525</v>
      </c>
      <c r="F399" s="388">
        <v>525</v>
      </c>
      <c r="G399" s="389">
        <v>0</v>
      </c>
      <c r="H399" s="387"/>
      <c r="I399" s="639"/>
      <c r="J399" s="639"/>
    </row>
    <row r="400" spans="1:10" ht="12.75">
      <c r="A400" s="408"/>
      <c r="B400" s="383"/>
      <c r="C400" s="524"/>
      <c r="D400" s="391" t="s">
        <v>823</v>
      </c>
      <c r="E400" s="387">
        <v>0</v>
      </c>
      <c r="F400" s="388">
        <v>1298</v>
      </c>
      <c r="G400" s="389">
        <v>1069</v>
      </c>
      <c r="H400" s="387">
        <f>SUM(G400*100/F400)</f>
        <v>82.35747303543914</v>
      </c>
      <c r="I400" s="639"/>
      <c r="J400" s="639"/>
    </row>
    <row r="401" spans="1:10" ht="12.75">
      <c r="A401" s="408"/>
      <c r="B401" s="383"/>
      <c r="C401" s="524"/>
      <c r="D401" s="391" t="s">
        <v>449</v>
      </c>
      <c r="E401" s="387">
        <v>200</v>
      </c>
      <c r="F401" s="388">
        <v>200</v>
      </c>
      <c r="G401" s="389">
        <v>0</v>
      </c>
      <c r="H401" s="387">
        <f>SUM(G401*100/F401)</f>
        <v>0</v>
      </c>
      <c r="I401" s="639"/>
      <c r="J401" s="639"/>
    </row>
    <row r="402" spans="1:10" ht="12.75">
      <c r="A402" s="408"/>
      <c r="B402" s="383"/>
      <c r="C402" s="637" t="s">
        <v>837</v>
      </c>
      <c r="D402" s="637"/>
      <c r="E402" s="638">
        <f>SUM(E403)</f>
        <v>75388</v>
      </c>
      <c r="F402" s="638">
        <f>SUM(F403)</f>
        <v>85575</v>
      </c>
      <c r="G402" s="638">
        <f>SUM(G403)</f>
        <v>39934</v>
      </c>
      <c r="H402" s="348">
        <f>SUM(G402*100/F402)</f>
        <v>46.66549810108092</v>
      </c>
      <c r="I402" s="634"/>
      <c r="J402" s="634"/>
    </row>
    <row r="403" spans="1:10" ht="12.75">
      <c r="A403" s="408"/>
      <c r="B403" s="383"/>
      <c r="C403" s="324" t="s">
        <v>270</v>
      </c>
      <c r="D403" s="384" t="s">
        <v>8</v>
      </c>
      <c r="E403" s="385">
        <f>SUM(E404+E408+E411+E437)</f>
        <v>75388</v>
      </c>
      <c r="F403" s="385">
        <f>SUM(F404+F408+F411+F437)</f>
        <v>85575</v>
      </c>
      <c r="G403" s="385">
        <f>SUM(G404+G408+G411+G437)</f>
        <v>39934</v>
      </c>
      <c r="H403" s="403">
        <f>SUM(G403*100/F403)</f>
        <v>46.66549810108092</v>
      </c>
      <c r="I403" s="634"/>
      <c r="J403" s="634"/>
    </row>
    <row r="404" spans="1:13" ht="12.75">
      <c r="A404" s="408"/>
      <c r="B404" s="383"/>
      <c r="C404" s="330" t="s">
        <v>363</v>
      </c>
      <c r="D404" s="386" t="s">
        <v>513</v>
      </c>
      <c r="E404" s="523">
        <f>SUM(E405:E407)</f>
        <v>42049</v>
      </c>
      <c r="F404" s="523">
        <f>SUM(F405:F407)</f>
        <v>47474</v>
      </c>
      <c r="G404" s="523">
        <f>SUM(G405:G407)</f>
        <v>17433</v>
      </c>
      <c r="H404" s="523">
        <f>SUM(G404*100/F404)</f>
        <v>36.721152630913764</v>
      </c>
      <c r="I404" s="639"/>
      <c r="J404" s="639"/>
      <c r="M404" s="640"/>
    </row>
    <row r="405" spans="1:13" ht="12.75">
      <c r="A405" s="408"/>
      <c r="B405" s="383"/>
      <c r="C405" s="330"/>
      <c r="D405" s="390" t="s">
        <v>514</v>
      </c>
      <c r="E405" s="387">
        <v>33042</v>
      </c>
      <c r="F405" s="388">
        <v>37284</v>
      </c>
      <c r="G405" s="389">
        <v>13803</v>
      </c>
      <c r="H405" s="387">
        <f>SUM(G405*100/F405)</f>
        <v>37.02124235597039</v>
      </c>
      <c r="I405" s="639"/>
      <c r="J405" s="639"/>
      <c r="M405" s="640"/>
    </row>
    <row r="406" spans="1:13" ht="12.75">
      <c r="A406" s="408"/>
      <c r="B406" s="383"/>
      <c r="C406" s="330"/>
      <c r="D406" s="394" t="s">
        <v>771</v>
      </c>
      <c r="E406" s="387">
        <v>4680</v>
      </c>
      <c r="F406" s="388">
        <v>4680</v>
      </c>
      <c r="G406" s="389">
        <v>2747</v>
      </c>
      <c r="H406" s="387">
        <f>SUM(G406*100/F406)</f>
        <v>58.6965811965812</v>
      </c>
      <c r="I406" s="639"/>
      <c r="J406" s="639"/>
      <c r="M406" s="640"/>
    </row>
    <row r="407" spans="1:13" ht="12.75">
      <c r="A407" s="408"/>
      <c r="B407" s="383"/>
      <c r="C407" s="330"/>
      <c r="D407" s="394" t="s">
        <v>602</v>
      </c>
      <c r="E407" s="387">
        <v>4327</v>
      </c>
      <c r="F407" s="388">
        <v>5510</v>
      </c>
      <c r="G407" s="389">
        <v>883</v>
      </c>
      <c r="H407" s="387">
        <f>SUM(G407*100/F407)</f>
        <v>16.02540834845735</v>
      </c>
      <c r="I407" s="639"/>
      <c r="J407" s="639"/>
      <c r="M407" s="640"/>
    </row>
    <row r="408" spans="1:10" ht="12.75">
      <c r="A408" s="408"/>
      <c r="B408" s="383"/>
      <c r="C408" s="330" t="s">
        <v>367</v>
      </c>
      <c r="D408" s="386" t="s">
        <v>603</v>
      </c>
      <c r="E408" s="393">
        <f>SUM(E409:E410)</f>
        <v>14801</v>
      </c>
      <c r="F408" s="393">
        <f>SUM(F409:F410)</f>
        <v>16710</v>
      </c>
      <c r="G408" s="393">
        <f>SUM(G409:G410)</f>
        <v>5983</v>
      </c>
      <c r="H408" s="523">
        <f>SUM(G408*100/F408)</f>
        <v>35.80490724117295</v>
      </c>
      <c r="I408" s="639"/>
      <c r="J408" s="639"/>
    </row>
    <row r="409" spans="1:10" ht="12.75">
      <c r="A409" s="408"/>
      <c r="B409" s="383"/>
      <c r="C409" s="335"/>
      <c r="D409" s="390" t="s">
        <v>774</v>
      </c>
      <c r="E409" s="344">
        <v>4205</v>
      </c>
      <c r="F409" s="339">
        <v>4789</v>
      </c>
      <c r="G409" s="340">
        <v>1753</v>
      </c>
      <c r="H409" s="387">
        <f>SUM(G409*100/F409)</f>
        <v>36.60471914804761</v>
      </c>
      <c r="I409" s="639"/>
      <c r="J409" s="639"/>
    </row>
    <row r="410" spans="1:10" ht="12.75">
      <c r="A410" s="408"/>
      <c r="B410" s="383"/>
      <c r="C410" s="335"/>
      <c r="D410" s="391" t="s">
        <v>775</v>
      </c>
      <c r="E410" s="339">
        <v>10596</v>
      </c>
      <c r="F410" s="339">
        <v>11921</v>
      </c>
      <c r="G410" s="392">
        <v>4230</v>
      </c>
      <c r="H410" s="387">
        <f>SUM(G410*100/F410)</f>
        <v>35.48360036909655</v>
      </c>
      <c r="I410" s="639"/>
      <c r="J410" s="639"/>
    </row>
    <row r="411" spans="1:10" ht="12.75">
      <c r="A411" s="408"/>
      <c r="B411" s="383"/>
      <c r="C411" s="330" t="s">
        <v>271</v>
      </c>
      <c r="D411" s="386" t="s">
        <v>272</v>
      </c>
      <c r="E411" s="393">
        <f>SUM(E412:E436)</f>
        <v>18338</v>
      </c>
      <c r="F411" s="393">
        <f>SUM(F412:F436)</f>
        <v>21191</v>
      </c>
      <c r="G411" s="393">
        <f>SUM(G412:G436)</f>
        <v>16518</v>
      </c>
      <c r="H411" s="523">
        <f>SUM(G411*100/F411)</f>
        <v>77.94818555046955</v>
      </c>
      <c r="I411" s="639"/>
      <c r="J411" s="639"/>
    </row>
    <row r="412" spans="1:10" ht="12.75">
      <c r="A412" s="408"/>
      <c r="B412" s="383"/>
      <c r="C412" s="521"/>
      <c r="D412" s="644" t="s">
        <v>808</v>
      </c>
      <c r="E412" s="387">
        <v>60</v>
      </c>
      <c r="F412" s="388">
        <v>60</v>
      </c>
      <c r="G412" s="389">
        <v>17</v>
      </c>
      <c r="H412" s="387">
        <f>SUM(G412*100/F412)</f>
        <v>28.333333333333332</v>
      </c>
      <c r="I412" s="639"/>
      <c r="J412" s="639"/>
    </row>
    <row r="413" spans="1:10" ht="12.75">
      <c r="A413" s="408"/>
      <c r="B413" s="383"/>
      <c r="C413" s="521"/>
      <c r="D413" s="391" t="s">
        <v>404</v>
      </c>
      <c r="E413" s="387">
        <v>5500</v>
      </c>
      <c r="F413" s="388">
        <v>4800</v>
      </c>
      <c r="G413" s="389">
        <v>3094</v>
      </c>
      <c r="H413" s="387">
        <f>SUM(G413*100/F413)</f>
        <v>64.45833333333333</v>
      </c>
      <c r="I413" s="639"/>
      <c r="J413" s="639"/>
    </row>
    <row r="414" spans="1:10" ht="12.75">
      <c r="A414" s="408"/>
      <c r="B414" s="383"/>
      <c r="C414" s="521"/>
      <c r="D414" s="391" t="s">
        <v>777</v>
      </c>
      <c r="E414" s="387">
        <v>600</v>
      </c>
      <c r="F414" s="388">
        <v>600</v>
      </c>
      <c r="G414" s="389">
        <v>544</v>
      </c>
      <c r="H414" s="387">
        <f>SUM(G414*100/F414)</f>
        <v>90.66666666666667</v>
      </c>
      <c r="I414" s="639"/>
      <c r="J414" s="639"/>
    </row>
    <row r="415" spans="1:10" ht="12.75">
      <c r="A415" s="408"/>
      <c r="B415" s="383"/>
      <c r="C415" s="521"/>
      <c r="D415" s="391" t="s">
        <v>406</v>
      </c>
      <c r="E415" s="387">
        <v>200</v>
      </c>
      <c r="F415" s="388">
        <v>200</v>
      </c>
      <c r="G415" s="389">
        <v>111</v>
      </c>
      <c r="H415" s="387">
        <f>SUM(G415*100/F415)</f>
        <v>55.5</v>
      </c>
      <c r="I415" s="639"/>
      <c r="J415" s="639"/>
    </row>
    <row r="416" spans="1:10" ht="12.75">
      <c r="A416" s="408"/>
      <c r="B416" s="383"/>
      <c r="C416" s="521"/>
      <c r="D416" s="391" t="s">
        <v>408</v>
      </c>
      <c r="E416" s="387">
        <v>1188</v>
      </c>
      <c r="F416" s="388">
        <v>1188</v>
      </c>
      <c r="G416" s="389">
        <v>413</v>
      </c>
      <c r="H416" s="387">
        <f>SUM(G416*100/F416)</f>
        <v>34.764309764309765</v>
      </c>
      <c r="I416" s="639"/>
      <c r="J416" s="639"/>
    </row>
    <row r="417" spans="1:10" ht="12.75">
      <c r="A417" s="408"/>
      <c r="B417" s="383"/>
      <c r="C417" s="521"/>
      <c r="D417" s="391" t="s">
        <v>409</v>
      </c>
      <c r="E417" s="387">
        <v>100</v>
      </c>
      <c r="F417" s="388">
        <v>5521</v>
      </c>
      <c r="G417" s="389">
        <v>6591</v>
      </c>
      <c r="H417" s="387">
        <f>SUM(G417*100/F417)</f>
        <v>119.38054700235465</v>
      </c>
      <c r="I417" s="639"/>
      <c r="J417" s="639"/>
    </row>
    <row r="418" spans="1:10" ht="12.75">
      <c r="A418" s="408"/>
      <c r="B418" s="383"/>
      <c r="C418" s="521"/>
      <c r="D418" s="391" t="s">
        <v>778</v>
      </c>
      <c r="E418" s="387">
        <v>300</v>
      </c>
      <c r="F418" s="388">
        <v>300</v>
      </c>
      <c r="G418" s="389">
        <v>0</v>
      </c>
      <c r="H418" s="387">
        <f>SUM(G418*100/F418)</f>
        <v>0</v>
      </c>
      <c r="I418" s="639"/>
      <c r="J418" s="639"/>
    </row>
    <row r="419" spans="1:10" ht="12.75">
      <c r="A419" s="408"/>
      <c r="B419" s="383"/>
      <c r="C419" s="521"/>
      <c r="D419" s="391" t="s">
        <v>412</v>
      </c>
      <c r="E419" s="387">
        <v>1100</v>
      </c>
      <c r="F419" s="388">
        <v>1200</v>
      </c>
      <c r="G419" s="389">
        <v>681</v>
      </c>
      <c r="H419" s="387">
        <f>SUM(G419*100/F419)</f>
        <v>56.75</v>
      </c>
      <c r="I419" s="639"/>
      <c r="J419" s="639"/>
    </row>
    <row r="420" spans="1:10" ht="12.75">
      <c r="A420" s="408"/>
      <c r="B420" s="383"/>
      <c r="C420" s="521"/>
      <c r="D420" s="391" t="s">
        <v>779</v>
      </c>
      <c r="E420" s="387">
        <v>300</v>
      </c>
      <c r="F420" s="388">
        <v>100</v>
      </c>
      <c r="G420" s="389">
        <v>17</v>
      </c>
      <c r="H420" s="387">
        <f>SUM(G420*100/F420)</f>
        <v>17</v>
      </c>
      <c r="I420" s="639"/>
      <c r="J420" s="639"/>
    </row>
    <row r="421" spans="1:10" ht="12.75">
      <c r="A421" s="408"/>
      <c r="B421" s="383"/>
      <c r="C421" s="521"/>
      <c r="D421" s="391" t="s">
        <v>780</v>
      </c>
      <c r="E421" s="387">
        <v>100</v>
      </c>
      <c r="F421" s="388">
        <v>0</v>
      </c>
      <c r="G421" s="389">
        <v>0</v>
      </c>
      <c r="H421" s="387">
        <v>0</v>
      </c>
      <c r="I421" s="639"/>
      <c r="J421" s="639"/>
    </row>
    <row r="422" spans="1:10" ht="12.75">
      <c r="A422" s="408"/>
      <c r="B422" s="383"/>
      <c r="C422" s="521"/>
      <c r="D422" s="391" t="s">
        <v>799</v>
      </c>
      <c r="E422" s="387">
        <v>150</v>
      </c>
      <c r="F422" s="388">
        <v>2480</v>
      </c>
      <c r="G422" s="389">
        <v>2330</v>
      </c>
      <c r="H422" s="387">
        <f>SUM(G422*100/F422)</f>
        <v>93.95161290322581</v>
      </c>
      <c r="I422" s="639"/>
      <c r="J422" s="639"/>
    </row>
    <row r="423" spans="1:10" ht="12.75">
      <c r="A423" s="408"/>
      <c r="B423" s="383"/>
      <c r="C423" s="521"/>
      <c r="D423" s="391" t="s">
        <v>781</v>
      </c>
      <c r="E423" s="387">
        <v>640</v>
      </c>
      <c r="F423" s="388">
        <v>640</v>
      </c>
      <c r="G423" s="389">
        <v>426</v>
      </c>
      <c r="H423" s="387">
        <f>SUM(G423*100/F423)</f>
        <v>66.5625</v>
      </c>
      <c r="I423" s="639"/>
      <c r="J423" s="639"/>
    </row>
    <row r="424" spans="1:10" ht="12.75">
      <c r="A424" s="408"/>
      <c r="B424" s="383"/>
      <c r="C424" s="521"/>
      <c r="D424" s="391" t="s">
        <v>782</v>
      </c>
      <c r="E424" s="387">
        <v>450</v>
      </c>
      <c r="F424" s="388">
        <v>450</v>
      </c>
      <c r="G424" s="389">
        <v>361</v>
      </c>
      <c r="H424" s="387">
        <f>SUM(G424*100/F424)</f>
        <v>80.22222222222223</v>
      </c>
      <c r="I424" s="639"/>
      <c r="J424" s="639"/>
    </row>
    <row r="425" spans="1:10" ht="12.75">
      <c r="A425" s="408"/>
      <c r="B425" s="383"/>
      <c r="C425" s="521"/>
      <c r="D425" s="391" t="s">
        <v>838</v>
      </c>
      <c r="E425" s="387">
        <v>200</v>
      </c>
      <c r="F425" s="388">
        <v>0</v>
      </c>
      <c r="G425" s="389">
        <v>0</v>
      </c>
      <c r="H425" s="387">
        <v>0</v>
      </c>
      <c r="I425" s="639"/>
      <c r="J425" s="639"/>
    </row>
    <row r="426" spans="1:10" ht="12.75">
      <c r="A426" s="408"/>
      <c r="B426" s="383"/>
      <c r="C426" s="521"/>
      <c r="D426" s="391" t="s">
        <v>784</v>
      </c>
      <c r="E426" s="387">
        <v>3500</v>
      </c>
      <c r="F426" s="388">
        <v>200</v>
      </c>
      <c r="G426" s="389">
        <v>0</v>
      </c>
      <c r="H426" s="387">
        <f>SUM(G426*100/F426)</f>
        <v>0</v>
      </c>
      <c r="I426" s="639"/>
      <c r="J426" s="639"/>
    </row>
    <row r="427" spans="1:10" ht="12.75">
      <c r="A427" s="408"/>
      <c r="B427" s="383"/>
      <c r="C427" s="521"/>
      <c r="D427" s="391" t="s">
        <v>839</v>
      </c>
      <c r="E427" s="387">
        <v>100</v>
      </c>
      <c r="F427" s="388">
        <v>100</v>
      </c>
      <c r="G427" s="389">
        <v>0</v>
      </c>
      <c r="H427" s="387">
        <f>SUM(G427*100/F427)</f>
        <v>0</v>
      </c>
      <c r="I427" s="639"/>
      <c r="J427" s="639"/>
    </row>
    <row r="428" spans="1:10" ht="12.75">
      <c r="A428" s="408"/>
      <c r="B428" s="383"/>
      <c r="C428" s="521"/>
      <c r="D428" s="391" t="s">
        <v>785</v>
      </c>
      <c r="E428" s="387">
        <v>200</v>
      </c>
      <c r="F428" s="388">
        <v>200</v>
      </c>
      <c r="G428" s="389">
        <v>60</v>
      </c>
      <c r="H428" s="387">
        <f>SUM(G428*100/F428)</f>
        <v>30</v>
      </c>
      <c r="I428" s="639"/>
      <c r="J428" s="639"/>
    </row>
    <row r="429" spans="1:10" ht="12.75">
      <c r="A429" s="408"/>
      <c r="B429" s="383"/>
      <c r="C429" s="521"/>
      <c r="D429" s="391" t="s">
        <v>840</v>
      </c>
      <c r="E429" s="387">
        <v>0</v>
      </c>
      <c r="F429" s="388">
        <v>0</v>
      </c>
      <c r="G429" s="389">
        <v>61</v>
      </c>
      <c r="H429" s="387">
        <v>0</v>
      </c>
      <c r="I429" s="639"/>
      <c r="J429" s="639"/>
    </row>
    <row r="430" spans="1:10" ht="12.75">
      <c r="A430" s="408"/>
      <c r="B430" s="383"/>
      <c r="C430" s="521"/>
      <c r="D430" s="391" t="s">
        <v>434</v>
      </c>
      <c r="E430" s="387">
        <v>1200</v>
      </c>
      <c r="F430" s="388">
        <v>1042</v>
      </c>
      <c r="G430" s="389">
        <v>718</v>
      </c>
      <c r="H430" s="387">
        <f>SUM(G430*100/F430)</f>
        <v>68.90595009596929</v>
      </c>
      <c r="I430" s="639"/>
      <c r="J430" s="639"/>
    </row>
    <row r="431" spans="1:10" ht="12.75">
      <c r="A431" s="408"/>
      <c r="B431" s="383"/>
      <c r="C431" s="521"/>
      <c r="D431" s="391" t="s">
        <v>787</v>
      </c>
      <c r="E431" s="387">
        <v>100</v>
      </c>
      <c r="F431" s="388">
        <v>100</v>
      </c>
      <c r="G431" s="389">
        <v>28</v>
      </c>
      <c r="H431" s="387">
        <f>SUM(G431*100/F431)</f>
        <v>28</v>
      </c>
      <c r="I431" s="639"/>
      <c r="J431" s="639"/>
    </row>
    <row r="432" spans="1:10" ht="12.75">
      <c r="A432" s="408"/>
      <c r="B432" s="383"/>
      <c r="C432" s="521"/>
      <c r="D432" s="391" t="s">
        <v>389</v>
      </c>
      <c r="E432" s="387">
        <v>750</v>
      </c>
      <c r="F432" s="388">
        <v>750</v>
      </c>
      <c r="G432" s="389">
        <v>425</v>
      </c>
      <c r="H432" s="387">
        <f>SUM(G432*100/F432)</f>
        <v>56.666666666666664</v>
      </c>
      <c r="I432" s="639"/>
      <c r="J432" s="639"/>
    </row>
    <row r="433" spans="1:10" ht="12.75">
      <c r="A433" s="408"/>
      <c r="B433" s="383"/>
      <c r="C433" s="521"/>
      <c r="D433" s="391" t="s">
        <v>437</v>
      </c>
      <c r="E433" s="387">
        <v>600</v>
      </c>
      <c r="F433" s="388">
        <v>600</v>
      </c>
      <c r="G433" s="389">
        <v>203</v>
      </c>
      <c r="H433" s="387">
        <f>SUM(G433*100/F433)</f>
        <v>33.833333333333336</v>
      </c>
      <c r="I433" s="639"/>
      <c r="J433" s="639"/>
    </row>
    <row r="434" spans="1:10" ht="12.75">
      <c r="A434" s="408"/>
      <c r="B434" s="383"/>
      <c r="C434" s="521"/>
      <c r="D434" s="391" t="s">
        <v>438</v>
      </c>
      <c r="E434" s="387">
        <v>400</v>
      </c>
      <c r="F434" s="388">
        <v>400</v>
      </c>
      <c r="G434" s="389">
        <v>191</v>
      </c>
      <c r="H434" s="387">
        <f>SUM(G434*100/F434)</f>
        <v>47.75</v>
      </c>
      <c r="I434" s="639"/>
      <c r="J434" s="639"/>
    </row>
    <row r="435" spans="1:10" ht="12.75">
      <c r="A435" s="408"/>
      <c r="B435" s="383"/>
      <c r="C435" s="521"/>
      <c r="D435" s="391" t="s">
        <v>788</v>
      </c>
      <c r="E435" s="387">
        <v>600</v>
      </c>
      <c r="F435" s="388">
        <v>260</v>
      </c>
      <c r="G435" s="389">
        <v>117</v>
      </c>
      <c r="H435" s="387">
        <f>SUM(G435*100/F435)</f>
        <v>45</v>
      </c>
      <c r="I435" s="639"/>
      <c r="J435" s="639"/>
    </row>
    <row r="436" spans="1:10" ht="12.75">
      <c r="A436" s="408"/>
      <c r="B436" s="383"/>
      <c r="C436" s="521"/>
      <c r="D436" s="391" t="s">
        <v>803</v>
      </c>
      <c r="E436" s="387">
        <v>0</v>
      </c>
      <c r="F436" s="388">
        <v>0</v>
      </c>
      <c r="G436" s="389">
        <v>130</v>
      </c>
      <c r="H436" s="387">
        <v>0</v>
      </c>
      <c r="I436" s="639"/>
      <c r="J436" s="639"/>
    </row>
    <row r="437" spans="1:10" ht="12.75">
      <c r="A437" s="408"/>
      <c r="B437" s="383"/>
      <c r="C437" s="521" t="s">
        <v>485</v>
      </c>
      <c r="D437" s="522" t="s">
        <v>566</v>
      </c>
      <c r="E437" s="651">
        <f>SUM(E438)</f>
        <v>200</v>
      </c>
      <c r="F437" s="651">
        <f>SUM(F438)</f>
        <v>200</v>
      </c>
      <c r="G437" s="651">
        <f>SUM(G438)</f>
        <v>0</v>
      </c>
      <c r="H437" s="523">
        <f>SUM(G437*100/F437)</f>
        <v>0</v>
      </c>
      <c r="I437" s="639"/>
      <c r="J437" s="639"/>
    </row>
    <row r="438" spans="1:10" ht="12.75">
      <c r="A438" s="408"/>
      <c r="B438" s="383"/>
      <c r="C438" s="524"/>
      <c r="D438" s="391" t="s">
        <v>449</v>
      </c>
      <c r="E438" s="387">
        <v>200</v>
      </c>
      <c r="F438" s="388">
        <v>200</v>
      </c>
      <c r="G438" s="389">
        <v>0</v>
      </c>
      <c r="H438" s="387">
        <f>SUM(G438*100/F438)</f>
        <v>0</v>
      </c>
      <c r="I438" s="639"/>
      <c r="J438" s="639"/>
    </row>
    <row r="439" spans="1:10" ht="12.75">
      <c r="A439" s="408"/>
      <c r="B439" s="383"/>
      <c r="C439" s="637" t="s">
        <v>841</v>
      </c>
      <c r="D439" s="637"/>
      <c r="E439" s="638">
        <f>SUM(E440)</f>
        <v>631435</v>
      </c>
      <c r="F439" s="638">
        <f>SUM(F440)</f>
        <v>662849</v>
      </c>
      <c r="G439" s="638">
        <f>SUM(G440)</f>
        <v>280077</v>
      </c>
      <c r="H439" s="348">
        <f>SUM(G439*100/F439)</f>
        <v>42.25351475222864</v>
      </c>
      <c r="I439" s="634"/>
      <c r="J439" s="634"/>
    </row>
    <row r="440" spans="1:10" ht="12.75">
      <c r="A440" s="408"/>
      <c r="B440" s="383"/>
      <c r="C440" s="324" t="s">
        <v>270</v>
      </c>
      <c r="D440" s="384" t="s">
        <v>8</v>
      </c>
      <c r="E440" s="385">
        <f>SUM(E441+E445+E450+E477)</f>
        <v>631435</v>
      </c>
      <c r="F440" s="385">
        <f>SUM(F441+F445+F450+F477)</f>
        <v>662849</v>
      </c>
      <c r="G440" s="385">
        <f>SUM(G441+G445+G450+G477)</f>
        <v>280077</v>
      </c>
      <c r="H440" s="403">
        <f>SUM(G440*100/F440)</f>
        <v>42.25351475222864</v>
      </c>
      <c r="I440" s="634"/>
      <c r="J440" s="634"/>
    </row>
    <row r="441" spans="1:13" s="471" customFormat="1" ht="12.75">
      <c r="A441" s="408"/>
      <c r="B441" s="383"/>
      <c r="C441" s="330" t="s">
        <v>363</v>
      </c>
      <c r="D441" s="386" t="s">
        <v>513</v>
      </c>
      <c r="E441" s="523">
        <f>SUM(E442:E444)</f>
        <v>390697</v>
      </c>
      <c r="F441" s="523">
        <f>SUM(F442:F444)</f>
        <v>383735</v>
      </c>
      <c r="G441" s="523">
        <f>SUM(G442:G444)</f>
        <v>154421</v>
      </c>
      <c r="H441" s="523">
        <f>SUM(G441*100/F441)</f>
        <v>40.2415729605066</v>
      </c>
      <c r="I441" s="652"/>
      <c r="J441" s="652"/>
      <c r="M441" s="653"/>
    </row>
    <row r="442" spans="1:13" ht="12.75">
      <c r="A442" s="408"/>
      <c r="B442" s="383"/>
      <c r="C442" s="330"/>
      <c r="D442" s="390" t="s">
        <v>514</v>
      </c>
      <c r="E442" s="387">
        <v>352744</v>
      </c>
      <c r="F442" s="388">
        <v>343617</v>
      </c>
      <c r="G442" s="389">
        <v>141360</v>
      </c>
      <c r="H442" s="387">
        <f>SUM(G442*100/F442)</f>
        <v>41.138826076707495</v>
      </c>
      <c r="I442" s="639"/>
      <c r="J442" s="639"/>
      <c r="M442" s="640"/>
    </row>
    <row r="443" spans="1:13" ht="12.75">
      <c r="A443" s="408"/>
      <c r="B443" s="383"/>
      <c r="C443" s="330"/>
      <c r="D443" s="394" t="s">
        <v>771</v>
      </c>
      <c r="E443" s="387">
        <v>34195</v>
      </c>
      <c r="F443" s="388">
        <v>34195</v>
      </c>
      <c r="G443" s="389">
        <v>9844</v>
      </c>
      <c r="H443" s="387">
        <f>SUM(G443*100/F443)</f>
        <v>28.78783447872496</v>
      </c>
      <c r="I443" s="639"/>
      <c r="J443" s="639"/>
      <c r="M443" s="640"/>
    </row>
    <row r="444" spans="1:13" ht="12.75">
      <c r="A444" s="408"/>
      <c r="B444" s="383"/>
      <c r="C444" s="330"/>
      <c r="D444" s="394" t="s">
        <v>602</v>
      </c>
      <c r="E444" s="387">
        <v>3758</v>
      </c>
      <c r="F444" s="388">
        <v>5923</v>
      </c>
      <c r="G444" s="389">
        <v>3217</v>
      </c>
      <c r="H444" s="387">
        <f>SUM(G444*100/F444)</f>
        <v>54.3136923856154</v>
      </c>
      <c r="I444" s="639"/>
      <c r="J444" s="639"/>
      <c r="M444" s="640"/>
    </row>
    <row r="445" spans="1:10" s="471" customFormat="1" ht="12.75">
      <c r="A445" s="408"/>
      <c r="B445" s="383"/>
      <c r="C445" s="330" t="s">
        <v>367</v>
      </c>
      <c r="D445" s="386" t="s">
        <v>603</v>
      </c>
      <c r="E445" s="393">
        <f>SUM(E446:E449)</f>
        <v>137525</v>
      </c>
      <c r="F445" s="393">
        <f>SUM(F446:F449)</f>
        <v>135078</v>
      </c>
      <c r="G445" s="393">
        <f>SUM(G446:G449)</f>
        <v>52913</v>
      </c>
      <c r="H445" s="523">
        <f>SUM(G445*100/F445)</f>
        <v>39.172181998548986</v>
      </c>
      <c r="I445" s="652"/>
      <c r="J445" s="652"/>
    </row>
    <row r="446" spans="1:10" ht="12.75">
      <c r="A446" s="408"/>
      <c r="B446" s="383"/>
      <c r="C446" s="330"/>
      <c r="D446" s="394" t="s">
        <v>772</v>
      </c>
      <c r="E446" s="344">
        <v>16410</v>
      </c>
      <c r="F446" s="339">
        <v>20485</v>
      </c>
      <c r="G446" s="340">
        <v>8113</v>
      </c>
      <c r="H446" s="387">
        <f>SUM(G446*100/F446)</f>
        <v>39.60458872345619</v>
      </c>
      <c r="I446" s="639"/>
      <c r="J446" s="639"/>
    </row>
    <row r="447" spans="1:10" ht="12.75">
      <c r="A447" s="408"/>
      <c r="B447" s="383"/>
      <c r="C447" s="330"/>
      <c r="D447" s="394" t="s">
        <v>773</v>
      </c>
      <c r="E447" s="344">
        <v>4688</v>
      </c>
      <c r="F447" s="339">
        <v>0</v>
      </c>
      <c r="G447" s="340">
        <v>0</v>
      </c>
      <c r="H447" s="387">
        <v>0</v>
      </c>
      <c r="I447" s="639"/>
      <c r="J447" s="639"/>
    </row>
    <row r="448" spans="1:10" ht="12.75">
      <c r="A448" s="408"/>
      <c r="B448" s="383"/>
      <c r="C448" s="330"/>
      <c r="D448" s="390" t="s">
        <v>774</v>
      </c>
      <c r="E448" s="344">
        <v>17972</v>
      </c>
      <c r="F448" s="339">
        <v>17888</v>
      </c>
      <c r="G448" s="340">
        <v>6791</v>
      </c>
      <c r="H448" s="387">
        <f>SUM(G448*100/F448)</f>
        <v>37.96399821109124</v>
      </c>
      <c r="I448" s="639"/>
      <c r="J448" s="639"/>
    </row>
    <row r="449" spans="1:10" ht="12.75">
      <c r="A449" s="408"/>
      <c r="B449" s="383"/>
      <c r="C449" s="330"/>
      <c r="D449" s="391" t="s">
        <v>775</v>
      </c>
      <c r="E449" s="339">
        <v>98455</v>
      </c>
      <c r="F449" s="339">
        <v>96705</v>
      </c>
      <c r="G449" s="392">
        <v>38009</v>
      </c>
      <c r="H449" s="387">
        <f>SUM(G449*100/F449)</f>
        <v>39.304069076056045</v>
      </c>
      <c r="I449" s="639"/>
      <c r="J449" s="639"/>
    </row>
    <row r="450" spans="1:10" s="471" customFormat="1" ht="12.75">
      <c r="A450" s="408"/>
      <c r="B450" s="383"/>
      <c r="C450" s="330" t="s">
        <v>271</v>
      </c>
      <c r="D450" s="386" t="s">
        <v>272</v>
      </c>
      <c r="E450" s="393">
        <f>SUM(E451:E476)</f>
        <v>98663</v>
      </c>
      <c r="F450" s="332">
        <f>SUM(F451:F476)</f>
        <v>122350</v>
      </c>
      <c r="G450" s="332">
        <f>SUM(G451:G476)</f>
        <v>56985</v>
      </c>
      <c r="H450" s="523">
        <f>SUM(G450*100/F450)</f>
        <v>46.57539844707806</v>
      </c>
      <c r="I450" s="652"/>
      <c r="J450" s="652"/>
    </row>
    <row r="451" spans="1:10" s="471" customFormat="1" ht="12.75">
      <c r="A451" s="408"/>
      <c r="B451" s="383"/>
      <c r="C451" s="521"/>
      <c r="D451" s="644" t="s">
        <v>842</v>
      </c>
      <c r="E451" s="387">
        <v>100</v>
      </c>
      <c r="F451" s="388">
        <v>100</v>
      </c>
      <c r="G451" s="389">
        <v>55</v>
      </c>
      <c r="H451" s="387">
        <f>SUM(G451*100/F451)</f>
        <v>55</v>
      </c>
      <c r="I451" s="652"/>
      <c r="J451" s="652"/>
    </row>
    <row r="452" spans="1:10" ht="12.75">
      <c r="A452" s="408"/>
      <c r="B452" s="383"/>
      <c r="C452" s="521"/>
      <c r="D452" s="391" t="s">
        <v>404</v>
      </c>
      <c r="E452" s="387">
        <v>46000</v>
      </c>
      <c r="F452" s="388">
        <v>68486</v>
      </c>
      <c r="G452" s="389">
        <v>41187</v>
      </c>
      <c r="H452" s="387">
        <f>SUM(G452*100/F452)</f>
        <v>60.13929854276787</v>
      </c>
      <c r="I452" s="639"/>
      <c r="J452" s="639"/>
    </row>
    <row r="453" spans="1:10" ht="12.75">
      <c r="A453" s="408"/>
      <c r="B453" s="383"/>
      <c r="C453" s="521"/>
      <c r="D453" s="391" t="s">
        <v>777</v>
      </c>
      <c r="E453" s="387">
        <v>3800</v>
      </c>
      <c r="F453" s="388">
        <v>3800</v>
      </c>
      <c r="G453" s="389">
        <v>2384</v>
      </c>
      <c r="H453" s="387">
        <f>SUM(G453*100/F453)</f>
        <v>62.73684210526316</v>
      </c>
      <c r="I453" s="639"/>
      <c r="J453" s="639"/>
    </row>
    <row r="454" spans="1:10" ht="12.75">
      <c r="A454" s="408"/>
      <c r="B454" s="383"/>
      <c r="C454" s="521"/>
      <c r="D454" s="391" t="s">
        <v>406</v>
      </c>
      <c r="E454" s="387">
        <v>1300</v>
      </c>
      <c r="F454" s="388">
        <v>1300</v>
      </c>
      <c r="G454" s="389">
        <v>770</v>
      </c>
      <c r="H454" s="387">
        <f>SUM(G454*100/F454)</f>
        <v>59.23076923076923</v>
      </c>
      <c r="I454" s="639"/>
      <c r="J454" s="639"/>
    </row>
    <row r="455" spans="1:10" ht="12.75">
      <c r="A455" s="408"/>
      <c r="B455" s="383"/>
      <c r="C455" s="521"/>
      <c r="D455" s="391" t="s">
        <v>408</v>
      </c>
      <c r="E455" s="387">
        <v>19000</v>
      </c>
      <c r="F455" s="388">
        <v>19000</v>
      </c>
      <c r="G455" s="389">
        <v>479</v>
      </c>
      <c r="H455" s="387">
        <f>SUM(G455*100/F455)</f>
        <v>2.5210526315789474</v>
      </c>
      <c r="I455" s="639"/>
      <c r="J455" s="639"/>
    </row>
    <row r="456" spans="1:10" ht="12.75">
      <c r="A456" s="408"/>
      <c r="B456" s="383"/>
      <c r="C456" s="521"/>
      <c r="D456" s="391" t="s">
        <v>409</v>
      </c>
      <c r="E456" s="387">
        <v>500</v>
      </c>
      <c r="F456" s="388">
        <v>500</v>
      </c>
      <c r="G456" s="389">
        <v>0</v>
      </c>
      <c r="H456" s="387">
        <f>SUM(G456*100/F456)</f>
        <v>0</v>
      </c>
      <c r="I456" s="639"/>
      <c r="J456" s="639"/>
    </row>
    <row r="457" spans="1:10" ht="12.75">
      <c r="A457" s="408"/>
      <c r="B457" s="383"/>
      <c r="C457" s="521"/>
      <c r="D457" s="391" t="s">
        <v>798</v>
      </c>
      <c r="E457" s="387">
        <v>100</v>
      </c>
      <c r="F457" s="388">
        <v>100</v>
      </c>
      <c r="G457" s="389">
        <v>0</v>
      </c>
      <c r="H457" s="387">
        <f>SUM(G457*100/F457)</f>
        <v>0</v>
      </c>
      <c r="I457" s="639"/>
      <c r="J457" s="639"/>
    </row>
    <row r="458" spans="1:10" ht="12.75">
      <c r="A458" s="408"/>
      <c r="B458" s="383"/>
      <c r="C458" s="521"/>
      <c r="D458" s="391" t="s">
        <v>778</v>
      </c>
      <c r="E458" s="387">
        <v>100</v>
      </c>
      <c r="F458" s="388">
        <v>100</v>
      </c>
      <c r="G458" s="389">
        <v>0</v>
      </c>
      <c r="H458" s="387">
        <f>SUM(G458*100/F458)</f>
        <v>0</v>
      </c>
      <c r="I458" s="639"/>
      <c r="J458" s="639"/>
    </row>
    <row r="459" spans="1:10" ht="12.75">
      <c r="A459" s="408"/>
      <c r="B459" s="383"/>
      <c r="C459" s="521"/>
      <c r="D459" s="391" t="s">
        <v>412</v>
      </c>
      <c r="E459" s="387">
        <v>5000</v>
      </c>
      <c r="F459" s="388">
        <v>5822</v>
      </c>
      <c r="G459" s="389">
        <v>1380</v>
      </c>
      <c r="H459" s="387">
        <f>SUM(G459*100/F459)</f>
        <v>23.703194778426656</v>
      </c>
      <c r="I459" s="639"/>
      <c r="J459" s="639"/>
    </row>
    <row r="460" spans="1:10" ht="12.75">
      <c r="A460" s="408"/>
      <c r="B460" s="383"/>
      <c r="C460" s="521"/>
      <c r="D460" s="391" t="s">
        <v>779</v>
      </c>
      <c r="E460" s="387">
        <v>4183</v>
      </c>
      <c r="F460" s="388">
        <v>4215</v>
      </c>
      <c r="G460" s="389">
        <v>611</v>
      </c>
      <c r="H460" s="387">
        <f>SUM(G460*100/F460)</f>
        <v>14.495848161328588</v>
      </c>
      <c r="I460" s="639"/>
      <c r="J460" s="639"/>
    </row>
    <row r="461" spans="1:10" ht="12.75">
      <c r="A461" s="408"/>
      <c r="B461" s="383"/>
      <c r="C461" s="521"/>
      <c r="D461" s="391" t="s">
        <v>780</v>
      </c>
      <c r="E461" s="387">
        <v>350</v>
      </c>
      <c r="F461" s="388">
        <v>350</v>
      </c>
      <c r="G461" s="389">
        <v>160</v>
      </c>
      <c r="H461" s="387">
        <f>SUM(G461*100/F461)</f>
        <v>45.714285714285715</v>
      </c>
      <c r="I461" s="639"/>
      <c r="J461" s="639"/>
    </row>
    <row r="462" spans="1:10" ht="12.75">
      <c r="A462" s="408"/>
      <c r="B462" s="383"/>
      <c r="C462" s="521"/>
      <c r="D462" s="391" t="s">
        <v>799</v>
      </c>
      <c r="E462" s="387">
        <v>500</v>
      </c>
      <c r="F462" s="388">
        <v>500</v>
      </c>
      <c r="G462" s="389">
        <v>182</v>
      </c>
      <c r="H462" s="387">
        <f>SUM(G462*100/F462)</f>
        <v>36.4</v>
      </c>
      <c r="I462" s="639"/>
      <c r="J462" s="639"/>
    </row>
    <row r="463" spans="1:10" ht="12.75">
      <c r="A463" s="408"/>
      <c r="B463" s="383"/>
      <c r="C463" s="521"/>
      <c r="D463" s="391" t="s">
        <v>800</v>
      </c>
      <c r="E463" s="387">
        <v>80</v>
      </c>
      <c r="F463" s="388">
        <v>80</v>
      </c>
      <c r="G463" s="389">
        <v>40</v>
      </c>
      <c r="H463" s="387">
        <f>SUM(G463*100/F463)</f>
        <v>50</v>
      </c>
      <c r="I463" s="639"/>
      <c r="J463" s="639"/>
    </row>
    <row r="464" spans="1:10" ht="12.75">
      <c r="A464" s="408"/>
      <c r="B464" s="383"/>
      <c r="C464" s="521"/>
      <c r="D464" s="391" t="s">
        <v>782</v>
      </c>
      <c r="E464" s="387">
        <v>100</v>
      </c>
      <c r="F464" s="388">
        <v>100</v>
      </c>
      <c r="G464" s="389">
        <v>83</v>
      </c>
      <c r="H464" s="387">
        <f>SUM(G464*100/F464)</f>
        <v>83</v>
      </c>
      <c r="I464" s="639"/>
      <c r="J464" s="639"/>
    </row>
    <row r="465" spans="1:10" ht="12.75">
      <c r="A465" s="408"/>
      <c r="B465" s="383"/>
      <c r="C465" s="521"/>
      <c r="D465" s="391" t="s">
        <v>801</v>
      </c>
      <c r="E465" s="387">
        <v>50</v>
      </c>
      <c r="F465" s="388">
        <v>50</v>
      </c>
      <c r="G465" s="389">
        <v>0</v>
      </c>
      <c r="H465" s="387">
        <f>SUM(G465*100/F465)</f>
        <v>0</v>
      </c>
      <c r="I465" s="639"/>
      <c r="J465" s="639"/>
    </row>
    <row r="466" spans="1:10" ht="12.75">
      <c r="A466" s="408"/>
      <c r="B466" s="383"/>
      <c r="C466" s="521"/>
      <c r="D466" s="391" t="s">
        <v>783</v>
      </c>
      <c r="E466" s="387">
        <v>50</v>
      </c>
      <c r="F466" s="388">
        <v>50</v>
      </c>
      <c r="G466" s="389">
        <v>102</v>
      </c>
      <c r="H466" s="387">
        <f>SUM(G466*100/F466)</f>
        <v>204</v>
      </c>
      <c r="I466" s="639"/>
      <c r="J466" s="639"/>
    </row>
    <row r="467" spans="1:10" ht="12.75">
      <c r="A467" s="408"/>
      <c r="B467" s="383"/>
      <c r="C467" s="521"/>
      <c r="D467" s="391" t="s">
        <v>784</v>
      </c>
      <c r="E467" s="387">
        <v>2000</v>
      </c>
      <c r="F467" s="388">
        <v>2000</v>
      </c>
      <c r="G467" s="389">
        <v>1306</v>
      </c>
      <c r="H467" s="387">
        <f>SUM(G467*100/F467)</f>
        <v>65.3</v>
      </c>
      <c r="I467" s="639"/>
      <c r="J467" s="639"/>
    </row>
    <row r="468" spans="1:10" ht="12.75">
      <c r="A468" s="408"/>
      <c r="B468" s="383"/>
      <c r="C468" s="521"/>
      <c r="D468" s="391" t="s">
        <v>802</v>
      </c>
      <c r="E468" s="387">
        <v>0</v>
      </c>
      <c r="F468" s="388">
        <v>0</v>
      </c>
      <c r="G468" s="389">
        <v>0</v>
      </c>
      <c r="H468" s="387">
        <v>0</v>
      </c>
      <c r="I468" s="639"/>
      <c r="J468" s="639"/>
    </row>
    <row r="469" spans="1:10" ht="12.75">
      <c r="A469" s="408"/>
      <c r="B469" s="383"/>
      <c r="C469" s="521"/>
      <c r="D469" s="391" t="s">
        <v>785</v>
      </c>
      <c r="E469" s="387">
        <v>450</v>
      </c>
      <c r="F469" s="388">
        <v>450</v>
      </c>
      <c r="G469" s="389">
        <v>30</v>
      </c>
      <c r="H469" s="387">
        <f>SUM(G469*100/F469)</f>
        <v>6.666666666666667</v>
      </c>
      <c r="I469" s="639"/>
      <c r="J469" s="639"/>
    </row>
    <row r="470" spans="1:10" ht="12.75">
      <c r="A470" s="408"/>
      <c r="B470" s="383"/>
      <c r="C470" s="521"/>
      <c r="D470" s="391" t="s">
        <v>433</v>
      </c>
      <c r="E470" s="387">
        <v>200</v>
      </c>
      <c r="F470" s="388">
        <v>200</v>
      </c>
      <c r="G470" s="389">
        <v>86</v>
      </c>
      <c r="H470" s="387">
        <f>SUM(G470*100/F470)</f>
        <v>43</v>
      </c>
      <c r="I470" s="639"/>
      <c r="J470" s="639"/>
    </row>
    <row r="471" spans="1:10" ht="12.75">
      <c r="A471" s="408"/>
      <c r="B471" s="383"/>
      <c r="C471" s="521"/>
      <c r="D471" s="391" t="s">
        <v>434</v>
      </c>
      <c r="E471" s="387">
        <v>3000</v>
      </c>
      <c r="F471" s="388">
        <v>3000</v>
      </c>
      <c r="G471" s="389">
        <v>2771</v>
      </c>
      <c r="H471" s="387">
        <f>SUM(G471*100/F471)</f>
        <v>92.36666666666666</v>
      </c>
      <c r="I471" s="639"/>
      <c r="J471" s="639"/>
    </row>
    <row r="472" spans="1:10" ht="12.75">
      <c r="A472" s="408"/>
      <c r="B472" s="383"/>
      <c r="C472" s="521"/>
      <c r="D472" s="391" t="s">
        <v>787</v>
      </c>
      <c r="E472" s="387">
        <v>500</v>
      </c>
      <c r="F472" s="388">
        <v>500</v>
      </c>
      <c r="G472" s="389">
        <v>69</v>
      </c>
      <c r="H472" s="387">
        <f>SUM(G472*100/F472)</f>
        <v>13.8</v>
      </c>
      <c r="I472" s="639"/>
      <c r="J472" s="639"/>
    </row>
    <row r="473" spans="1:10" ht="12.75">
      <c r="A473" s="408"/>
      <c r="B473" s="383"/>
      <c r="C473" s="521"/>
      <c r="D473" s="391" t="s">
        <v>389</v>
      </c>
      <c r="E473" s="387">
        <v>5500</v>
      </c>
      <c r="F473" s="388">
        <v>5500</v>
      </c>
      <c r="G473" s="389">
        <v>3234</v>
      </c>
      <c r="H473" s="387">
        <f>SUM(G473*100/F473)</f>
        <v>58.8</v>
      </c>
      <c r="I473" s="639"/>
      <c r="J473" s="639"/>
    </row>
    <row r="474" spans="1:10" ht="12.75">
      <c r="A474" s="408"/>
      <c r="B474" s="383"/>
      <c r="C474" s="521"/>
      <c r="D474" s="391" t="s">
        <v>437</v>
      </c>
      <c r="E474" s="387">
        <v>1000</v>
      </c>
      <c r="F474" s="388">
        <v>1000</v>
      </c>
      <c r="G474" s="389">
        <v>284</v>
      </c>
      <c r="H474" s="387">
        <f>SUM(G474*100/F474)</f>
        <v>28.4</v>
      </c>
      <c r="I474" s="639"/>
      <c r="J474" s="639"/>
    </row>
    <row r="475" spans="1:10" ht="12.75">
      <c r="A475" s="408"/>
      <c r="B475" s="383"/>
      <c r="C475" s="521"/>
      <c r="D475" s="391" t="s">
        <v>438</v>
      </c>
      <c r="E475" s="387">
        <v>4100</v>
      </c>
      <c r="F475" s="388">
        <v>4100</v>
      </c>
      <c r="G475" s="389">
        <v>1419</v>
      </c>
      <c r="H475" s="387">
        <f>SUM(G475*100/F475)</f>
        <v>34.609756097560975</v>
      </c>
      <c r="I475" s="639"/>
      <c r="J475" s="639"/>
    </row>
    <row r="476" spans="1:10" ht="12.75">
      <c r="A476" s="408"/>
      <c r="B476" s="383"/>
      <c r="C476" s="521"/>
      <c r="D476" s="391" t="s">
        <v>788</v>
      </c>
      <c r="E476" s="387">
        <v>700</v>
      </c>
      <c r="F476" s="388">
        <v>1047</v>
      </c>
      <c r="G476" s="389">
        <v>353</v>
      </c>
      <c r="H476" s="387">
        <f>SUM(G476*100/F476)</f>
        <v>33.715377268385865</v>
      </c>
      <c r="I476" s="639"/>
      <c r="J476" s="639"/>
    </row>
    <row r="477" spans="1:10" s="471" customFormat="1" ht="12.75">
      <c r="A477" s="408"/>
      <c r="B477" s="383"/>
      <c r="C477" s="521" t="s">
        <v>485</v>
      </c>
      <c r="D477" s="522" t="s">
        <v>566</v>
      </c>
      <c r="E477" s="523">
        <f>SUM(E478:E482)</f>
        <v>4550</v>
      </c>
      <c r="F477" s="651">
        <f>SUM(F478:F482)</f>
        <v>21686</v>
      </c>
      <c r="G477" s="651">
        <f>SUM(G478:G482)</f>
        <v>15758</v>
      </c>
      <c r="H477" s="523">
        <f>SUM(G477*100/F477)</f>
        <v>72.66439177349442</v>
      </c>
      <c r="I477" s="652"/>
      <c r="J477" s="652"/>
    </row>
    <row r="478" spans="1:10" ht="12.75">
      <c r="A478" s="408"/>
      <c r="B478" s="383"/>
      <c r="C478" s="524"/>
      <c r="D478" s="391" t="s">
        <v>789</v>
      </c>
      <c r="E478" s="387">
        <v>3000</v>
      </c>
      <c r="F478" s="388">
        <v>3000</v>
      </c>
      <c r="G478" s="389">
        <v>0</v>
      </c>
      <c r="H478" s="387">
        <f>SUM(G478*100/F478)</f>
        <v>0</v>
      </c>
      <c r="I478" s="639"/>
      <c r="J478" s="639"/>
    </row>
    <row r="479" spans="1:10" ht="12.75">
      <c r="A479" s="408"/>
      <c r="B479" s="383"/>
      <c r="C479" s="524"/>
      <c r="D479" s="391" t="s">
        <v>790</v>
      </c>
      <c r="E479" s="387">
        <v>0</v>
      </c>
      <c r="F479" s="388">
        <v>0</v>
      </c>
      <c r="G479" s="389">
        <v>1497</v>
      </c>
      <c r="H479" s="387">
        <v>0</v>
      </c>
      <c r="I479" s="639"/>
      <c r="J479" s="639"/>
    </row>
    <row r="480" spans="1:10" ht="12.75">
      <c r="A480" s="408"/>
      <c r="B480" s="383"/>
      <c r="C480" s="524"/>
      <c r="D480" s="391" t="s">
        <v>823</v>
      </c>
      <c r="E480" s="387">
        <v>0</v>
      </c>
      <c r="F480" s="388">
        <v>17136</v>
      </c>
      <c r="G480" s="389">
        <v>13565</v>
      </c>
      <c r="H480" s="387">
        <f>SUM(G480*100/F480)</f>
        <v>79.16083099906629</v>
      </c>
      <c r="I480" s="639"/>
      <c r="J480" s="639"/>
    </row>
    <row r="481" spans="1:10" ht="12.75">
      <c r="A481" s="408"/>
      <c r="B481" s="383"/>
      <c r="C481" s="524"/>
      <c r="D481" s="391" t="s">
        <v>449</v>
      </c>
      <c r="E481" s="387">
        <v>1350</v>
      </c>
      <c r="F481" s="388">
        <v>1350</v>
      </c>
      <c r="G481" s="389">
        <v>696</v>
      </c>
      <c r="H481" s="387">
        <f>SUM(G481*100/F481)</f>
        <v>51.55555555555556</v>
      </c>
      <c r="I481" s="639"/>
      <c r="J481" s="639"/>
    </row>
    <row r="482" spans="1:10" ht="12.75">
      <c r="A482" s="408"/>
      <c r="B482" s="383"/>
      <c r="C482" s="524"/>
      <c r="D482" s="391" t="s">
        <v>791</v>
      </c>
      <c r="E482" s="387">
        <v>200</v>
      </c>
      <c r="F482" s="388">
        <v>200</v>
      </c>
      <c r="G482" s="389">
        <v>0</v>
      </c>
      <c r="H482" s="387">
        <f>SUM(G482*100/F482)</f>
        <v>0</v>
      </c>
      <c r="I482" s="639"/>
      <c r="J482" s="639"/>
    </row>
    <row r="483" spans="1:10" ht="12.75">
      <c r="A483" s="408"/>
      <c r="B483" s="383"/>
      <c r="C483" s="637" t="s">
        <v>843</v>
      </c>
      <c r="D483" s="637"/>
      <c r="E483" s="638">
        <f>SUM(E484)</f>
        <v>581403</v>
      </c>
      <c r="F483" s="638">
        <f>SUM(F484)</f>
        <v>607000</v>
      </c>
      <c r="G483" s="638">
        <f>SUM(G484)</f>
        <v>274104</v>
      </c>
      <c r="H483" s="348">
        <f>SUM(G483*100/F483)</f>
        <v>45.15716639209226</v>
      </c>
      <c r="I483" s="634"/>
      <c r="J483" s="634"/>
    </row>
    <row r="484" spans="1:10" ht="12.75">
      <c r="A484" s="408"/>
      <c r="B484" s="383"/>
      <c r="C484" s="324" t="s">
        <v>270</v>
      </c>
      <c r="D484" s="384" t="s">
        <v>8</v>
      </c>
      <c r="E484" s="385">
        <f>SUM(E485+E489+E494+E520)</f>
        <v>581403</v>
      </c>
      <c r="F484" s="385">
        <f>SUM(F485+F489+F494+F520)</f>
        <v>607000</v>
      </c>
      <c r="G484" s="385">
        <f>SUM(G485+G489+G494+G520)</f>
        <v>274104</v>
      </c>
      <c r="H484" s="403">
        <f>SUM(G484*100/F484)</f>
        <v>45.15716639209226</v>
      </c>
      <c r="I484" s="634"/>
      <c r="J484" s="634"/>
    </row>
    <row r="485" spans="1:13" ht="12.75">
      <c r="A485" s="408"/>
      <c r="B485" s="383"/>
      <c r="C485" s="330" t="s">
        <v>363</v>
      </c>
      <c r="D485" s="386" t="s">
        <v>513</v>
      </c>
      <c r="E485" s="523">
        <f>SUM(E486:E488)</f>
        <v>369000</v>
      </c>
      <c r="F485" s="523">
        <f>SUM(F486:F488)</f>
        <v>356345</v>
      </c>
      <c r="G485" s="523">
        <f>SUM(G486:G488)</f>
        <v>154698</v>
      </c>
      <c r="H485" s="523">
        <f>SUM(G485*100/F485)</f>
        <v>43.412423353772326</v>
      </c>
      <c r="I485" s="639"/>
      <c r="J485" s="639"/>
      <c r="M485" s="640"/>
    </row>
    <row r="486" spans="1:13" ht="12.75">
      <c r="A486" s="408"/>
      <c r="B486" s="383"/>
      <c r="C486" s="330"/>
      <c r="D486" s="390" t="s">
        <v>514</v>
      </c>
      <c r="E486" s="387">
        <v>340000</v>
      </c>
      <c r="F486" s="388">
        <v>324053</v>
      </c>
      <c r="G486" s="389">
        <v>143615</v>
      </c>
      <c r="H486" s="387">
        <f>SUM(G486*100/F486)</f>
        <v>44.31836767442363</v>
      </c>
      <c r="I486" s="639"/>
      <c r="J486" s="639"/>
      <c r="M486" s="640"/>
    </row>
    <row r="487" spans="1:13" ht="12.75">
      <c r="A487" s="408"/>
      <c r="B487" s="383"/>
      <c r="C487" s="330"/>
      <c r="D487" s="394" t="s">
        <v>771</v>
      </c>
      <c r="E487" s="387">
        <v>26000</v>
      </c>
      <c r="F487" s="388">
        <v>26000</v>
      </c>
      <c r="G487" s="389">
        <v>7475</v>
      </c>
      <c r="H487" s="387">
        <f>SUM(G487*100/F487)</f>
        <v>28.75</v>
      </c>
      <c r="I487" s="639"/>
      <c r="J487" s="639"/>
      <c r="M487" s="640"/>
    </row>
    <row r="488" spans="1:13" ht="12.75">
      <c r="A488" s="408"/>
      <c r="B488" s="383"/>
      <c r="C488" s="330"/>
      <c r="D488" s="394" t="s">
        <v>602</v>
      </c>
      <c r="E488" s="387">
        <v>3000</v>
      </c>
      <c r="F488" s="388">
        <v>6292</v>
      </c>
      <c r="G488" s="389">
        <v>3608</v>
      </c>
      <c r="H488" s="387">
        <f>SUM(G488*100/F488)</f>
        <v>57.34265734265734</v>
      </c>
      <c r="I488" s="639"/>
      <c r="J488" s="639"/>
      <c r="M488" s="640"/>
    </row>
    <row r="489" spans="1:10" ht="12.75">
      <c r="A489" s="408"/>
      <c r="B489" s="383"/>
      <c r="C489" s="330" t="s">
        <v>367</v>
      </c>
      <c r="D489" s="386" t="s">
        <v>603</v>
      </c>
      <c r="E489" s="393">
        <f>SUM(E490:E493)</f>
        <v>129888</v>
      </c>
      <c r="F489" s="393">
        <f>SUM(F490:F493)</f>
        <v>125433</v>
      </c>
      <c r="G489" s="393">
        <f>SUM(G490:G493)</f>
        <v>53714</v>
      </c>
      <c r="H489" s="523">
        <f>SUM(G489*100/F489)</f>
        <v>42.82286160739199</v>
      </c>
      <c r="I489" s="652"/>
      <c r="J489" s="639"/>
    </row>
    <row r="490" spans="1:10" ht="12.75">
      <c r="A490" s="408"/>
      <c r="B490" s="383"/>
      <c r="C490" s="330"/>
      <c r="D490" s="394" t="s">
        <v>772</v>
      </c>
      <c r="E490" s="344">
        <v>22000</v>
      </c>
      <c r="F490" s="339">
        <v>30856</v>
      </c>
      <c r="G490" s="340">
        <v>9036</v>
      </c>
      <c r="H490" s="387">
        <f>SUM(G490*100/F490)</f>
        <v>29.284417941405238</v>
      </c>
      <c r="I490" s="639"/>
      <c r="J490" s="639"/>
    </row>
    <row r="491" spans="1:10" ht="12.75">
      <c r="A491" s="408"/>
      <c r="B491" s="383"/>
      <c r="C491" s="330"/>
      <c r="D491" s="394" t="s">
        <v>773</v>
      </c>
      <c r="E491" s="344">
        <v>10000</v>
      </c>
      <c r="F491" s="339">
        <v>0</v>
      </c>
      <c r="G491" s="340">
        <v>4654</v>
      </c>
      <c r="H491" s="387">
        <v>0</v>
      </c>
      <c r="I491" s="639"/>
      <c r="J491" s="639"/>
    </row>
    <row r="492" spans="1:10" ht="12.75">
      <c r="A492" s="408"/>
      <c r="B492" s="383"/>
      <c r="C492" s="330"/>
      <c r="D492" s="390" t="s">
        <v>774</v>
      </c>
      <c r="E492" s="344">
        <v>4900</v>
      </c>
      <c r="F492" s="339">
        <v>4779</v>
      </c>
      <c r="G492" s="340">
        <v>1548</v>
      </c>
      <c r="H492" s="387">
        <f>SUM(G492*100/F492)</f>
        <v>32.39171374764595</v>
      </c>
      <c r="I492" s="639"/>
      <c r="J492" s="639"/>
    </row>
    <row r="493" spans="1:10" ht="12.75">
      <c r="A493" s="408"/>
      <c r="B493" s="383"/>
      <c r="C493" s="330"/>
      <c r="D493" s="391" t="s">
        <v>775</v>
      </c>
      <c r="E493" s="339">
        <v>92988</v>
      </c>
      <c r="F493" s="339">
        <v>89798</v>
      </c>
      <c r="G493" s="392">
        <v>38476</v>
      </c>
      <c r="H493" s="387">
        <f>SUM(G493*100/F493)</f>
        <v>42.84727944943094</v>
      </c>
      <c r="I493" s="639"/>
      <c r="J493" s="639"/>
    </row>
    <row r="494" spans="1:10" ht="12.75">
      <c r="A494" s="408"/>
      <c r="B494" s="383"/>
      <c r="C494" s="330" t="s">
        <v>271</v>
      </c>
      <c r="D494" s="386" t="s">
        <v>272</v>
      </c>
      <c r="E494" s="393">
        <f>SUM(E495:E519)</f>
        <v>81321</v>
      </c>
      <c r="F494" s="393">
        <f>SUM(F495:F519)</f>
        <v>123787</v>
      </c>
      <c r="G494" s="393">
        <f>SUM(G495:G519)</f>
        <v>64582</v>
      </c>
      <c r="H494" s="523">
        <f>SUM(G494*100/F494)</f>
        <v>52.1718758835742</v>
      </c>
      <c r="I494" s="639"/>
      <c r="J494" s="639"/>
    </row>
    <row r="495" spans="1:10" ht="12.75">
      <c r="A495" s="408"/>
      <c r="B495" s="383"/>
      <c r="C495" s="521"/>
      <c r="D495" s="644" t="s">
        <v>829</v>
      </c>
      <c r="E495" s="387">
        <v>199</v>
      </c>
      <c r="F495" s="388">
        <v>199</v>
      </c>
      <c r="G495" s="389">
        <v>27</v>
      </c>
      <c r="H495" s="387">
        <f>SUM(G495*100/F495)</f>
        <v>13.5678391959799</v>
      </c>
      <c r="I495" s="639"/>
      <c r="J495" s="639"/>
    </row>
    <row r="496" spans="1:10" ht="12.75">
      <c r="A496" s="408"/>
      <c r="B496" s="383"/>
      <c r="C496" s="521"/>
      <c r="D496" s="391" t="s">
        <v>404</v>
      </c>
      <c r="E496" s="387">
        <v>46695</v>
      </c>
      <c r="F496" s="388">
        <v>58931</v>
      </c>
      <c r="G496" s="389">
        <v>37495</v>
      </c>
      <c r="H496" s="387">
        <f>SUM(G496*100/F496)</f>
        <v>63.62525665608933</v>
      </c>
      <c r="I496" s="639"/>
      <c r="J496" s="639"/>
    </row>
    <row r="497" spans="1:10" ht="12.75">
      <c r="A497" s="408"/>
      <c r="B497" s="383"/>
      <c r="C497" s="521"/>
      <c r="D497" s="391" t="s">
        <v>777</v>
      </c>
      <c r="E497" s="387">
        <v>4519</v>
      </c>
      <c r="F497" s="388">
        <v>4519</v>
      </c>
      <c r="G497" s="389">
        <v>1554</v>
      </c>
      <c r="H497" s="387">
        <f>SUM(G497*100/F497)</f>
        <v>34.38813896879841</v>
      </c>
      <c r="I497" s="639"/>
      <c r="J497" s="639"/>
    </row>
    <row r="498" spans="1:10" ht="12.75">
      <c r="A498" s="408"/>
      <c r="B498" s="383"/>
      <c r="C498" s="521"/>
      <c r="D498" s="391" t="s">
        <v>406</v>
      </c>
      <c r="E498" s="387">
        <v>1205</v>
      </c>
      <c r="F498" s="388">
        <v>1205</v>
      </c>
      <c r="G498" s="389">
        <v>997</v>
      </c>
      <c r="H498" s="387">
        <f>SUM(G498*100/F498)</f>
        <v>82.73858921161826</v>
      </c>
      <c r="I498" s="639"/>
      <c r="J498" s="639"/>
    </row>
    <row r="499" spans="1:10" ht="12.75">
      <c r="A499" s="408"/>
      <c r="B499" s="383"/>
      <c r="C499" s="521"/>
      <c r="D499" s="391" t="s">
        <v>408</v>
      </c>
      <c r="E499" s="387">
        <v>1266</v>
      </c>
      <c r="F499" s="388">
        <v>3496</v>
      </c>
      <c r="G499" s="389">
        <v>0</v>
      </c>
      <c r="H499" s="387">
        <f>SUM(G499*100/F499)</f>
        <v>0</v>
      </c>
      <c r="I499" s="639"/>
      <c r="J499" s="639"/>
    </row>
    <row r="500" spans="1:10" ht="12.75">
      <c r="A500" s="408"/>
      <c r="B500" s="383"/>
      <c r="C500" s="521"/>
      <c r="D500" s="391" t="s">
        <v>409</v>
      </c>
      <c r="E500" s="387">
        <v>664</v>
      </c>
      <c r="F500" s="388">
        <v>2664</v>
      </c>
      <c r="G500" s="389">
        <v>1476</v>
      </c>
      <c r="H500" s="387">
        <f>SUM(G500*100/F500)</f>
        <v>55.4054054054054</v>
      </c>
      <c r="I500" s="639"/>
      <c r="J500" s="639"/>
    </row>
    <row r="501" spans="1:10" ht="12.75">
      <c r="A501" s="408"/>
      <c r="B501" s="383"/>
      <c r="C501" s="521"/>
      <c r="D501" s="391" t="s">
        <v>778</v>
      </c>
      <c r="E501" s="387">
        <v>199</v>
      </c>
      <c r="F501" s="388">
        <v>199</v>
      </c>
      <c r="G501" s="389">
        <v>165</v>
      </c>
      <c r="H501" s="387">
        <f>SUM(G501*100/F501)</f>
        <v>82.91457286432161</v>
      </c>
      <c r="I501" s="639"/>
      <c r="J501" s="639"/>
    </row>
    <row r="502" spans="1:10" ht="12.75">
      <c r="A502" s="408"/>
      <c r="B502" s="383"/>
      <c r="C502" s="521"/>
      <c r="D502" s="391" t="s">
        <v>412</v>
      </c>
      <c r="E502" s="387">
        <v>2655</v>
      </c>
      <c r="F502" s="388">
        <v>8655</v>
      </c>
      <c r="G502" s="389">
        <v>3698</v>
      </c>
      <c r="H502" s="387">
        <f>SUM(G502*100/F502)</f>
        <v>42.72674754477181</v>
      </c>
      <c r="I502" s="639"/>
      <c r="J502" s="639"/>
    </row>
    <row r="503" spans="1:10" ht="12.75">
      <c r="A503" s="408"/>
      <c r="B503" s="383"/>
      <c r="C503" s="521"/>
      <c r="D503" s="391" t="s">
        <v>779</v>
      </c>
      <c r="E503" s="387">
        <v>664</v>
      </c>
      <c r="F503" s="388">
        <v>664</v>
      </c>
      <c r="G503" s="389">
        <v>754</v>
      </c>
      <c r="H503" s="387">
        <f>SUM(G503*100/F503)</f>
        <v>113.55421686746988</v>
      </c>
      <c r="I503" s="639"/>
      <c r="J503" s="639"/>
    </row>
    <row r="504" spans="1:10" ht="12.75">
      <c r="A504" s="408"/>
      <c r="B504" s="383"/>
      <c r="C504" s="521"/>
      <c r="D504" s="391" t="s">
        <v>780</v>
      </c>
      <c r="E504" s="387">
        <v>452</v>
      </c>
      <c r="F504" s="388">
        <v>452</v>
      </c>
      <c r="G504" s="389">
        <v>0</v>
      </c>
      <c r="H504" s="387">
        <f>SUM(G504*100/F504)</f>
        <v>0</v>
      </c>
      <c r="I504" s="639"/>
      <c r="J504" s="639"/>
    </row>
    <row r="505" spans="1:10" ht="12.75">
      <c r="A505" s="408"/>
      <c r="B505" s="383"/>
      <c r="C505" s="521"/>
      <c r="D505" s="391" t="s">
        <v>799</v>
      </c>
      <c r="E505" s="387">
        <v>0</v>
      </c>
      <c r="F505" s="388">
        <v>0</v>
      </c>
      <c r="G505" s="389">
        <v>0</v>
      </c>
      <c r="H505" s="387">
        <v>0</v>
      </c>
      <c r="I505" s="639"/>
      <c r="J505" s="639"/>
    </row>
    <row r="506" spans="1:10" ht="12.75">
      <c r="A506" s="408"/>
      <c r="B506" s="383"/>
      <c r="C506" s="521"/>
      <c r="D506" s="391" t="s">
        <v>844</v>
      </c>
      <c r="E506" s="387">
        <v>0</v>
      </c>
      <c r="F506" s="388">
        <v>0</v>
      </c>
      <c r="G506" s="389">
        <v>273</v>
      </c>
      <c r="H506" s="387">
        <v>0</v>
      </c>
      <c r="I506" s="639"/>
      <c r="J506" s="639"/>
    </row>
    <row r="507" spans="1:10" ht="12.75">
      <c r="A507" s="408"/>
      <c r="B507" s="383"/>
      <c r="C507" s="521"/>
      <c r="D507" s="391" t="s">
        <v>782</v>
      </c>
      <c r="E507" s="387">
        <v>664</v>
      </c>
      <c r="F507" s="388">
        <v>5664</v>
      </c>
      <c r="G507" s="389">
        <v>1316</v>
      </c>
      <c r="H507" s="387">
        <f>SUM(G507*100/F507)</f>
        <v>23.23446327683616</v>
      </c>
      <c r="I507" s="639"/>
      <c r="J507" s="639"/>
    </row>
    <row r="508" spans="1:10" ht="12.75">
      <c r="A508" s="408"/>
      <c r="B508" s="383"/>
      <c r="C508" s="521"/>
      <c r="D508" s="391" t="s">
        <v>801</v>
      </c>
      <c r="E508" s="387">
        <v>398</v>
      </c>
      <c r="F508" s="388">
        <v>398</v>
      </c>
      <c r="G508" s="389">
        <v>0</v>
      </c>
      <c r="H508" s="387">
        <f>SUM(G508*100/F508)</f>
        <v>0</v>
      </c>
      <c r="I508" s="639"/>
      <c r="J508" s="639"/>
    </row>
    <row r="509" spans="1:10" ht="12.75">
      <c r="A509" s="408"/>
      <c r="B509" s="383"/>
      <c r="C509" s="521"/>
      <c r="D509" s="391" t="s">
        <v>783</v>
      </c>
      <c r="E509" s="387">
        <v>199</v>
      </c>
      <c r="F509" s="388">
        <v>199</v>
      </c>
      <c r="G509" s="389">
        <v>174</v>
      </c>
      <c r="H509" s="387">
        <f>SUM(G509*100/F509)</f>
        <v>87.43718592964824</v>
      </c>
      <c r="I509" s="639"/>
      <c r="J509" s="639"/>
    </row>
    <row r="510" spans="1:10" ht="12.75">
      <c r="A510" s="408"/>
      <c r="B510" s="383"/>
      <c r="C510" s="521"/>
      <c r="D510" s="391" t="s">
        <v>784</v>
      </c>
      <c r="E510" s="387">
        <v>6025</v>
      </c>
      <c r="F510" s="388">
        <v>16025</v>
      </c>
      <c r="G510" s="389">
        <v>6176</v>
      </c>
      <c r="H510" s="387">
        <f>SUM(G510*100/F510)</f>
        <v>38.53978159126365</v>
      </c>
      <c r="I510" s="639"/>
      <c r="J510" s="639"/>
    </row>
    <row r="511" spans="1:10" ht="12.75">
      <c r="A511" s="408"/>
      <c r="B511" s="383"/>
      <c r="C511" s="521"/>
      <c r="D511" s="391" t="s">
        <v>785</v>
      </c>
      <c r="E511" s="387">
        <v>664</v>
      </c>
      <c r="F511" s="388">
        <v>664</v>
      </c>
      <c r="G511" s="389">
        <v>262</v>
      </c>
      <c r="H511" s="387">
        <f>SUM(G511*100/F511)</f>
        <v>39.45783132530121</v>
      </c>
      <c r="I511" s="639"/>
      <c r="J511" s="639"/>
    </row>
    <row r="512" spans="1:10" ht="12.75">
      <c r="A512" s="408"/>
      <c r="B512" s="383"/>
      <c r="C512" s="521"/>
      <c r="D512" s="391" t="s">
        <v>433</v>
      </c>
      <c r="E512" s="387">
        <v>181</v>
      </c>
      <c r="F512" s="388">
        <v>181</v>
      </c>
      <c r="G512" s="389">
        <v>69</v>
      </c>
      <c r="H512" s="387">
        <f>SUM(G512*100/F512)</f>
        <v>38.12154696132597</v>
      </c>
      <c r="I512" s="639"/>
      <c r="J512" s="639"/>
    </row>
    <row r="513" spans="1:10" ht="12.75">
      <c r="A513" s="408"/>
      <c r="B513" s="383"/>
      <c r="C513" s="521"/>
      <c r="D513" s="391" t="s">
        <v>434</v>
      </c>
      <c r="E513" s="387">
        <v>1660</v>
      </c>
      <c r="F513" s="388">
        <v>6660</v>
      </c>
      <c r="G513" s="389">
        <v>3642</v>
      </c>
      <c r="H513" s="387">
        <f>SUM(G513*100/F513)</f>
        <v>54.68468468468468</v>
      </c>
      <c r="I513" s="639"/>
      <c r="J513" s="639"/>
    </row>
    <row r="514" spans="1:10" ht="12.75">
      <c r="A514" s="408"/>
      <c r="B514" s="383"/>
      <c r="C514" s="521"/>
      <c r="D514" s="391" t="s">
        <v>787</v>
      </c>
      <c r="E514" s="387">
        <v>398</v>
      </c>
      <c r="F514" s="388">
        <v>398</v>
      </c>
      <c r="G514" s="389">
        <v>36</v>
      </c>
      <c r="H514" s="387">
        <f>SUM(G514*100/F514)</f>
        <v>9.045226130653266</v>
      </c>
      <c r="I514" s="639"/>
      <c r="J514" s="639"/>
    </row>
    <row r="515" spans="1:10" ht="12.75">
      <c r="A515" s="408"/>
      <c r="B515" s="383"/>
      <c r="C515" s="521"/>
      <c r="D515" s="391" t="s">
        <v>389</v>
      </c>
      <c r="E515" s="387">
        <v>6639</v>
      </c>
      <c r="F515" s="388">
        <v>6639</v>
      </c>
      <c r="G515" s="389">
        <v>4545</v>
      </c>
      <c r="H515" s="387">
        <f>SUM(G515*100/F515)</f>
        <v>68.4591052869408</v>
      </c>
      <c r="I515" s="639"/>
      <c r="J515" s="639"/>
    </row>
    <row r="516" spans="1:10" ht="12.75">
      <c r="A516" s="408"/>
      <c r="B516" s="383"/>
      <c r="C516" s="521"/>
      <c r="D516" s="391" t="s">
        <v>437</v>
      </c>
      <c r="E516" s="387">
        <v>1328</v>
      </c>
      <c r="F516" s="388">
        <v>1328</v>
      </c>
      <c r="G516" s="389">
        <v>0</v>
      </c>
      <c r="H516" s="387">
        <f>SUM(G516*100/F516)</f>
        <v>0</v>
      </c>
      <c r="I516" s="639"/>
      <c r="J516" s="639"/>
    </row>
    <row r="517" spans="1:10" ht="12.75">
      <c r="A517" s="408"/>
      <c r="B517" s="383"/>
      <c r="C517" s="521"/>
      <c r="D517" s="391" t="s">
        <v>438</v>
      </c>
      <c r="E517" s="387">
        <v>3983</v>
      </c>
      <c r="F517" s="388">
        <v>3983</v>
      </c>
      <c r="G517" s="389">
        <v>127</v>
      </c>
      <c r="H517" s="387">
        <f>SUM(G517*100/F517)</f>
        <v>3.1885513432086365</v>
      </c>
      <c r="I517" s="639"/>
      <c r="J517" s="639"/>
    </row>
    <row r="518" spans="1:10" ht="12.75">
      <c r="A518" s="408"/>
      <c r="B518" s="383"/>
      <c r="C518" s="521"/>
      <c r="D518" s="391" t="s">
        <v>788</v>
      </c>
      <c r="E518" s="387">
        <v>664</v>
      </c>
      <c r="F518" s="388">
        <v>664</v>
      </c>
      <c r="G518" s="389">
        <v>1721</v>
      </c>
      <c r="H518" s="387">
        <f>SUM(G518*100/F518)</f>
        <v>259.18674698795184</v>
      </c>
      <c r="I518" s="639"/>
      <c r="J518" s="639"/>
    </row>
    <row r="519" spans="1:10" ht="12.75">
      <c r="A519" s="408"/>
      <c r="B519" s="383"/>
      <c r="C519" s="521"/>
      <c r="D519" s="391" t="s">
        <v>803</v>
      </c>
      <c r="E519" s="387">
        <v>0</v>
      </c>
      <c r="F519" s="388">
        <v>0</v>
      </c>
      <c r="G519" s="389">
        <v>75</v>
      </c>
      <c r="H519" s="387">
        <v>0</v>
      </c>
      <c r="I519" s="639"/>
      <c r="J519" s="639"/>
    </row>
    <row r="520" spans="1:10" ht="12.75">
      <c r="A520" s="408"/>
      <c r="B520" s="383"/>
      <c r="C520" s="521" t="s">
        <v>485</v>
      </c>
      <c r="D520" s="522" t="s">
        <v>566</v>
      </c>
      <c r="E520" s="523">
        <f>SUM(E521:E525)</f>
        <v>1194</v>
      </c>
      <c r="F520" s="523">
        <f>SUM(F521:F525)</f>
        <v>1435</v>
      </c>
      <c r="G520" s="523">
        <f>SUM(G521:G525)</f>
        <v>1110</v>
      </c>
      <c r="H520" s="523">
        <f>SUM(G520*100/F520)</f>
        <v>77.35191637630662</v>
      </c>
      <c r="I520" s="639"/>
      <c r="J520" s="639"/>
    </row>
    <row r="521" spans="1:10" ht="12.75">
      <c r="A521" s="408"/>
      <c r="B521" s="383"/>
      <c r="C521" s="524"/>
      <c r="D521" s="391" t="s">
        <v>789</v>
      </c>
      <c r="E521" s="387">
        <v>0</v>
      </c>
      <c r="F521" s="388">
        <v>0</v>
      </c>
      <c r="G521" s="389">
        <v>0</v>
      </c>
      <c r="H521" s="387">
        <v>0</v>
      </c>
      <c r="I521" s="639"/>
      <c r="J521" s="639"/>
    </row>
    <row r="522" spans="1:10" ht="12.75">
      <c r="A522" s="408"/>
      <c r="B522" s="383"/>
      <c r="C522" s="524"/>
      <c r="D522" s="391" t="s">
        <v>790</v>
      </c>
      <c r="E522" s="387">
        <v>0</v>
      </c>
      <c r="F522" s="388">
        <v>0</v>
      </c>
      <c r="G522" s="389">
        <v>0</v>
      </c>
      <c r="H522" s="387">
        <v>0</v>
      </c>
      <c r="I522" s="639"/>
      <c r="J522" s="639"/>
    </row>
    <row r="523" spans="1:10" ht="12.75">
      <c r="A523" s="408"/>
      <c r="B523" s="383"/>
      <c r="C523" s="524"/>
      <c r="D523" s="391" t="s">
        <v>823</v>
      </c>
      <c r="E523" s="387">
        <v>398</v>
      </c>
      <c r="F523" s="388">
        <v>639</v>
      </c>
      <c r="G523" s="389">
        <v>205</v>
      </c>
      <c r="H523" s="387">
        <f>SUM(G523*100/F523)</f>
        <v>32.081377151799686</v>
      </c>
      <c r="I523" s="639"/>
      <c r="J523" s="639"/>
    </row>
    <row r="524" spans="1:10" ht="12.75">
      <c r="A524" s="408"/>
      <c r="B524" s="383"/>
      <c r="C524" s="524"/>
      <c r="D524" s="391" t="s">
        <v>449</v>
      </c>
      <c r="E524" s="387">
        <v>398</v>
      </c>
      <c r="F524" s="388">
        <v>398</v>
      </c>
      <c r="G524" s="389">
        <v>905</v>
      </c>
      <c r="H524" s="387">
        <f>SUM(G524*100/F524)</f>
        <v>227.38693467336682</v>
      </c>
      <c r="I524" s="639"/>
      <c r="J524" s="639"/>
    </row>
    <row r="525" spans="1:10" ht="12.75">
      <c r="A525" s="408"/>
      <c r="B525" s="383"/>
      <c r="C525" s="524"/>
      <c r="D525" s="338" t="s">
        <v>791</v>
      </c>
      <c r="E525" s="339">
        <v>398</v>
      </c>
      <c r="F525" s="339">
        <v>398</v>
      </c>
      <c r="G525" s="340">
        <v>0</v>
      </c>
      <c r="H525" s="387">
        <f>SUM(G525*100/F525)</f>
        <v>0</v>
      </c>
      <c r="I525" s="639"/>
      <c r="J525" s="639"/>
    </row>
    <row r="526" spans="1:10" ht="12.75">
      <c r="A526" s="376" t="s">
        <v>244</v>
      </c>
      <c r="B526" s="632" t="s">
        <v>845</v>
      </c>
      <c r="C526" s="633" t="s">
        <v>846</v>
      </c>
      <c r="D526" s="633"/>
      <c r="E526" s="380">
        <f>SUM(E527+E567+E570+E603+E636+E665+E692+E720+E745+E769+E804)</f>
        <v>752864</v>
      </c>
      <c r="F526" s="380">
        <f>SUM(F527+F567+F570+F603+F636+F665+F692+F720+F745+F769+F804)</f>
        <v>755864</v>
      </c>
      <c r="G526" s="380">
        <f>SUM(G527+G567+G570+G603+G636+G665+G692+G720+G745+G769+G804)</f>
        <v>305335</v>
      </c>
      <c r="H526" s="397">
        <f>SUM(G526*100/F526)</f>
        <v>40.395494427568984</v>
      </c>
      <c r="I526" s="634"/>
      <c r="J526" s="634"/>
    </row>
    <row r="527" spans="1:10" ht="12.75">
      <c r="A527" s="408"/>
      <c r="B527" s="383"/>
      <c r="C527" s="637" t="s">
        <v>847</v>
      </c>
      <c r="D527" s="637"/>
      <c r="E527" s="638">
        <f>SUM(E528)</f>
        <v>193381</v>
      </c>
      <c r="F527" s="638">
        <f>SUM(F528)</f>
        <v>193381</v>
      </c>
      <c r="G527" s="638">
        <f>SUM(G528)</f>
        <v>73166</v>
      </c>
      <c r="H527" s="348">
        <f>SUM(G527*100/F527)</f>
        <v>37.83515443606145</v>
      </c>
      <c r="I527" s="634"/>
      <c r="J527" s="634"/>
    </row>
    <row r="528" spans="1:10" ht="12.75">
      <c r="A528" s="408"/>
      <c r="B528" s="383"/>
      <c r="C528" s="324" t="s">
        <v>270</v>
      </c>
      <c r="D528" s="384" t="s">
        <v>8</v>
      </c>
      <c r="E528" s="385">
        <f>SUM(E529+E533+E538+E563)</f>
        <v>193381</v>
      </c>
      <c r="F528" s="385">
        <f>SUM(F529+F533+F538+F563)</f>
        <v>193381</v>
      </c>
      <c r="G528" s="385">
        <f>SUM(G529+G533+G538+G563)</f>
        <v>73166</v>
      </c>
      <c r="H528" s="403">
        <f>SUM(G528*100/F528)</f>
        <v>37.83515443606145</v>
      </c>
      <c r="I528" s="634"/>
      <c r="J528" s="634"/>
    </row>
    <row r="529" spans="1:13" ht="12.75">
      <c r="A529" s="408"/>
      <c r="B529" s="383"/>
      <c r="C529" s="330" t="s">
        <v>363</v>
      </c>
      <c r="D529" s="386" t="s">
        <v>513</v>
      </c>
      <c r="E529" s="523">
        <f>SUM(E530:E532)</f>
        <v>126291</v>
      </c>
      <c r="F529" s="523">
        <f>SUM(F530:F532)</f>
        <v>126291</v>
      </c>
      <c r="G529" s="523">
        <f>SUM(G530:G532)</f>
        <v>49944</v>
      </c>
      <c r="H529" s="523">
        <f>SUM(G529*100/F529)</f>
        <v>39.54676105185643</v>
      </c>
      <c r="I529" s="639"/>
      <c r="J529" s="639"/>
      <c r="M529" s="640"/>
    </row>
    <row r="530" spans="1:13" ht="12.75">
      <c r="A530" s="408"/>
      <c r="B530" s="383"/>
      <c r="C530" s="330"/>
      <c r="D530" s="390" t="s">
        <v>514</v>
      </c>
      <c r="E530" s="387">
        <v>120966</v>
      </c>
      <c r="F530" s="387">
        <v>120966</v>
      </c>
      <c r="G530" s="387">
        <v>49053</v>
      </c>
      <c r="H530" s="387">
        <f>SUM(G530*100/F530)</f>
        <v>40.55106393532067</v>
      </c>
      <c r="I530" s="639"/>
      <c r="J530" s="639"/>
      <c r="M530" s="640"/>
    </row>
    <row r="531" spans="1:13" ht="12.75">
      <c r="A531" s="408"/>
      <c r="B531" s="383"/>
      <c r="C531" s="330"/>
      <c r="D531" s="394" t="s">
        <v>771</v>
      </c>
      <c r="E531" s="387">
        <v>3815</v>
      </c>
      <c r="F531" s="387">
        <v>3815</v>
      </c>
      <c r="G531" s="387">
        <v>891</v>
      </c>
      <c r="H531" s="387">
        <f>SUM(G531*100/F531)</f>
        <v>23.355176933158585</v>
      </c>
      <c r="I531" s="639"/>
      <c r="J531" s="639"/>
      <c r="M531" s="640"/>
    </row>
    <row r="532" spans="1:13" ht="12.75">
      <c r="A532" s="408"/>
      <c r="B532" s="383"/>
      <c r="C532" s="330"/>
      <c r="D532" s="394" t="s">
        <v>602</v>
      </c>
      <c r="E532" s="387">
        <v>1510</v>
      </c>
      <c r="F532" s="387">
        <v>1510</v>
      </c>
      <c r="G532" s="387">
        <v>0</v>
      </c>
      <c r="H532" s="387">
        <f>SUM(G532*100/F532)</f>
        <v>0</v>
      </c>
      <c r="I532" s="639"/>
      <c r="J532" s="639"/>
      <c r="M532" s="640"/>
    </row>
    <row r="533" spans="1:10" ht="12.75">
      <c r="A533" s="408"/>
      <c r="B533" s="383"/>
      <c r="C533" s="330" t="s">
        <v>367</v>
      </c>
      <c r="D533" s="386" t="s">
        <v>603</v>
      </c>
      <c r="E533" s="393">
        <f>SUM(E534:E537)</f>
        <v>44139</v>
      </c>
      <c r="F533" s="393">
        <f>SUM(F534:F537)</f>
        <v>44139</v>
      </c>
      <c r="G533" s="393">
        <f>SUM(G534:G537)</f>
        <v>17140</v>
      </c>
      <c r="H533" s="523">
        <f>SUM(G533*100/F533)</f>
        <v>38.831872040599016</v>
      </c>
      <c r="I533" s="639"/>
      <c r="J533" s="639"/>
    </row>
    <row r="534" spans="1:10" ht="12.75">
      <c r="A534" s="408"/>
      <c r="B534" s="383"/>
      <c r="C534" s="330"/>
      <c r="D534" s="394" t="s">
        <v>772</v>
      </c>
      <c r="E534" s="344">
        <v>6946</v>
      </c>
      <c r="F534" s="344">
        <v>6946</v>
      </c>
      <c r="G534" s="387">
        <v>3491</v>
      </c>
      <c r="H534" s="387">
        <f>SUM(G534*100/F534)</f>
        <v>50.259141952202704</v>
      </c>
      <c r="I534" s="639"/>
      <c r="J534" s="639"/>
    </row>
    <row r="535" spans="1:10" ht="12.75">
      <c r="A535" s="408"/>
      <c r="B535" s="383"/>
      <c r="C535" s="330"/>
      <c r="D535" s="394" t="s">
        <v>773</v>
      </c>
      <c r="E535" s="344">
        <v>1642</v>
      </c>
      <c r="F535" s="344">
        <v>1642</v>
      </c>
      <c r="G535" s="387">
        <v>0</v>
      </c>
      <c r="H535" s="387">
        <f>SUM(G535*100/F535)</f>
        <v>0</v>
      </c>
      <c r="I535" s="639"/>
      <c r="J535" s="639"/>
    </row>
    <row r="536" spans="1:10" ht="12.75">
      <c r="A536" s="408"/>
      <c r="B536" s="383"/>
      <c r="C536" s="330"/>
      <c r="D536" s="390" t="s">
        <v>774</v>
      </c>
      <c r="E536" s="344">
        <v>4041</v>
      </c>
      <c r="F536" s="344">
        <v>4041</v>
      </c>
      <c r="G536" s="387">
        <v>1414</v>
      </c>
      <c r="H536" s="387">
        <f>SUM(G536*100/F536)</f>
        <v>34.991338777530316</v>
      </c>
      <c r="I536" s="639"/>
      <c r="J536" s="639"/>
    </row>
    <row r="537" spans="1:10" ht="12.75">
      <c r="A537" s="408"/>
      <c r="B537" s="383"/>
      <c r="C537" s="330"/>
      <c r="D537" s="391" t="s">
        <v>775</v>
      </c>
      <c r="E537" s="339">
        <v>31510</v>
      </c>
      <c r="F537" s="339">
        <v>31510</v>
      </c>
      <c r="G537" s="387">
        <v>12235</v>
      </c>
      <c r="H537" s="387">
        <f>SUM(G537*100/F537)</f>
        <v>38.82894319263726</v>
      </c>
      <c r="I537" s="639"/>
      <c r="J537" s="639"/>
    </row>
    <row r="538" spans="1:10" ht="12.75">
      <c r="A538" s="408"/>
      <c r="B538" s="383"/>
      <c r="C538" s="330" t="s">
        <v>271</v>
      </c>
      <c r="D538" s="386" t="s">
        <v>272</v>
      </c>
      <c r="E538" s="393">
        <f>SUM(E539:E562)</f>
        <v>20738</v>
      </c>
      <c r="F538" s="393">
        <f>SUM(F539:F562)</f>
        <v>20738</v>
      </c>
      <c r="G538" s="393">
        <f>SUM(G539:G562)</f>
        <v>5735</v>
      </c>
      <c r="H538" s="523">
        <f>SUM(G538*100/F538)</f>
        <v>27.654547208023917</v>
      </c>
      <c r="I538" s="639"/>
      <c r="J538" s="639"/>
    </row>
    <row r="539" spans="1:10" ht="12.75">
      <c r="A539" s="408"/>
      <c r="B539" s="383"/>
      <c r="C539" s="524"/>
      <c r="D539" s="391" t="s">
        <v>404</v>
      </c>
      <c r="E539" s="387">
        <v>3848</v>
      </c>
      <c r="F539" s="387">
        <v>3848</v>
      </c>
      <c r="G539" s="387">
        <v>694</v>
      </c>
      <c r="H539" s="387">
        <f>SUM(G539*100/F539)</f>
        <v>18.035343035343036</v>
      </c>
      <c r="I539" s="639"/>
      <c r="J539" s="639"/>
    </row>
    <row r="540" spans="1:10" ht="12.75">
      <c r="A540" s="408"/>
      <c r="B540" s="383"/>
      <c r="C540" s="524"/>
      <c r="D540" s="391" t="s">
        <v>777</v>
      </c>
      <c r="E540" s="387">
        <v>500</v>
      </c>
      <c r="F540" s="387">
        <v>500</v>
      </c>
      <c r="G540" s="387">
        <v>0</v>
      </c>
      <c r="H540" s="387">
        <f>SUM(G540*100/F540)</f>
        <v>0</v>
      </c>
      <c r="I540" s="639"/>
      <c r="J540" s="639"/>
    </row>
    <row r="541" spans="1:10" ht="12.75">
      <c r="A541" s="408"/>
      <c r="B541" s="383"/>
      <c r="C541" s="524"/>
      <c r="D541" s="391" t="s">
        <v>406</v>
      </c>
      <c r="E541" s="387">
        <v>650</v>
      </c>
      <c r="F541" s="387">
        <v>650</v>
      </c>
      <c r="G541" s="387">
        <v>199</v>
      </c>
      <c r="H541" s="387">
        <f>SUM(G541*100/F541)</f>
        <v>30.615384615384617</v>
      </c>
      <c r="I541" s="639"/>
      <c r="J541" s="639"/>
    </row>
    <row r="542" spans="1:10" ht="12.75">
      <c r="A542" s="408"/>
      <c r="B542" s="383"/>
      <c r="C542" s="524"/>
      <c r="D542" s="391" t="s">
        <v>408</v>
      </c>
      <c r="E542" s="387">
        <v>0</v>
      </c>
      <c r="F542" s="387">
        <v>0</v>
      </c>
      <c r="G542" s="387">
        <v>0</v>
      </c>
      <c r="H542" s="387">
        <v>0</v>
      </c>
      <c r="I542" s="639"/>
      <c r="J542" s="639"/>
    </row>
    <row r="543" spans="1:10" ht="12.75">
      <c r="A543" s="408"/>
      <c r="B543" s="383"/>
      <c r="C543" s="524"/>
      <c r="D543" s="391" t="s">
        <v>409</v>
      </c>
      <c r="E543" s="387">
        <v>0</v>
      </c>
      <c r="F543" s="387">
        <v>0</v>
      </c>
      <c r="G543" s="387">
        <v>0</v>
      </c>
      <c r="H543" s="387">
        <v>0</v>
      </c>
      <c r="I543" s="639"/>
      <c r="J543" s="639"/>
    </row>
    <row r="544" spans="1:10" ht="12.75">
      <c r="A544" s="408"/>
      <c r="B544" s="383"/>
      <c r="C544" s="524"/>
      <c r="D544" s="391" t="s">
        <v>778</v>
      </c>
      <c r="E544" s="387">
        <v>2000</v>
      </c>
      <c r="F544" s="387">
        <v>2000</v>
      </c>
      <c r="G544" s="387">
        <v>0</v>
      </c>
      <c r="H544" s="387">
        <v>0</v>
      </c>
      <c r="I544" s="639"/>
      <c r="J544" s="639"/>
    </row>
    <row r="545" spans="1:10" ht="12.75">
      <c r="A545" s="408"/>
      <c r="B545" s="383"/>
      <c r="C545" s="524"/>
      <c r="D545" s="391" t="s">
        <v>412</v>
      </c>
      <c r="E545" s="387">
        <v>3000</v>
      </c>
      <c r="F545" s="387">
        <v>3000</v>
      </c>
      <c r="G545" s="387">
        <v>341</v>
      </c>
      <c r="H545" s="387">
        <f>SUM(G545*100/F545)</f>
        <v>11.366666666666667</v>
      </c>
      <c r="I545" s="639"/>
      <c r="J545" s="639"/>
    </row>
    <row r="546" spans="1:10" ht="12.75">
      <c r="A546" s="408"/>
      <c r="B546" s="383"/>
      <c r="C546" s="524"/>
      <c r="D546" s="391" t="s">
        <v>779</v>
      </c>
      <c r="E546" s="387">
        <v>50</v>
      </c>
      <c r="F546" s="387">
        <v>50</v>
      </c>
      <c r="G546" s="387">
        <v>15</v>
      </c>
      <c r="H546" s="387">
        <f>SUM(G546*100/F546)</f>
        <v>30</v>
      </c>
      <c r="I546" s="639"/>
      <c r="J546" s="639"/>
    </row>
    <row r="547" spans="1:10" ht="12.75">
      <c r="A547" s="408"/>
      <c r="B547" s="383"/>
      <c r="C547" s="524"/>
      <c r="D547" s="391" t="s">
        <v>780</v>
      </c>
      <c r="E547" s="387">
        <v>200</v>
      </c>
      <c r="F547" s="387">
        <v>200</v>
      </c>
      <c r="G547" s="387">
        <v>0</v>
      </c>
      <c r="H547" s="387">
        <f>SUM(G547*100/F547)</f>
        <v>0</v>
      </c>
      <c r="I547" s="639"/>
      <c r="J547" s="639"/>
    </row>
    <row r="548" spans="1:10" ht="12.75">
      <c r="A548" s="408"/>
      <c r="B548" s="383"/>
      <c r="C548" s="524"/>
      <c r="D548" s="391" t="s">
        <v>800</v>
      </c>
      <c r="E548" s="387">
        <v>450</v>
      </c>
      <c r="F548" s="387">
        <v>450</v>
      </c>
      <c r="G548" s="387">
        <v>106</v>
      </c>
      <c r="H548" s="387">
        <f>SUM(G548*100/F548)</f>
        <v>23.555555555555557</v>
      </c>
      <c r="I548" s="639"/>
      <c r="J548" s="639"/>
    </row>
    <row r="549" spans="1:10" ht="12.75">
      <c r="A549" s="408"/>
      <c r="B549" s="383"/>
      <c r="C549" s="524"/>
      <c r="D549" s="391" t="s">
        <v>781</v>
      </c>
      <c r="E549" s="387">
        <v>610</v>
      </c>
      <c r="F549" s="387">
        <v>610</v>
      </c>
      <c r="G549" s="387">
        <v>0</v>
      </c>
      <c r="H549" s="387">
        <f>SUM(G549*100/F549)</f>
        <v>0</v>
      </c>
      <c r="I549" s="639"/>
      <c r="J549" s="639"/>
    </row>
    <row r="550" spans="1:10" ht="12.75">
      <c r="A550" s="408"/>
      <c r="B550" s="383"/>
      <c r="C550" s="524"/>
      <c r="D550" s="391" t="s">
        <v>782</v>
      </c>
      <c r="E550" s="387">
        <v>200</v>
      </c>
      <c r="F550" s="387">
        <v>200</v>
      </c>
      <c r="G550" s="387">
        <v>0</v>
      </c>
      <c r="H550" s="387">
        <f>SUM(G550*100/F550)</f>
        <v>0</v>
      </c>
      <c r="I550" s="639"/>
      <c r="J550" s="639"/>
    </row>
    <row r="551" spans="1:10" ht="12.75">
      <c r="A551" s="408"/>
      <c r="B551" s="383"/>
      <c r="C551" s="524"/>
      <c r="D551" s="391" t="s">
        <v>783</v>
      </c>
      <c r="E551" s="387">
        <v>1000</v>
      </c>
      <c r="F551" s="387">
        <v>1000</v>
      </c>
      <c r="G551" s="387">
        <v>696</v>
      </c>
      <c r="H551" s="387">
        <f>SUM(G551*100/F551)</f>
        <v>69.6</v>
      </c>
      <c r="I551" s="639"/>
      <c r="J551" s="639"/>
    </row>
    <row r="552" spans="1:10" ht="12.75">
      <c r="A552" s="408"/>
      <c r="B552" s="383"/>
      <c r="C552" s="524"/>
      <c r="D552" s="391" t="s">
        <v>784</v>
      </c>
      <c r="E552" s="387">
        <v>1000</v>
      </c>
      <c r="F552" s="387">
        <v>1000</v>
      </c>
      <c r="G552" s="387">
        <v>0</v>
      </c>
      <c r="H552" s="387">
        <f>SUM(G552*100/F552)</f>
        <v>0</v>
      </c>
      <c r="I552" s="639"/>
      <c r="J552" s="639"/>
    </row>
    <row r="553" spans="1:10" ht="12.75">
      <c r="A553" s="408"/>
      <c r="B553" s="383"/>
      <c r="C553" s="524"/>
      <c r="D553" s="391" t="s">
        <v>428</v>
      </c>
      <c r="E553" s="387">
        <v>0</v>
      </c>
      <c r="F553" s="387">
        <v>0</v>
      </c>
      <c r="G553" s="387">
        <v>876</v>
      </c>
      <c r="H553" s="387">
        <v>0</v>
      </c>
      <c r="I553" s="639"/>
      <c r="J553" s="639"/>
    </row>
    <row r="554" spans="1:10" ht="12.75">
      <c r="A554" s="408"/>
      <c r="B554" s="383"/>
      <c r="C554" s="524"/>
      <c r="D554" s="391" t="s">
        <v>785</v>
      </c>
      <c r="E554" s="387">
        <v>100</v>
      </c>
      <c r="F554" s="387">
        <v>100</v>
      </c>
      <c r="G554" s="387">
        <v>0</v>
      </c>
      <c r="H554" s="387">
        <f>SUM(G554*100/F554)</f>
        <v>0</v>
      </c>
      <c r="I554" s="639"/>
      <c r="J554" s="639"/>
    </row>
    <row r="555" spans="1:10" ht="12.75">
      <c r="A555" s="408"/>
      <c r="B555" s="383"/>
      <c r="C555" s="524"/>
      <c r="D555" s="391" t="s">
        <v>433</v>
      </c>
      <c r="E555" s="387">
        <v>50</v>
      </c>
      <c r="F555" s="387">
        <v>50</v>
      </c>
      <c r="G555" s="387">
        <v>0</v>
      </c>
      <c r="H555" s="387">
        <f>SUM(G555*100/F555)</f>
        <v>0</v>
      </c>
      <c r="I555" s="639"/>
      <c r="J555" s="639"/>
    </row>
    <row r="556" spans="1:10" ht="12.75">
      <c r="A556" s="408"/>
      <c r="B556" s="383"/>
      <c r="C556" s="524"/>
      <c r="D556" s="391" t="s">
        <v>434</v>
      </c>
      <c r="E556" s="387">
        <v>4500</v>
      </c>
      <c r="F556" s="387">
        <v>4500</v>
      </c>
      <c r="G556" s="387">
        <v>1260</v>
      </c>
      <c r="H556" s="387">
        <f>SUM(G556*100/F556)</f>
        <v>28</v>
      </c>
      <c r="I556" s="639"/>
      <c r="J556" s="639"/>
    </row>
    <row r="557" spans="1:10" ht="12.75">
      <c r="A557" s="408"/>
      <c r="B557" s="383"/>
      <c r="C557" s="524"/>
      <c r="D557" s="391" t="s">
        <v>435</v>
      </c>
      <c r="E557" s="387">
        <v>50</v>
      </c>
      <c r="F557" s="387">
        <v>50</v>
      </c>
      <c r="G557" s="387">
        <v>0</v>
      </c>
      <c r="H557" s="387">
        <f>SUM(G557*100/F557)</f>
        <v>0</v>
      </c>
      <c r="I557" s="639"/>
      <c r="J557" s="639"/>
    </row>
    <row r="558" spans="1:10" ht="12.75">
      <c r="A558" s="408"/>
      <c r="B558" s="383"/>
      <c r="C558" s="524"/>
      <c r="D558" s="391" t="s">
        <v>848</v>
      </c>
      <c r="E558" s="387">
        <v>0</v>
      </c>
      <c r="F558" s="387">
        <v>0</v>
      </c>
      <c r="G558" s="387">
        <v>0</v>
      </c>
      <c r="H558" s="387">
        <v>0</v>
      </c>
      <c r="I558" s="639"/>
      <c r="J558" s="639"/>
    </row>
    <row r="559" spans="1:10" ht="12.75">
      <c r="A559" s="408"/>
      <c r="B559" s="383"/>
      <c r="C559" s="524"/>
      <c r="D559" s="391" t="s">
        <v>787</v>
      </c>
      <c r="E559" s="387">
        <v>1000</v>
      </c>
      <c r="F559" s="387">
        <v>1000</v>
      </c>
      <c r="G559" s="387">
        <v>557</v>
      </c>
      <c r="H559" s="387">
        <f>SUM(G559*100/F559)</f>
        <v>55.7</v>
      </c>
      <c r="I559" s="639"/>
      <c r="J559" s="639"/>
    </row>
    <row r="560" spans="1:10" ht="12.75">
      <c r="A560" s="408"/>
      <c r="B560" s="383"/>
      <c r="C560" s="524"/>
      <c r="D560" s="391" t="s">
        <v>437</v>
      </c>
      <c r="E560" s="387">
        <v>30</v>
      </c>
      <c r="F560" s="387">
        <v>30</v>
      </c>
      <c r="G560" s="387">
        <v>22</v>
      </c>
      <c r="H560" s="387">
        <f>SUM(G560*100/F560)</f>
        <v>73.33333333333333</v>
      </c>
      <c r="I560" s="639"/>
      <c r="J560" s="639"/>
    </row>
    <row r="561" spans="1:10" ht="12.75">
      <c r="A561" s="408"/>
      <c r="B561" s="383"/>
      <c r="C561" s="524"/>
      <c r="D561" s="391" t="s">
        <v>438</v>
      </c>
      <c r="E561" s="387">
        <v>1500</v>
      </c>
      <c r="F561" s="387">
        <v>1500</v>
      </c>
      <c r="G561" s="387">
        <v>573</v>
      </c>
      <c r="H561" s="387">
        <f>SUM(G561*100/F561)</f>
        <v>38.2</v>
      </c>
      <c r="I561" s="639"/>
      <c r="J561" s="639"/>
    </row>
    <row r="562" spans="1:10" ht="12.75">
      <c r="A562" s="408"/>
      <c r="B562" s="383"/>
      <c r="C562" s="524"/>
      <c r="D562" s="391" t="s">
        <v>849</v>
      </c>
      <c r="E562" s="387">
        <v>0</v>
      </c>
      <c r="F562" s="387">
        <v>0</v>
      </c>
      <c r="G562" s="387">
        <v>396</v>
      </c>
      <c r="H562" s="387">
        <v>0</v>
      </c>
      <c r="I562" s="639"/>
      <c r="J562" s="639"/>
    </row>
    <row r="563" spans="1:10" ht="12.75">
      <c r="A563" s="408"/>
      <c r="B563" s="383"/>
      <c r="C563" s="521" t="s">
        <v>485</v>
      </c>
      <c r="D563" s="522" t="s">
        <v>566</v>
      </c>
      <c r="E563" s="523">
        <f>SUM(E564:E566)</f>
        <v>2213</v>
      </c>
      <c r="F563" s="523">
        <f>SUM(F564:F566)</f>
        <v>2213</v>
      </c>
      <c r="G563" s="523">
        <f>SUM(G564:G566)</f>
        <v>347</v>
      </c>
      <c r="H563" s="523">
        <f>SUM(G563*100/F563)</f>
        <v>15.680072300045188</v>
      </c>
      <c r="I563" s="639"/>
      <c r="J563" s="639"/>
    </row>
    <row r="564" spans="1:10" ht="12.75">
      <c r="A564" s="408"/>
      <c r="B564" s="383"/>
      <c r="C564" s="524"/>
      <c r="D564" s="391" t="s">
        <v>789</v>
      </c>
      <c r="E564" s="387">
        <v>0</v>
      </c>
      <c r="F564" s="387">
        <v>0</v>
      </c>
      <c r="G564" s="387">
        <v>0</v>
      </c>
      <c r="H564" s="387">
        <v>0</v>
      </c>
      <c r="I564" s="639"/>
      <c r="J564" s="639"/>
    </row>
    <row r="565" spans="1:10" ht="12.75">
      <c r="A565" s="408"/>
      <c r="B565" s="383"/>
      <c r="C565" s="524"/>
      <c r="D565" s="391" t="s">
        <v>790</v>
      </c>
      <c r="E565" s="387">
        <v>1848</v>
      </c>
      <c r="F565" s="387">
        <v>1848</v>
      </c>
      <c r="G565" s="387">
        <v>0</v>
      </c>
      <c r="H565" s="387">
        <f>SUM(G565*100/F565)</f>
        <v>0</v>
      </c>
      <c r="I565" s="639"/>
      <c r="J565" s="639"/>
    </row>
    <row r="566" spans="1:10" ht="12.75">
      <c r="A566" s="408"/>
      <c r="B566" s="383"/>
      <c r="C566" s="524"/>
      <c r="D566" s="391" t="s">
        <v>449</v>
      </c>
      <c r="E566" s="387">
        <v>365</v>
      </c>
      <c r="F566" s="387">
        <v>365</v>
      </c>
      <c r="G566" s="387">
        <v>347</v>
      </c>
      <c r="H566" s="387">
        <f>SUM(G566*100/F566)</f>
        <v>95.06849315068493</v>
      </c>
      <c r="I566" s="639"/>
      <c r="J566" s="639"/>
    </row>
    <row r="567" spans="1:10" ht="12.75">
      <c r="A567" s="408"/>
      <c r="B567" s="383"/>
      <c r="C567" s="637" t="s">
        <v>850</v>
      </c>
      <c r="D567" s="637"/>
      <c r="E567" s="348">
        <f>SUM(E568)</f>
        <v>36908</v>
      </c>
      <c r="F567" s="348">
        <f>SUM(F568)</f>
        <v>36908</v>
      </c>
      <c r="G567" s="348">
        <f>SUM(G568)</f>
        <v>18456</v>
      </c>
      <c r="H567" s="348">
        <f>SUM(G567*100/F567)</f>
        <v>50.005418879375746</v>
      </c>
      <c r="I567" s="639"/>
      <c r="J567" s="639"/>
    </row>
    <row r="568" spans="1:10" ht="12.75">
      <c r="A568" s="408"/>
      <c r="B568" s="383"/>
      <c r="C568" s="401" t="s">
        <v>485</v>
      </c>
      <c r="D568" s="402" t="s">
        <v>566</v>
      </c>
      <c r="E568" s="642">
        <f>SUM(E569)</f>
        <v>36908</v>
      </c>
      <c r="F568" s="642">
        <f>SUM(F569)</f>
        <v>36908</v>
      </c>
      <c r="G568" s="642">
        <f>SUM(G569)</f>
        <v>18456</v>
      </c>
      <c r="H568" s="403">
        <f>SUM(G568*100/F568)</f>
        <v>50.005418879375746</v>
      </c>
      <c r="I568" s="639"/>
      <c r="J568" s="639"/>
    </row>
    <row r="569" spans="1:10" ht="12.75">
      <c r="A569" s="408"/>
      <c r="B569" s="383"/>
      <c r="C569" s="524"/>
      <c r="D569" s="391" t="s">
        <v>851</v>
      </c>
      <c r="E569" s="387">
        <v>36908</v>
      </c>
      <c r="F569" s="388">
        <v>36908</v>
      </c>
      <c r="G569" s="389">
        <v>18456</v>
      </c>
      <c r="H569" s="387">
        <f>SUM(G569*100/F569)</f>
        <v>50.005418879375746</v>
      </c>
      <c r="I569" s="639"/>
      <c r="J569" s="639"/>
    </row>
    <row r="570" spans="1:10" ht="12.75">
      <c r="A570" s="408"/>
      <c r="B570" s="383"/>
      <c r="C570" s="637" t="s">
        <v>852</v>
      </c>
      <c r="D570" s="637"/>
      <c r="E570" s="638">
        <f>SUM(E571)</f>
        <v>64218</v>
      </c>
      <c r="F570" s="638">
        <f>SUM(F571)</f>
        <v>64218</v>
      </c>
      <c r="G570" s="638">
        <f>SUM(G571)</f>
        <v>18912</v>
      </c>
      <c r="H570" s="348">
        <f>SUM(G570*100/F570)</f>
        <v>29.449687003643838</v>
      </c>
      <c r="I570" s="634"/>
      <c r="J570" s="634"/>
    </row>
    <row r="571" spans="1:10" ht="12.75">
      <c r="A571" s="408"/>
      <c r="B571" s="383"/>
      <c r="C571" s="324" t="s">
        <v>270</v>
      </c>
      <c r="D571" s="384" t="s">
        <v>8</v>
      </c>
      <c r="E571" s="385">
        <f>SUM(E572+E576+E580+E600)</f>
        <v>64218</v>
      </c>
      <c r="F571" s="385">
        <f>SUM(F572+F576+F580+F600)</f>
        <v>64218</v>
      </c>
      <c r="G571" s="385">
        <f>SUM(G572+G576+G580+G600)</f>
        <v>18912</v>
      </c>
      <c r="H571" s="403">
        <f>SUM(G571*100/F571)</f>
        <v>29.449687003643838</v>
      </c>
      <c r="I571" s="634"/>
      <c r="J571" s="634"/>
    </row>
    <row r="572" spans="1:13" ht="12.75">
      <c r="A572" s="408"/>
      <c r="B572" s="383"/>
      <c r="C572" s="330" t="s">
        <v>363</v>
      </c>
      <c r="D572" s="386" t="s">
        <v>513</v>
      </c>
      <c r="E572" s="523">
        <f>SUM(E573:E575)</f>
        <v>26554</v>
      </c>
      <c r="F572" s="523">
        <f>SUM(F573:F575)</f>
        <v>26554</v>
      </c>
      <c r="G572" s="523">
        <f>SUM(G573:G575)</f>
        <v>10103</v>
      </c>
      <c r="H572" s="523">
        <f>SUM(G572*100/F572)</f>
        <v>38.04699856895383</v>
      </c>
      <c r="I572" s="639"/>
      <c r="J572" s="639"/>
      <c r="M572" s="640"/>
    </row>
    <row r="573" spans="1:13" ht="12.75">
      <c r="A573" s="408"/>
      <c r="B573" s="383"/>
      <c r="C573" s="330"/>
      <c r="D573" s="390" t="s">
        <v>514</v>
      </c>
      <c r="E573" s="387">
        <v>23640</v>
      </c>
      <c r="F573" s="387">
        <v>23640</v>
      </c>
      <c r="G573" s="389">
        <v>9872</v>
      </c>
      <c r="H573" s="387">
        <f>SUM(G573*100/F573)</f>
        <v>41.75972927241963</v>
      </c>
      <c r="I573" s="639"/>
      <c r="J573" s="639"/>
      <c r="M573" s="640"/>
    </row>
    <row r="574" spans="1:13" ht="12.75">
      <c r="A574" s="408"/>
      <c r="B574" s="383"/>
      <c r="C574" s="330"/>
      <c r="D574" s="394" t="s">
        <v>771</v>
      </c>
      <c r="E574" s="387">
        <v>2544</v>
      </c>
      <c r="F574" s="387">
        <v>2544</v>
      </c>
      <c r="G574" s="389">
        <v>231</v>
      </c>
      <c r="H574" s="387">
        <f>SUM(G574*100/F574)</f>
        <v>9.080188679245284</v>
      </c>
      <c r="I574" s="639"/>
      <c r="J574" s="639"/>
      <c r="M574" s="640"/>
    </row>
    <row r="575" spans="1:13" ht="12.75">
      <c r="A575" s="408"/>
      <c r="B575" s="383"/>
      <c r="C575" s="330"/>
      <c r="D575" s="394" t="s">
        <v>602</v>
      </c>
      <c r="E575" s="387">
        <v>370</v>
      </c>
      <c r="F575" s="387">
        <v>370</v>
      </c>
      <c r="G575" s="389">
        <v>0</v>
      </c>
      <c r="H575" s="387">
        <v>0</v>
      </c>
      <c r="I575" s="639"/>
      <c r="J575" s="639"/>
      <c r="M575" s="640"/>
    </row>
    <row r="576" spans="1:10" ht="12.75">
      <c r="A576" s="408"/>
      <c r="B576" s="383"/>
      <c r="C576" s="330" t="s">
        <v>367</v>
      </c>
      <c r="D576" s="386" t="s">
        <v>603</v>
      </c>
      <c r="E576" s="393">
        <f>SUM(E577:E579)</f>
        <v>9347</v>
      </c>
      <c r="F576" s="393">
        <f>SUM(F577:F579)</f>
        <v>9347</v>
      </c>
      <c r="G576" s="393">
        <f>SUM(G577:G579)</f>
        <v>3428</v>
      </c>
      <c r="H576" s="523">
        <f>SUM(G576*100/F576)</f>
        <v>36.674868941906496</v>
      </c>
      <c r="I576" s="639"/>
      <c r="J576" s="639"/>
    </row>
    <row r="577" spans="1:10" ht="12.75">
      <c r="A577" s="408"/>
      <c r="B577" s="383"/>
      <c r="C577" s="330"/>
      <c r="D577" s="394" t="s">
        <v>772</v>
      </c>
      <c r="E577" s="344">
        <v>1912</v>
      </c>
      <c r="F577" s="344">
        <v>1912</v>
      </c>
      <c r="G577" s="340">
        <v>816</v>
      </c>
      <c r="H577" s="387">
        <f>SUM(G577*100/F577)</f>
        <v>42.67782426778243</v>
      </c>
      <c r="I577" s="639"/>
      <c r="J577" s="639"/>
    </row>
    <row r="578" spans="1:10" ht="12.75">
      <c r="A578" s="408"/>
      <c r="B578" s="383"/>
      <c r="C578" s="330"/>
      <c r="D578" s="390" t="s">
        <v>774</v>
      </c>
      <c r="E578" s="344">
        <v>743</v>
      </c>
      <c r="F578" s="344">
        <v>743</v>
      </c>
      <c r="G578" s="340">
        <v>195</v>
      </c>
      <c r="H578" s="387">
        <f>SUM(G578*100/F578)</f>
        <v>26.244952893674295</v>
      </c>
      <c r="I578" s="639"/>
      <c r="J578" s="639"/>
    </row>
    <row r="579" spans="1:10" ht="12.75">
      <c r="A579" s="408"/>
      <c r="B579" s="383"/>
      <c r="C579" s="330"/>
      <c r="D579" s="391" t="s">
        <v>775</v>
      </c>
      <c r="E579" s="339">
        <v>6692</v>
      </c>
      <c r="F579" s="339">
        <v>6692</v>
      </c>
      <c r="G579" s="392">
        <v>2417</v>
      </c>
      <c r="H579" s="387">
        <f>SUM(G579*100/F579)</f>
        <v>36.117752540346686</v>
      </c>
      <c r="I579" s="639"/>
      <c r="J579" s="639"/>
    </row>
    <row r="580" spans="1:10" ht="12.75">
      <c r="A580" s="408"/>
      <c r="B580" s="383"/>
      <c r="C580" s="330" t="s">
        <v>271</v>
      </c>
      <c r="D580" s="386" t="s">
        <v>272</v>
      </c>
      <c r="E580" s="393">
        <f>SUM(E581:E599)</f>
        <v>27917</v>
      </c>
      <c r="F580" s="393">
        <f>SUM(F581:F599)</f>
        <v>27917</v>
      </c>
      <c r="G580" s="393">
        <f>SUM(G581:G599)</f>
        <v>5330</v>
      </c>
      <c r="H580" s="523">
        <f>SUM(G580*100/F580)</f>
        <v>19.092309345560054</v>
      </c>
      <c r="I580" s="639"/>
      <c r="J580" s="639"/>
    </row>
    <row r="581" spans="1:10" ht="12.75">
      <c r="A581" s="408"/>
      <c r="B581" s="383"/>
      <c r="C581" s="521"/>
      <c r="D581" s="644" t="s">
        <v>829</v>
      </c>
      <c r="E581" s="387">
        <v>30</v>
      </c>
      <c r="F581" s="387">
        <v>30</v>
      </c>
      <c r="G581" s="387">
        <v>0</v>
      </c>
      <c r="H581" s="387">
        <f>SUM(G581*100/F581)</f>
        <v>0</v>
      </c>
      <c r="I581" s="639"/>
      <c r="J581" s="639"/>
    </row>
    <row r="582" spans="1:10" ht="12.75">
      <c r="A582" s="408"/>
      <c r="B582" s="383"/>
      <c r="C582" s="521"/>
      <c r="D582" s="391" t="s">
        <v>404</v>
      </c>
      <c r="E582" s="387">
        <v>15637</v>
      </c>
      <c r="F582" s="387">
        <v>15637</v>
      </c>
      <c r="G582" s="389">
        <v>2069</v>
      </c>
      <c r="H582" s="387">
        <f>SUM(G582*100/F582)</f>
        <v>13.231438255419837</v>
      </c>
      <c r="I582" s="639"/>
      <c r="J582" s="639"/>
    </row>
    <row r="583" spans="1:10" ht="12.75">
      <c r="A583" s="408"/>
      <c r="B583" s="383"/>
      <c r="C583" s="521"/>
      <c r="D583" s="391" t="s">
        <v>777</v>
      </c>
      <c r="E583" s="387">
        <v>2000</v>
      </c>
      <c r="F583" s="387">
        <v>2000</v>
      </c>
      <c r="G583" s="389">
        <v>1180</v>
      </c>
      <c r="H583" s="387">
        <f>SUM(G583*100/F583)</f>
        <v>59</v>
      </c>
      <c r="I583" s="639"/>
      <c r="J583" s="639"/>
    </row>
    <row r="584" spans="1:10" ht="12.75">
      <c r="A584" s="408"/>
      <c r="B584" s="383"/>
      <c r="C584" s="521"/>
      <c r="D584" s="391" t="s">
        <v>406</v>
      </c>
      <c r="E584" s="387">
        <v>500</v>
      </c>
      <c r="F584" s="387">
        <v>500</v>
      </c>
      <c r="G584" s="389">
        <v>189</v>
      </c>
      <c r="H584" s="387">
        <f>SUM(G584*100/F584)</f>
        <v>37.8</v>
      </c>
      <c r="I584" s="639"/>
      <c r="J584" s="639"/>
    </row>
    <row r="585" spans="1:10" ht="12.75">
      <c r="A585" s="408"/>
      <c r="B585" s="383"/>
      <c r="C585" s="521"/>
      <c r="D585" s="391" t="s">
        <v>408</v>
      </c>
      <c r="E585" s="387">
        <v>260</v>
      </c>
      <c r="F585" s="387">
        <v>260</v>
      </c>
      <c r="G585" s="389">
        <v>0</v>
      </c>
      <c r="H585" s="387">
        <v>0</v>
      </c>
      <c r="I585" s="639"/>
      <c r="J585" s="639"/>
    </row>
    <row r="586" spans="1:10" ht="12.75">
      <c r="A586" s="408"/>
      <c r="B586" s="383"/>
      <c r="C586" s="521"/>
      <c r="D586" s="391" t="s">
        <v>409</v>
      </c>
      <c r="E586" s="387">
        <v>300</v>
      </c>
      <c r="F586" s="387">
        <v>300</v>
      </c>
      <c r="G586" s="389">
        <v>0</v>
      </c>
      <c r="H586" s="387">
        <v>0</v>
      </c>
      <c r="I586" s="639"/>
      <c r="J586" s="639"/>
    </row>
    <row r="587" spans="1:10" ht="12.75">
      <c r="A587" s="408"/>
      <c r="B587" s="383"/>
      <c r="C587" s="521"/>
      <c r="D587" s="391" t="s">
        <v>778</v>
      </c>
      <c r="E587" s="387">
        <v>1500</v>
      </c>
      <c r="F587" s="387">
        <v>1500</v>
      </c>
      <c r="G587" s="389">
        <v>41</v>
      </c>
      <c r="H587" s="387">
        <f>SUM(G587*100/F587)</f>
        <v>2.7333333333333334</v>
      </c>
      <c r="I587" s="639"/>
      <c r="J587" s="639"/>
    </row>
    <row r="588" spans="1:10" ht="12.75">
      <c r="A588" s="408"/>
      <c r="B588" s="383"/>
      <c r="C588" s="521"/>
      <c r="D588" s="391" t="s">
        <v>412</v>
      </c>
      <c r="E588" s="387">
        <v>1000</v>
      </c>
      <c r="F588" s="387">
        <v>1000</v>
      </c>
      <c r="G588" s="389">
        <v>66</v>
      </c>
      <c r="H588" s="387">
        <f>SUM(G588*100/F588)</f>
        <v>6.6</v>
      </c>
      <c r="I588" s="639"/>
      <c r="J588" s="639"/>
    </row>
    <row r="589" spans="1:10" ht="12.75">
      <c r="A589" s="408"/>
      <c r="B589" s="383"/>
      <c r="C589" s="521"/>
      <c r="D589" s="391" t="s">
        <v>779</v>
      </c>
      <c r="E589" s="387">
        <v>200</v>
      </c>
      <c r="F589" s="387">
        <v>200</v>
      </c>
      <c r="G589" s="389">
        <v>71</v>
      </c>
      <c r="H589" s="387">
        <f>SUM(G589*100/F589)</f>
        <v>35.5</v>
      </c>
      <c r="I589" s="639"/>
      <c r="J589" s="639"/>
    </row>
    <row r="590" spans="1:10" ht="12.75">
      <c r="A590" s="408"/>
      <c r="B590" s="383"/>
      <c r="C590" s="521"/>
      <c r="D590" s="391" t="s">
        <v>780</v>
      </c>
      <c r="E590" s="387">
        <v>500</v>
      </c>
      <c r="F590" s="387">
        <v>500</v>
      </c>
      <c r="G590" s="389">
        <v>0</v>
      </c>
      <c r="H590" s="387">
        <f>SUM(G590*100/F590)</f>
        <v>0</v>
      </c>
      <c r="I590" s="639"/>
      <c r="J590" s="639"/>
    </row>
    <row r="591" spans="1:10" ht="12.75">
      <c r="A591" s="408"/>
      <c r="B591" s="383"/>
      <c r="C591" s="521"/>
      <c r="D591" s="391" t="s">
        <v>782</v>
      </c>
      <c r="E591" s="387">
        <v>100</v>
      </c>
      <c r="F591" s="387">
        <v>100</v>
      </c>
      <c r="G591" s="389">
        <v>54</v>
      </c>
      <c r="H591" s="387">
        <f>SUM(G591*100/F591)</f>
        <v>54</v>
      </c>
      <c r="I591" s="639"/>
      <c r="J591" s="639"/>
    </row>
    <row r="592" spans="1:10" ht="12.75">
      <c r="A592" s="408"/>
      <c r="B592" s="383"/>
      <c r="C592" s="521"/>
      <c r="D592" s="391" t="s">
        <v>783</v>
      </c>
      <c r="E592" s="387">
        <v>1000</v>
      </c>
      <c r="F592" s="387">
        <v>1000</v>
      </c>
      <c r="G592" s="389">
        <v>452</v>
      </c>
      <c r="H592" s="387">
        <f>SUM(G592*100/F592)</f>
        <v>45.2</v>
      </c>
      <c r="I592" s="639"/>
      <c r="J592" s="639"/>
    </row>
    <row r="593" spans="1:10" ht="12.75">
      <c r="A593" s="408"/>
      <c r="B593" s="383"/>
      <c r="C593" s="521"/>
      <c r="D593" s="391" t="s">
        <v>784</v>
      </c>
      <c r="E593" s="387">
        <v>700</v>
      </c>
      <c r="F593" s="387">
        <v>700</v>
      </c>
      <c r="G593" s="389">
        <v>40</v>
      </c>
      <c r="H593" s="387">
        <f>SUM(G593*100/F593)</f>
        <v>5.714285714285714</v>
      </c>
      <c r="I593" s="639"/>
      <c r="J593" s="639"/>
    </row>
    <row r="594" spans="1:10" ht="12.75">
      <c r="A594" s="408"/>
      <c r="B594" s="383"/>
      <c r="C594" s="521"/>
      <c r="D594" s="391" t="s">
        <v>785</v>
      </c>
      <c r="E594" s="387">
        <v>50</v>
      </c>
      <c r="F594" s="387">
        <v>50</v>
      </c>
      <c r="G594" s="389">
        <v>57</v>
      </c>
      <c r="H594" s="387">
        <f>SUM(G594*100/F594)</f>
        <v>114</v>
      </c>
      <c r="I594" s="639"/>
      <c r="J594" s="639"/>
    </row>
    <row r="595" spans="1:10" ht="12.75">
      <c r="A595" s="408"/>
      <c r="B595" s="383"/>
      <c r="C595" s="521"/>
      <c r="D595" s="391" t="s">
        <v>434</v>
      </c>
      <c r="E595" s="387">
        <v>1000</v>
      </c>
      <c r="F595" s="387">
        <v>1000</v>
      </c>
      <c r="G595" s="389">
        <v>224</v>
      </c>
      <c r="H595" s="387">
        <f>SUM(G595*100/F595)</f>
        <v>22.4</v>
      </c>
      <c r="I595" s="639"/>
      <c r="J595" s="639"/>
    </row>
    <row r="596" spans="1:10" ht="12.75">
      <c r="A596" s="408"/>
      <c r="B596" s="383"/>
      <c r="C596" s="521"/>
      <c r="D596" s="391" t="s">
        <v>787</v>
      </c>
      <c r="E596" s="387">
        <v>900</v>
      </c>
      <c r="F596" s="387">
        <v>900</v>
      </c>
      <c r="G596" s="389">
        <v>321</v>
      </c>
      <c r="H596" s="387">
        <f>SUM(G596*100/F596)</f>
        <v>35.666666666666664</v>
      </c>
      <c r="I596" s="639"/>
      <c r="J596" s="639"/>
    </row>
    <row r="597" spans="1:10" ht="12.75">
      <c r="A597" s="408"/>
      <c r="B597" s="383"/>
      <c r="C597" s="521"/>
      <c r="D597" s="391" t="s">
        <v>389</v>
      </c>
      <c r="E597" s="387">
        <v>1600</v>
      </c>
      <c r="F597" s="387">
        <v>1600</v>
      </c>
      <c r="G597" s="389">
        <v>443</v>
      </c>
      <c r="H597" s="387">
        <f>SUM(G597*100/F597)</f>
        <v>27.6875</v>
      </c>
      <c r="I597" s="639"/>
      <c r="J597" s="639"/>
    </row>
    <row r="598" spans="1:10" ht="12.75">
      <c r="A598" s="408"/>
      <c r="B598" s="383"/>
      <c r="C598" s="521"/>
      <c r="D598" s="391" t="s">
        <v>438</v>
      </c>
      <c r="E598" s="387">
        <v>335</v>
      </c>
      <c r="F598" s="387">
        <v>335</v>
      </c>
      <c r="G598" s="389">
        <v>123</v>
      </c>
      <c r="H598" s="387">
        <f>SUM(G598*100/F598)</f>
        <v>36.71641791044776</v>
      </c>
      <c r="I598" s="639"/>
      <c r="J598" s="639"/>
    </row>
    <row r="599" spans="1:10" ht="12.75">
      <c r="A599" s="408"/>
      <c r="B599" s="383"/>
      <c r="C599" s="521"/>
      <c r="D599" s="391" t="s">
        <v>788</v>
      </c>
      <c r="E599" s="387">
        <v>305</v>
      </c>
      <c r="F599" s="387">
        <v>305</v>
      </c>
      <c r="G599" s="389">
        <v>0</v>
      </c>
      <c r="H599" s="387">
        <f>SUM(G599*100/F599)</f>
        <v>0</v>
      </c>
      <c r="I599" s="639"/>
      <c r="J599" s="639"/>
    </row>
    <row r="600" spans="1:10" ht="12.75">
      <c r="A600" s="408"/>
      <c r="B600" s="383"/>
      <c r="C600" s="521" t="s">
        <v>485</v>
      </c>
      <c r="D600" s="522" t="s">
        <v>566</v>
      </c>
      <c r="E600" s="523">
        <f>SUM(E601:E602)</f>
        <v>400</v>
      </c>
      <c r="F600" s="523">
        <f>SUM(F601:F602)</f>
        <v>400</v>
      </c>
      <c r="G600" s="523">
        <f>SUM(G601:G602)</f>
        <v>51</v>
      </c>
      <c r="H600" s="523">
        <f>SUM(G600*100/F600)</f>
        <v>12.75</v>
      </c>
      <c r="I600" s="639"/>
      <c r="J600" s="639"/>
    </row>
    <row r="601" spans="1:10" ht="12.75">
      <c r="A601" s="408"/>
      <c r="B601" s="383"/>
      <c r="C601" s="524"/>
      <c r="D601" s="391" t="s">
        <v>449</v>
      </c>
      <c r="E601" s="387">
        <v>300</v>
      </c>
      <c r="F601" s="388">
        <v>300</v>
      </c>
      <c r="G601" s="389">
        <v>51</v>
      </c>
      <c r="H601" s="387">
        <f>SUM(G601*100/F601)</f>
        <v>17</v>
      </c>
      <c r="I601" s="639"/>
      <c r="J601" s="639"/>
    </row>
    <row r="602" spans="1:10" ht="12.75">
      <c r="A602" s="408"/>
      <c r="B602" s="383"/>
      <c r="C602" s="524"/>
      <c r="D602" s="391" t="s">
        <v>791</v>
      </c>
      <c r="E602" s="387">
        <v>100</v>
      </c>
      <c r="F602" s="388">
        <v>100</v>
      </c>
      <c r="G602" s="389">
        <v>0</v>
      </c>
      <c r="H602" s="387">
        <f>SUM(G602*100/F602)</f>
        <v>0</v>
      </c>
      <c r="I602" s="639"/>
      <c r="J602" s="639"/>
    </row>
    <row r="603" spans="1:10" ht="12.75">
      <c r="A603" s="408"/>
      <c r="B603" s="383"/>
      <c r="C603" s="637" t="s">
        <v>853</v>
      </c>
      <c r="D603" s="637"/>
      <c r="E603" s="638">
        <f>SUM(E604)</f>
        <v>94503</v>
      </c>
      <c r="F603" s="638">
        <f>SUM(F604)</f>
        <v>94503</v>
      </c>
      <c r="G603" s="638">
        <f>SUM(G604)</f>
        <v>35401</v>
      </c>
      <c r="H603" s="348">
        <f>SUM(G603*100/F603)</f>
        <v>37.46018644910743</v>
      </c>
      <c r="I603" s="634"/>
      <c r="J603" s="634"/>
    </row>
    <row r="604" spans="1:10" ht="12.75">
      <c r="A604" s="408"/>
      <c r="B604" s="383"/>
      <c r="C604" s="324" t="s">
        <v>270</v>
      </c>
      <c r="D604" s="384" t="s">
        <v>8</v>
      </c>
      <c r="E604" s="385">
        <f>SUM(E605+E609+E614+E633)</f>
        <v>94503</v>
      </c>
      <c r="F604" s="385">
        <f>SUM(F605+F609+F614+F633)</f>
        <v>94503</v>
      </c>
      <c r="G604" s="385">
        <f>SUM(G605+G609+G614+G633)</f>
        <v>35401</v>
      </c>
      <c r="H604" s="403">
        <f>SUM(G604*100/F604)</f>
        <v>37.46018644910743</v>
      </c>
      <c r="I604" s="634"/>
      <c r="J604" s="634"/>
    </row>
    <row r="605" spans="1:13" ht="12.75">
      <c r="A605" s="408"/>
      <c r="B605" s="383"/>
      <c r="C605" s="330" t="s">
        <v>363</v>
      </c>
      <c r="D605" s="386" t="s">
        <v>513</v>
      </c>
      <c r="E605" s="523">
        <f>SUM(E606:E608)</f>
        <v>50525</v>
      </c>
      <c r="F605" s="523">
        <f>SUM(F606:F608)</f>
        <v>50525</v>
      </c>
      <c r="G605" s="523">
        <f>SUM(G606:G608)</f>
        <v>18359</v>
      </c>
      <c r="H605" s="523">
        <f>SUM(G605*100/F605)</f>
        <v>36.33646709549728</v>
      </c>
      <c r="I605" s="639"/>
      <c r="J605" s="639"/>
      <c r="M605" s="640"/>
    </row>
    <row r="606" spans="1:13" ht="12.75">
      <c r="A606" s="408"/>
      <c r="B606" s="383"/>
      <c r="C606" s="330"/>
      <c r="D606" s="390" t="s">
        <v>514</v>
      </c>
      <c r="E606" s="387">
        <v>46565</v>
      </c>
      <c r="F606" s="387">
        <v>46565</v>
      </c>
      <c r="G606" s="389">
        <v>18126</v>
      </c>
      <c r="H606" s="387">
        <f>SUM(G606*100/F606)</f>
        <v>38.92623214860947</v>
      </c>
      <c r="I606" s="639"/>
      <c r="J606" s="639"/>
      <c r="M606" s="640"/>
    </row>
    <row r="607" spans="1:13" ht="12.75">
      <c r="A607" s="408"/>
      <c r="B607" s="383"/>
      <c r="C607" s="330"/>
      <c r="D607" s="394" t="s">
        <v>771</v>
      </c>
      <c r="E607" s="387">
        <v>3618</v>
      </c>
      <c r="F607" s="387">
        <v>3618</v>
      </c>
      <c r="G607" s="389">
        <v>233</v>
      </c>
      <c r="H607" s="387">
        <f>SUM(G607*100/F607)</f>
        <v>6.440022111663903</v>
      </c>
      <c r="I607" s="639"/>
      <c r="J607" s="639"/>
      <c r="M607" s="640"/>
    </row>
    <row r="608" spans="1:13" ht="12.75">
      <c r="A608" s="408"/>
      <c r="B608" s="383"/>
      <c r="C608" s="330"/>
      <c r="D608" s="394" t="s">
        <v>602</v>
      </c>
      <c r="E608" s="387">
        <v>342</v>
      </c>
      <c r="F608" s="387">
        <v>342</v>
      </c>
      <c r="G608" s="389">
        <v>0</v>
      </c>
      <c r="H608" s="387">
        <f>SUM(G608*100/F608)</f>
        <v>0</v>
      </c>
      <c r="I608" s="639"/>
      <c r="J608" s="639"/>
      <c r="M608" s="640"/>
    </row>
    <row r="609" spans="1:10" ht="12.75">
      <c r="A609" s="408"/>
      <c r="B609" s="383"/>
      <c r="C609" s="330" t="s">
        <v>367</v>
      </c>
      <c r="D609" s="386" t="s">
        <v>603</v>
      </c>
      <c r="E609" s="393">
        <f>SUM(D610:E613)</f>
        <v>17785</v>
      </c>
      <c r="F609" s="393">
        <f>SUM(F610,F611,F612,F613)</f>
        <v>17785</v>
      </c>
      <c r="G609" s="393">
        <f>SUM(G610,G611,G612,G613)</f>
        <v>6344</v>
      </c>
      <c r="H609" s="523">
        <f>SUM(G609*100/F609)</f>
        <v>35.67050885577734</v>
      </c>
      <c r="I609" s="639"/>
      <c r="J609" s="639"/>
    </row>
    <row r="610" spans="1:10" ht="12.75">
      <c r="A610" s="408"/>
      <c r="B610" s="383"/>
      <c r="C610" s="330"/>
      <c r="D610" s="394" t="s">
        <v>772</v>
      </c>
      <c r="E610" s="344">
        <v>1049</v>
      </c>
      <c r="F610" s="344">
        <v>1049</v>
      </c>
      <c r="G610" s="340">
        <v>420</v>
      </c>
      <c r="H610" s="387">
        <f>SUM(G610*100/F610)</f>
        <v>40.03813155386082</v>
      </c>
      <c r="I610" s="639"/>
      <c r="J610" s="639"/>
    </row>
    <row r="611" spans="1:10" ht="12.75">
      <c r="A611" s="408"/>
      <c r="B611" s="383"/>
      <c r="C611" s="330"/>
      <c r="D611" s="394" t="s">
        <v>773</v>
      </c>
      <c r="E611" s="344">
        <v>618</v>
      </c>
      <c r="F611" s="344">
        <v>618</v>
      </c>
      <c r="G611" s="340">
        <v>544</v>
      </c>
      <c r="H611" s="387">
        <f>SUM(G611*100/F611)</f>
        <v>88.02588996763754</v>
      </c>
      <c r="I611" s="639"/>
      <c r="J611" s="639"/>
    </row>
    <row r="612" spans="1:10" ht="12.75">
      <c r="A612" s="408"/>
      <c r="B612" s="383"/>
      <c r="C612" s="330"/>
      <c r="D612" s="390" t="s">
        <v>774</v>
      </c>
      <c r="E612" s="344">
        <v>3872</v>
      </c>
      <c r="F612" s="344">
        <v>3872</v>
      </c>
      <c r="G612" s="340">
        <v>889</v>
      </c>
      <c r="H612" s="387">
        <f>SUM(G612*100/F612)</f>
        <v>22.959710743801654</v>
      </c>
      <c r="I612" s="639"/>
      <c r="J612" s="639"/>
    </row>
    <row r="613" spans="1:10" ht="12.75">
      <c r="A613" s="408"/>
      <c r="B613" s="383"/>
      <c r="C613" s="330"/>
      <c r="D613" s="391" t="s">
        <v>775</v>
      </c>
      <c r="E613" s="339">
        <v>12246</v>
      </c>
      <c r="F613" s="339">
        <v>12246</v>
      </c>
      <c r="G613" s="392">
        <v>4491</v>
      </c>
      <c r="H613" s="387">
        <f>SUM(G613*100/F613)</f>
        <v>36.67319941205292</v>
      </c>
      <c r="I613" s="639"/>
      <c r="J613" s="639"/>
    </row>
    <row r="614" spans="1:10" ht="12.75">
      <c r="A614" s="408"/>
      <c r="B614" s="383"/>
      <c r="C614" s="330" t="s">
        <v>271</v>
      </c>
      <c r="D614" s="386" t="s">
        <v>272</v>
      </c>
      <c r="E614" s="393">
        <f>SUM(E615:E632)</f>
        <v>25367</v>
      </c>
      <c r="F614" s="393">
        <f>SUM(F615:F632)</f>
        <v>25367</v>
      </c>
      <c r="G614" s="393">
        <f>SUM(G615:G632)</f>
        <v>10641</v>
      </c>
      <c r="H614" s="523">
        <f>SUM(G614*100/F614)</f>
        <v>41.94820041786573</v>
      </c>
      <c r="I614" s="639"/>
      <c r="J614" s="639"/>
    </row>
    <row r="615" spans="1:10" ht="12.75">
      <c r="A615" s="408"/>
      <c r="B615" s="383"/>
      <c r="C615" s="330"/>
      <c r="D615" s="394" t="s">
        <v>854</v>
      </c>
      <c r="E615" s="344">
        <v>50</v>
      </c>
      <c r="F615" s="344">
        <v>50</v>
      </c>
      <c r="G615" s="344">
        <v>0</v>
      </c>
      <c r="H615" s="387">
        <f>SUM(G615*100/F615)</f>
        <v>0</v>
      </c>
      <c r="I615" s="639"/>
      <c r="J615" s="639"/>
    </row>
    <row r="616" spans="1:10" ht="12.75">
      <c r="A616" s="408"/>
      <c r="B616" s="383"/>
      <c r="C616" s="330"/>
      <c r="D616" s="391" t="s">
        <v>404</v>
      </c>
      <c r="E616" s="387">
        <v>6237</v>
      </c>
      <c r="F616" s="387">
        <v>6237</v>
      </c>
      <c r="G616" s="389">
        <v>6698</v>
      </c>
      <c r="H616" s="387">
        <f>SUM(G616*100/F616)</f>
        <v>107.39137405804073</v>
      </c>
      <c r="I616" s="639"/>
      <c r="J616" s="639"/>
    </row>
    <row r="617" spans="1:10" ht="12.75">
      <c r="A617" s="408"/>
      <c r="B617" s="383"/>
      <c r="C617" s="330"/>
      <c r="D617" s="391" t="s">
        <v>777</v>
      </c>
      <c r="E617" s="387">
        <v>3000</v>
      </c>
      <c r="F617" s="387">
        <v>3000</v>
      </c>
      <c r="G617" s="389">
        <v>645</v>
      </c>
      <c r="H617" s="387">
        <f>SUM(G617*100/F617)</f>
        <v>21.5</v>
      </c>
      <c r="I617" s="639"/>
      <c r="J617" s="639"/>
    </row>
    <row r="618" spans="1:10" ht="12.75">
      <c r="A618" s="408"/>
      <c r="B618" s="383"/>
      <c r="C618" s="330"/>
      <c r="D618" s="391" t="s">
        <v>406</v>
      </c>
      <c r="E618" s="387">
        <v>500</v>
      </c>
      <c r="F618" s="387">
        <v>500</v>
      </c>
      <c r="G618" s="389">
        <v>276</v>
      </c>
      <c r="H618" s="387">
        <f>SUM(G618*100/F618)</f>
        <v>55.2</v>
      </c>
      <c r="I618" s="639"/>
      <c r="J618" s="639"/>
    </row>
    <row r="619" spans="1:10" ht="12.75">
      <c r="A619" s="408"/>
      <c r="B619" s="383"/>
      <c r="C619" s="330"/>
      <c r="D619" s="391" t="s">
        <v>408</v>
      </c>
      <c r="E619" s="387">
        <v>5000</v>
      </c>
      <c r="F619" s="387">
        <v>5000</v>
      </c>
      <c r="G619" s="389">
        <v>0</v>
      </c>
      <c r="H619" s="387">
        <f>SUM(G619*100/F619)</f>
        <v>0</v>
      </c>
      <c r="I619" s="639"/>
      <c r="J619" s="639"/>
    </row>
    <row r="620" spans="1:10" ht="12.75">
      <c r="A620" s="408"/>
      <c r="B620" s="383"/>
      <c r="C620" s="330"/>
      <c r="D620" s="391" t="s">
        <v>412</v>
      </c>
      <c r="E620" s="387">
        <v>3000</v>
      </c>
      <c r="F620" s="387">
        <v>3000</v>
      </c>
      <c r="G620" s="389">
        <v>537</v>
      </c>
      <c r="H620" s="387">
        <f>SUM(G620*100/F620)</f>
        <v>17.9</v>
      </c>
      <c r="I620" s="639"/>
      <c r="J620" s="639"/>
    </row>
    <row r="621" spans="1:10" ht="12.75">
      <c r="A621" s="408"/>
      <c r="B621" s="383"/>
      <c r="C621" s="330"/>
      <c r="D621" s="391" t="s">
        <v>779</v>
      </c>
      <c r="E621" s="387">
        <v>100</v>
      </c>
      <c r="F621" s="387">
        <v>100</v>
      </c>
      <c r="G621" s="389">
        <v>0</v>
      </c>
      <c r="H621" s="387">
        <f>SUM(G621*100/F621)</f>
        <v>0</v>
      </c>
      <c r="I621" s="639"/>
      <c r="J621" s="639"/>
    </row>
    <row r="622" spans="1:10" ht="12.75">
      <c r="A622" s="408"/>
      <c r="B622" s="383"/>
      <c r="C622" s="330"/>
      <c r="D622" s="391" t="s">
        <v>855</v>
      </c>
      <c r="E622" s="387">
        <v>500</v>
      </c>
      <c r="F622" s="387">
        <v>500</v>
      </c>
      <c r="G622" s="389">
        <v>0</v>
      </c>
      <c r="H622" s="387">
        <f>SUM(G622*100/F622)</f>
        <v>0</v>
      </c>
      <c r="I622" s="639"/>
      <c r="J622" s="639"/>
    </row>
    <row r="623" spans="1:10" ht="12.75">
      <c r="A623" s="408"/>
      <c r="B623" s="383"/>
      <c r="C623" s="330"/>
      <c r="D623" s="391" t="s">
        <v>799</v>
      </c>
      <c r="E623" s="387">
        <v>0</v>
      </c>
      <c r="F623" s="387">
        <v>0</v>
      </c>
      <c r="G623" s="389">
        <v>0</v>
      </c>
      <c r="H623" s="387">
        <v>0</v>
      </c>
      <c r="I623" s="639"/>
      <c r="J623" s="639"/>
    </row>
    <row r="624" spans="1:10" ht="14.25" customHeight="1">
      <c r="A624" s="408"/>
      <c r="B624" s="383"/>
      <c r="C624" s="330"/>
      <c r="D624" s="391" t="s">
        <v>782</v>
      </c>
      <c r="E624" s="387">
        <v>1000</v>
      </c>
      <c r="F624" s="387">
        <v>1000</v>
      </c>
      <c r="G624" s="389">
        <v>0</v>
      </c>
      <c r="H624" s="387">
        <f>SUM(G624*100/F624)</f>
        <v>0</v>
      </c>
      <c r="I624" s="639"/>
      <c r="J624" s="639"/>
    </row>
    <row r="625" spans="1:10" ht="12.75">
      <c r="A625" s="408"/>
      <c r="B625" s="383"/>
      <c r="C625" s="330"/>
      <c r="D625" s="391" t="s">
        <v>801</v>
      </c>
      <c r="E625" s="387">
        <v>0</v>
      </c>
      <c r="F625" s="387">
        <v>0</v>
      </c>
      <c r="G625" s="389">
        <v>0</v>
      </c>
      <c r="H625" s="387">
        <v>0</v>
      </c>
      <c r="I625" s="639"/>
      <c r="J625" s="639"/>
    </row>
    <row r="626" spans="1:10" ht="12.75">
      <c r="A626" s="408"/>
      <c r="B626" s="383"/>
      <c r="C626" s="330"/>
      <c r="D626" s="646" t="s">
        <v>783</v>
      </c>
      <c r="E626" s="647">
        <v>2000</v>
      </c>
      <c r="F626" s="647">
        <v>2000</v>
      </c>
      <c r="G626" s="649">
        <v>525</v>
      </c>
      <c r="H626" s="387">
        <f>SUM(G626*100/F626)</f>
        <v>26.25</v>
      </c>
      <c r="I626" s="639"/>
      <c r="J626" s="639"/>
    </row>
    <row r="627" spans="1:10" ht="12.75">
      <c r="A627" s="408"/>
      <c r="B627" s="383"/>
      <c r="C627" s="330"/>
      <c r="D627" s="390" t="s">
        <v>784</v>
      </c>
      <c r="E627" s="344">
        <v>1000</v>
      </c>
      <c r="F627" s="344">
        <v>1000</v>
      </c>
      <c r="G627" s="340">
        <v>0</v>
      </c>
      <c r="H627" s="387">
        <f>SUM(G627*100/F627)</f>
        <v>0</v>
      </c>
      <c r="I627" s="639"/>
      <c r="J627" s="639"/>
    </row>
    <row r="628" spans="1:10" ht="12.75">
      <c r="A628" s="408"/>
      <c r="B628" s="383"/>
      <c r="C628" s="330"/>
      <c r="D628" s="390" t="s">
        <v>785</v>
      </c>
      <c r="E628" s="344">
        <v>50</v>
      </c>
      <c r="F628" s="344">
        <v>50</v>
      </c>
      <c r="G628" s="340">
        <v>0</v>
      </c>
      <c r="H628" s="387">
        <f>SUM(G628*100/F628)</f>
        <v>0</v>
      </c>
      <c r="I628" s="639"/>
      <c r="J628" s="639"/>
    </row>
    <row r="629" spans="1:10" ht="12.75">
      <c r="A629" s="408"/>
      <c r="B629" s="383"/>
      <c r="C629" s="330"/>
      <c r="D629" s="391" t="s">
        <v>434</v>
      </c>
      <c r="E629" s="387">
        <v>530</v>
      </c>
      <c r="F629" s="387">
        <v>530</v>
      </c>
      <c r="G629" s="389">
        <v>373</v>
      </c>
      <c r="H629" s="387">
        <f>SUM(G629*100/F629)</f>
        <v>70.37735849056604</v>
      </c>
      <c r="I629" s="639"/>
      <c r="J629" s="639"/>
    </row>
    <row r="630" spans="1:10" ht="12.75">
      <c r="A630" s="408"/>
      <c r="B630" s="383"/>
      <c r="C630" s="330"/>
      <c r="D630" s="391" t="s">
        <v>787</v>
      </c>
      <c r="E630" s="387">
        <v>0</v>
      </c>
      <c r="F630" s="387">
        <v>0</v>
      </c>
      <c r="G630" s="389">
        <v>260</v>
      </c>
      <c r="H630" s="387">
        <v>0</v>
      </c>
      <c r="I630" s="639"/>
      <c r="J630" s="639"/>
    </row>
    <row r="631" spans="1:10" ht="12.75">
      <c r="A631" s="408"/>
      <c r="B631" s="383"/>
      <c r="C631" s="330"/>
      <c r="D631" s="391" t="s">
        <v>389</v>
      </c>
      <c r="E631" s="387">
        <v>1800</v>
      </c>
      <c r="F631" s="387">
        <v>1800</v>
      </c>
      <c r="G631" s="389">
        <v>1051</v>
      </c>
      <c r="H631" s="387">
        <f>SUM(G631*100/F631)</f>
        <v>58.388888888888886</v>
      </c>
      <c r="I631" s="639"/>
      <c r="J631" s="639"/>
    </row>
    <row r="632" spans="1:10" ht="12.75">
      <c r="A632" s="408"/>
      <c r="B632" s="383"/>
      <c r="C632" s="330"/>
      <c r="D632" s="391" t="s">
        <v>438</v>
      </c>
      <c r="E632" s="387">
        <v>600</v>
      </c>
      <c r="F632" s="387">
        <v>600</v>
      </c>
      <c r="G632" s="389">
        <v>276</v>
      </c>
      <c r="H632" s="387">
        <f>SUM(G632*100/F632)</f>
        <v>46</v>
      </c>
      <c r="I632" s="639"/>
      <c r="J632" s="639"/>
    </row>
    <row r="633" spans="1:10" ht="12.75">
      <c r="A633" s="408"/>
      <c r="B633" s="383"/>
      <c r="C633" s="521" t="s">
        <v>485</v>
      </c>
      <c r="D633" s="522" t="s">
        <v>566</v>
      </c>
      <c r="E633" s="523">
        <f>SUM(E634:E635)</f>
        <v>826</v>
      </c>
      <c r="F633" s="523">
        <f>SUM(F634:F635)</f>
        <v>826</v>
      </c>
      <c r="G633" s="523">
        <f>SUM(G634:G635)</f>
        <v>57</v>
      </c>
      <c r="H633" s="523">
        <f>SUM(G633*100/F633)</f>
        <v>6.900726392251816</v>
      </c>
      <c r="I633" s="639"/>
      <c r="J633" s="639"/>
    </row>
    <row r="634" spans="1:10" ht="12.75">
      <c r="A634" s="408"/>
      <c r="B634" s="383"/>
      <c r="C634" s="654"/>
      <c r="D634" s="391" t="s">
        <v>790</v>
      </c>
      <c r="E634" s="387">
        <v>726</v>
      </c>
      <c r="F634" s="387">
        <v>726</v>
      </c>
      <c r="G634" s="389">
        <v>0</v>
      </c>
      <c r="H634" s="387">
        <f>SUM(G634*100/F634)</f>
        <v>0</v>
      </c>
      <c r="I634" s="639"/>
      <c r="J634" s="639"/>
    </row>
    <row r="635" spans="1:10" ht="12.75">
      <c r="A635" s="408"/>
      <c r="B635" s="383"/>
      <c r="C635" s="654"/>
      <c r="D635" s="391" t="s">
        <v>449</v>
      </c>
      <c r="E635" s="387">
        <v>100</v>
      </c>
      <c r="F635" s="387">
        <v>100</v>
      </c>
      <c r="G635" s="389">
        <v>57</v>
      </c>
      <c r="H635" s="387">
        <f>SUM(G635*100/F635)</f>
        <v>57</v>
      </c>
      <c r="I635" s="639"/>
      <c r="J635" s="639"/>
    </row>
    <row r="636" spans="1:10" ht="12.75">
      <c r="A636" s="408"/>
      <c r="B636" s="383"/>
      <c r="C636" s="637" t="s">
        <v>856</v>
      </c>
      <c r="D636" s="637"/>
      <c r="E636" s="638">
        <f>SUM(E637)</f>
        <v>54512</v>
      </c>
      <c r="F636" s="638">
        <f>SUM(F637)</f>
        <v>54512</v>
      </c>
      <c r="G636" s="638">
        <f>SUM(G637)</f>
        <v>24764</v>
      </c>
      <c r="H636" s="348">
        <f>SUM(G636*100/F636)</f>
        <v>45.42852949809216</v>
      </c>
      <c r="I636" s="634"/>
      <c r="J636" s="634"/>
    </row>
    <row r="637" spans="1:10" ht="12.75">
      <c r="A637" s="408"/>
      <c r="B637" s="383"/>
      <c r="C637" s="324" t="s">
        <v>270</v>
      </c>
      <c r="D637" s="384" t="s">
        <v>8</v>
      </c>
      <c r="E637" s="385">
        <f>SUM(E638+E642+E647+E662)</f>
        <v>54512</v>
      </c>
      <c r="F637" s="385">
        <f>SUM(F638+F642+F647+F662)</f>
        <v>54512</v>
      </c>
      <c r="G637" s="385">
        <f>SUM(G638+G642+G647+G662)</f>
        <v>24764</v>
      </c>
      <c r="H637" s="403">
        <f>SUM(G637*100/F637)</f>
        <v>45.42852949809216</v>
      </c>
      <c r="I637" s="634"/>
      <c r="J637" s="634"/>
    </row>
    <row r="638" spans="1:13" ht="12.75">
      <c r="A638" s="408"/>
      <c r="B638" s="383"/>
      <c r="C638" s="330" t="s">
        <v>363</v>
      </c>
      <c r="D638" s="386" t="s">
        <v>513</v>
      </c>
      <c r="E638" s="523">
        <f>SUM(E639:E641)</f>
        <v>28835</v>
      </c>
      <c r="F638" s="523">
        <f>SUM(F639:F641)</f>
        <v>28835</v>
      </c>
      <c r="G638" s="523">
        <f>SUM(G639:G641)</f>
        <v>12537</v>
      </c>
      <c r="H638" s="523">
        <f>SUM(G638*100/F638)</f>
        <v>43.478411652505635</v>
      </c>
      <c r="I638" s="639"/>
      <c r="J638" s="639"/>
      <c r="M638" s="640"/>
    </row>
    <row r="639" spans="1:13" ht="12.75">
      <c r="A639" s="408"/>
      <c r="B639" s="383"/>
      <c r="C639" s="330"/>
      <c r="D639" s="390" t="s">
        <v>514</v>
      </c>
      <c r="E639" s="387">
        <v>28000</v>
      </c>
      <c r="F639" s="387">
        <v>28000</v>
      </c>
      <c r="G639" s="389">
        <v>11791</v>
      </c>
      <c r="H639" s="387">
        <f>SUM(G639*100/F639)</f>
        <v>42.11071428571429</v>
      </c>
      <c r="I639" s="639"/>
      <c r="J639" s="639"/>
      <c r="M639" s="640"/>
    </row>
    <row r="640" spans="1:13" ht="12.75">
      <c r="A640" s="408"/>
      <c r="B640" s="383"/>
      <c r="C640" s="330"/>
      <c r="D640" s="394" t="s">
        <v>771</v>
      </c>
      <c r="E640" s="387">
        <v>450</v>
      </c>
      <c r="F640" s="387">
        <v>450</v>
      </c>
      <c r="G640" s="389">
        <v>357</v>
      </c>
      <c r="H640" s="387">
        <f>SUM(G640*100/F640)</f>
        <v>79.33333333333333</v>
      </c>
      <c r="I640" s="639"/>
      <c r="J640" s="639"/>
      <c r="M640" s="640"/>
    </row>
    <row r="641" spans="1:13" ht="12.75">
      <c r="A641" s="408"/>
      <c r="B641" s="383"/>
      <c r="C641" s="330"/>
      <c r="D641" s="394" t="s">
        <v>602</v>
      </c>
      <c r="E641" s="387">
        <v>385</v>
      </c>
      <c r="F641" s="387">
        <v>385</v>
      </c>
      <c r="G641" s="389">
        <v>389</v>
      </c>
      <c r="H641" s="387">
        <f>SUM(G641*100/F641)</f>
        <v>101.03896103896103</v>
      </c>
      <c r="I641" s="639"/>
      <c r="J641" s="639"/>
      <c r="M641" s="640"/>
    </row>
    <row r="642" spans="1:10" ht="12.75">
      <c r="A642" s="408"/>
      <c r="B642" s="383"/>
      <c r="C642" s="330" t="s">
        <v>367</v>
      </c>
      <c r="D642" s="386" t="s">
        <v>857</v>
      </c>
      <c r="E642" s="393">
        <f>SUM(E643:E646)</f>
        <v>10150</v>
      </c>
      <c r="F642" s="393">
        <f>SUM(F643:F646)</f>
        <v>10150</v>
      </c>
      <c r="G642" s="393">
        <f>SUM(G643:G646)</f>
        <v>4099</v>
      </c>
      <c r="H642" s="523">
        <f>SUM(G642*100/F642)</f>
        <v>40.38423645320197</v>
      </c>
      <c r="I642" s="639"/>
      <c r="J642" s="639"/>
    </row>
    <row r="643" spans="1:10" ht="12.75">
      <c r="A643" s="408"/>
      <c r="B643" s="383"/>
      <c r="C643" s="330"/>
      <c r="D643" s="394" t="s">
        <v>772</v>
      </c>
      <c r="E643" s="344">
        <v>1290</v>
      </c>
      <c r="F643" s="344">
        <v>1290</v>
      </c>
      <c r="G643" s="340">
        <v>647</v>
      </c>
      <c r="H643" s="387">
        <f>SUM(G643*100/F643)</f>
        <v>50.15503875968992</v>
      </c>
      <c r="I643" s="639"/>
      <c r="J643" s="639"/>
    </row>
    <row r="644" spans="1:10" ht="12.75">
      <c r="A644" s="408"/>
      <c r="B644" s="383"/>
      <c r="C644" s="330"/>
      <c r="D644" s="394" t="s">
        <v>773</v>
      </c>
      <c r="E644" s="344">
        <v>730</v>
      </c>
      <c r="F644" s="344">
        <v>730</v>
      </c>
      <c r="G644" s="340">
        <v>0</v>
      </c>
      <c r="H644" s="387">
        <f>SUM(G644*100/F644)</f>
        <v>0</v>
      </c>
      <c r="I644" s="639"/>
      <c r="J644" s="639"/>
    </row>
    <row r="645" spans="1:10" ht="12.75">
      <c r="A645" s="408"/>
      <c r="B645" s="383"/>
      <c r="C645" s="330"/>
      <c r="D645" s="390" t="s">
        <v>774</v>
      </c>
      <c r="E645" s="344">
        <v>864</v>
      </c>
      <c r="F645" s="344">
        <v>864</v>
      </c>
      <c r="G645" s="340">
        <v>447</v>
      </c>
      <c r="H645" s="387">
        <f>SUM(G645*100/F645)</f>
        <v>51.736111111111114</v>
      </c>
      <c r="I645" s="639"/>
      <c r="J645" s="639"/>
    </row>
    <row r="646" spans="1:10" ht="12.75">
      <c r="A646" s="408"/>
      <c r="B646" s="383"/>
      <c r="C646" s="330"/>
      <c r="D646" s="391" t="s">
        <v>775</v>
      </c>
      <c r="E646" s="339">
        <v>7266</v>
      </c>
      <c r="F646" s="339">
        <v>7266</v>
      </c>
      <c r="G646" s="392">
        <v>3005</v>
      </c>
      <c r="H646" s="387">
        <f>SUM(G646*100/F646)</f>
        <v>41.3570052298376</v>
      </c>
      <c r="I646" s="639"/>
      <c r="J646" s="639"/>
    </row>
    <row r="647" spans="1:10" ht="12.75">
      <c r="A647" s="408"/>
      <c r="B647" s="383"/>
      <c r="C647" s="330" t="s">
        <v>271</v>
      </c>
      <c r="D647" s="386" t="s">
        <v>272</v>
      </c>
      <c r="E647" s="393">
        <f>SUM(E648:E661)</f>
        <v>15462</v>
      </c>
      <c r="F647" s="393">
        <f>SUM(F648:F661)</f>
        <v>15462</v>
      </c>
      <c r="G647" s="393">
        <f>SUM(G648:G661)</f>
        <v>8128</v>
      </c>
      <c r="H647" s="523">
        <f>SUM(G647*100/F647)</f>
        <v>52.56758504721252</v>
      </c>
      <c r="I647" s="639"/>
      <c r="J647" s="639"/>
    </row>
    <row r="648" spans="1:10" ht="12.75">
      <c r="A648" s="408"/>
      <c r="B648" s="383"/>
      <c r="C648" s="654"/>
      <c r="D648" s="391" t="s">
        <v>404</v>
      </c>
      <c r="E648" s="387">
        <v>9000</v>
      </c>
      <c r="F648" s="387">
        <v>9000</v>
      </c>
      <c r="G648" s="389">
        <v>5135</v>
      </c>
      <c r="H648" s="387">
        <f>SUM(G648*100/F648)</f>
        <v>57.05555555555556</v>
      </c>
      <c r="I648" s="639"/>
      <c r="J648" s="639"/>
    </row>
    <row r="649" spans="1:10" ht="12.75">
      <c r="A649" s="408"/>
      <c r="B649" s="383"/>
      <c r="C649" s="654"/>
      <c r="D649" s="391" t="s">
        <v>777</v>
      </c>
      <c r="E649" s="387">
        <v>1660</v>
      </c>
      <c r="F649" s="387">
        <v>1660</v>
      </c>
      <c r="G649" s="389">
        <v>1174</v>
      </c>
      <c r="H649" s="387">
        <f>SUM(G649*100/F649)</f>
        <v>70.72289156626506</v>
      </c>
      <c r="I649" s="639"/>
      <c r="J649" s="639"/>
    </row>
    <row r="650" spans="1:10" ht="12.75">
      <c r="A650" s="408"/>
      <c r="B650" s="383"/>
      <c r="C650" s="654"/>
      <c r="D650" s="391" t="s">
        <v>406</v>
      </c>
      <c r="E650" s="387">
        <v>300</v>
      </c>
      <c r="F650" s="387">
        <v>300</v>
      </c>
      <c r="G650" s="389">
        <v>144</v>
      </c>
      <c r="H650" s="387">
        <f>SUM(G650*100/F650)</f>
        <v>48</v>
      </c>
      <c r="I650" s="639"/>
      <c r="J650" s="639"/>
    </row>
    <row r="651" spans="1:10" ht="12.75">
      <c r="A651" s="408"/>
      <c r="B651" s="383"/>
      <c r="C651" s="654"/>
      <c r="D651" s="391" t="s">
        <v>408</v>
      </c>
      <c r="E651" s="387">
        <v>0</v>
      </c>
      <c r="F651" s="387">
        <v>0</v>
      </c>
      <c r="G651" s="389">
        <v>0</v>
      </c>
      <c r="H651" s="387">
        <v>0</v>
      </c>
      <c r="I651" s="639"/>
      <c r="J651" s="639"/>
    </row>
    <row r="652" spans="1:10" ht="12.75">
      <c r="A652" s="408"/>
      <c r="B652" s="383"/>
      <c r="C652" s="654"/>
      <c r="D652" s="391" t="s">
        <v>778</v>
      </c>
      <c r="E652" s="387">
        <v>0</v>
      </c>
      <c r="F652" s="387">
        <v>0</v>
      </c>
      <c r="G652" s="389">
        <v>0</v>
      </c>
      <c r="H652" s="387">
        <v>0</v>
      </c>
      <c r="I652" s="639"/>
      <c r="J652" s="639"/>
    </row>
    <row r="653" spans="1:10" ht="12.75">
      <c r="A653" s="408"/>
      <c r="B653" s="383"/>
      <c r="C653" s="654"/>
      <c r="D653" s="391" t="s">
        <v>412</v>
      </c>
      <c r="E653" s="387">
        <v>995</v>
      </c>
      <c r="F653" s="387">
        <v>995</v>
      </c>
      <c r="G653" s="389">
        <v>402</v>
      </c>
      <c r="H653" s="387">
        <f>SUM(G653*100/F653)</f>
        <v>40.402010050251256</v>
      </c>
      <c r="I653" s="639"/>
      <c r="J653" s="639"/>
    </row>
    <row r="654" spans="1:10" ht="12.75">
      <c r="A654" s="408"/>
      <c r="B654" s="383"/>
      <c r="C654" s="654"/>
      <c r="D654" s="391" t="s">
        <v>780</v>
      </c>
      <c r="E654" s="387">
        <v>333</v>
      </c>
      <c r="F654" s="387">
        <v>333</v>
      </c>
      <c r="G654" s="389">
        <v>0</v>
      </c>
      <c r="H654" s="387">
        <f>SUM(G654*100/F654)</f>
        <v>0</v>
      </c>
      <c r="I654" s="639"/>
      <c r="J654" s="639"/>
    </row>
    <row r="655" spans="1:10" ht="12.75">
      <c r="A655" s="408"/>
      <c r="B655" s="383"/>
      <c r="C655" s="654"/>
      <c r="D655" s="391" t="s">
        <v>782</v>
      </c>
      <c r="E655" s="387">
        <v>0</v>
      </c>
      <c r="F655" s="387">
        <v>0</v>
      </c>
      <c r="G655" s="389">
        <v>130</v>
      </c>
      <c r="H655" s="387">
        <v>0</v>
      </c>
      <c r="I655" s="639"/>
      <c r="J655" s="639"/>
    </row>
    <row r="656" spans="1:10" ht="12.75">
      <c r="A656" s="408"/>
      <c r="B656" s="383"/>
      <c r="C656" s="654"/>
      <c r="D656" s="391" t="s">
        <v>783</v>
      </c>
      <c r="E656" s="387">
        <v>920</v>
      </c>
      <c r="F656" s="387">
        <v>920</v>
      </c>
      <c r="G656" s="389">
        <v>0</v>
      </c>
      <c r="H656" s="387">
        <f>SUM(G656*100/F656)</f>
        <v>0</v>
      </c>
      <c r="I656" s="639"/>
      <c r="J656" s="639"/>
    </row>
    <row r="657" spans="1:10" ht="12.75">
      <c r="A657" s="408"/>
      <c r="B657" s="383"/>
      <c r="C657" s="654"/>
      <c r="D657" s="391" t="s">
        <v>784</v>
      </c>
      <c r="E657" s="387">
        <v>0</v>
      </c>
      <c r="F657" s="387">
        <v>0</v>
      </c>
      <c r="G657" s="389">
        <v>0</v>
      </c>
      <c r="H657" s="387">
        <v>0</v>
      </c>
      <c r="I657" s="639"/>
      <c r="J657" s="639"/>
    </row>
    <row r="658" spans="1:10" ht="12.75">
      <c r="A658" s="408"/>
      <c r="B658" s="383"/>
      <c r="C658" s="654"/>
      <c r="D658" s="391" t="s">
        <v>434</v>
      </c>
      <c r="E658" s="387">
        <v>332</v>
      </c>
      <c r="F658" s="387">
        <v>332</v>
      </c>
      <c r="G658" s="389">
        <v>77</v>
      </c>
      <c r="H658" s="387">
        <f>SUM(G658*100/F658)</f>
        <v>23.19277108433735</v>
      </c>
      <c r="I658" s="639"/>
      <c r="J658" s="639"/>
    </row>
    <row r="659" spans="1:10" ht="12.75">
      <c r="A659" s="408"/>
      <c r="B659" s="383"/>
      <c r="C659" s="654"/>
      <c r="D659" s="391" t="s">
        <v>787</v>
      </c>
      <c r="E659" s="387">
        <v>332</v>
      </c>
      <c r="F659" s="387">
        <v>332</v>
      </c>
      <c r="G659" s="389">
        <v>180</v>
      </c>
      <c r="H659" s="387">
        <f>SUM(G659*100/F659)</f>
        <v>54.21686746987952</v>
      </c>
      <c r="I659" s="639"/>
      <c r="J659" s="639"/>
    </row>
    <row r="660" spans="1:10" ht="12.75">
      <c r="A660" s="408"/>
      <c r="B660" s="383"/>
      <c r="C660" s="654"/>
      <c r="D660" s="391" t="s">
        <v>389</v>
      </c>
      <c r="E660" s="387">
        <v>1260</v>
      </c>
      <c r="F660" s="387">
        <v>1260</v>
      </c>
      <c r="G660" s="389">
        <v>737</v>
      </c>
      <c r="H660" s="387">
        <f>SUM(G660*100/F660)</f>
        <v>58.492063492063494</v>
      </c>
      <c r="I660" s="639"/>
      <c r="J660" s="639"/>
    </row>
    <row r="661" spans="1:10" ht="12.75">
      <c r="A661" s="408"/>
      <c r="B661" s="383"/>
      <c r="C661" s="654"/>
      <c r="D661" s="391" t="s">
        <v>438</v>
      </c>
      <c r="E661" s="387">
        <v>330</v>
      </c>
      <c r="F661" s="387">
        <v>330</v>
      </c>
      <c r="G661" s="389">
        <v>149</v>
      </c>
      <c r="H661" s="387">
        <f>SUM(G661*100/F661)</f>
        <v>45.15151515151515</v>
      </c>
      <c r="I661" s="639"/>
      <c r="J661" s="639"/>
    </row>
    <row r="662" spans="1:10" ht="12.75">
      <c r="A662" s="408"/>
      <c r="B662" s="383"/>
      <c r="C662" s="521" t="s">
        <v>485</v>
      </c>
      <c r="D662" s="522" t="s">
        <v>636</v>
      </c>
      <c r="E662" s="523">
        <f>SUM(E663:E664)</f>
        <v>65</v>
      </c>
      <c r="F662" s="523">
        <f>SUM(F663:F664)</f>
        <v>65</v>
      </c>
      <c r="G662" s="523">
        <f>SUM(G663:G664)</f>
        <v>0</v>
      </c>
      <c r="H662" s="523">
        <f>SUM(G662*100/F662)</f>
        <v>0</v>
      </c>
      <c r="I662" s="639"/>
      <c r="J662" s="639"/>
    </row>
    <row r="663" spans="1:10" ht="12.75">
      <c r="A663" s="408"/>
      <c r="B663" s="383"/>
      <c r="C663" s="654"/>
      <c r="D663" s="391" t="s">
        <v>790</v>
      </c>
      <c r="E663" s="387">
        <v>0</v>
      </c>
      <c r="F663" s="387">
        <v>0</v>
      </c>
      <c r="G663" s="389">
        <v>0</v>
      </c>
      <c r="H663" s="387">
        <v>0</v>
      </c>
      <c r="I663" s="639"/>
      <c r="J663" s="639"/>
    </row>
    <row r="664" spans="1:10" ht="12.75">
      <c r="A664" s="408"/>
      <c r="B664" s="383"/>
      <c r="C664" s="654"/>
      <c r="D664" s="391" t="s">
        <v>449</v>
      </c>
      <c r="E664" s="387">
        <v>65</v>
      </c>
      <c r="F664" s="387">
        <v>65</v>
      </c>
      <c r="G664" s="389">
        <v>0</v>
      </c>
      <c r="H664" s="387">
        <f>SUM(G664*100/F664)</f>
        <v>0</v>
      </c>
      <c r="I664" s="639"/>
      <c r="J664" s="639"/>
    </row>
    <row r="665" spans="1:10" ht="12.75">
      <c r="A665" s="408"/>
      <c r="B665" s="383"/>
      <c r="C665" s="637" t="s">
        <v>858</v>
      </c>
      <c r="D665" s="637"/>
      <c r="E665" s="638">
        <f>SUM(E666)</f>
        <v>67830</v>
      </c>
      <c r="F665" s="638">
        <f>SUM(F666)</f>
        <v>67830</v>
      </c>
      <c r="G665" s="638">
        <f>SUM(G666)</f>
        <v>24064</v>
      </c>
      <c r="H665" s="348">
        <f>SUM(G665*100/F665)</f>
        <v>35.47692761315052</v>
      </c>
      <c r="I665" s="634"/>
      <c r="J665" s="634"/>
    </row>
    <row r="666" spans="1:10" ht="12.75">
      <c r="A666" s="408"/>
      <c r="B666" s="383"/>
      <c r="C666" s="324" t="s">
        <v>270</v>
      </c>
      <c r="D666" s="384" t="s">
        <v>8</v>
      </c>
      <c r="E666" s="385">
        <f>SUM(E667+E671+E675+E690)</f>
        <v>67830</v>
      </c>
      <c r="F666" s="385">
        <f>SUM(F667+F671+F675+F690)</f>
        <v>67830</v>
      </c>
      <c r="G666" s="385">
        <f>SUM(G667+G671+G675+G690)</f>
        <v>24064</v>
      </c>
      <c r="H666" s="403">
        <f>SUM(G666*100/F666)</f>
        <v>35.47692761315052</v>
      </c>
      <c r="I666" s="634"/>
      <c r="J666" s="634"/>
    </row>
    <row r="667" spans="1:13" ht="12.75">
      <c r="A667" s="408"/>
      <c r="B667" s="383"/>
      <c r="C667" s="330" t="s">
        <v>363</v>
      </c>
      <c r="D667" s="386" t="s">
        <v>513</v>
      </c>
      <c r="E667" s="523">
        <f>SUM(E668:E670)</f>
        <v>32900</v>
      </c>
      <c r="F667" s="523">
        <f>SUM(F668:F670)</f>
        <v>32900</v>
      </c>
      <c r="G667" s="523">
        <f>SUM(G668:G670)</f>
        <v>11770</v>
      </c>
      <c r="H667" s="523">
        <f>SUM(G667*100/F667)</f>
        <v>35.775075987841944</v>
      </c>
      <c r="I667" s="639"/>
      <c r="J667" s="639"/>
      <c r="M667" s="640"/>
    </row>
    <row r="668" spans="1:13" ht="12.75">
      <c r="A668" s="408"/>
      <c r="B668" s="383"/>
      <c r="C668" s="330"/>
      <c r="D668" s="390" t="s">
        <v>514</v>
      </c>
      <c r="E668" s="387">
        <v>29640</v>
      </c>
      <c r="F668" s="387">
        <v>29640</v>
      </c>
      <c r="G668" s="389">
        <v>11598</v>
      </c>
      <c r="H668" s="387">
        <f>SUM(G668*100/F668)</f>
        <v>39.12955465587044</v>
      </c>
      <c r="I668" s="639"/>
      <c r="J668" s="639"/>
      <c r="M668" s="640"/>
    </row>
    <row r="669" spans="1:13" ht="12.75">
      <c r="A669" s="408"/>
      <c r="B669" s="383"/>
      <c r="C669" s="330"/>
      <c r="D669" s="394" t="s">
        <v>771</v>
      </c>
      <c r="E669" s="387">
        <v>2800</v>
      </c>
      <c r="F669" s="387">
        <v>2800</v>
      </c>
      <c r="G669" s="389">
        <v>172</v>
      </c>
      <c r="H669" s="387">
        <f>SUM(G669*100/F669)</f>
        <v>6.142857142857143</v>
      </c>
      <c r="I669" s="639"/>
      <c r="J669" s="639"/>
      <c r="M669" s="640"/>
    </row>
    <row r="670" spans="1:13" ht="12.75">
      <c r="A670" s="408"/>
      <c r="B670" s="383"/>
      <c r="C670" s="330"/>
      <c r="D670" s="394" t="s">
        <v>602</v>
      </c>
      <c r="E670" s="387">
        <v>460</v>
      </c>
      <c r="F670" s="387">
        <v>460</v>
      </c>
      <c r="G670" s="389">
        <v>0</v>
      </c>
      <c r="H670" s="387">
        <f>SUM(G670*100/F670)</f>
        <v>0</v>
      </c>
      <c r="I670" s="639"/>
      <c r="J670" s="639"/>
      <c r="M670" s="640"/>
    </row>
    <row r="671" spans="1:10" ht="12.75">
      <c r="A671" s="408"/>
      <c r="B671" s="383"/>
      <c r="C671" s="330" t="s">
        <v>367</v>
      </c>
      <c r="D671" s="386" t="s">
        <v>603</v>
      </c>
      <c r="E671" s="393">
        <f>SUM(E672:E674)</f>
        <v>11580</v>
      </c>
      <c r="F671" s="393">
        <f>SUM(F672:F674)</f>
        <v>11580</v>
      </c>
      <c r="G671" s="393">
        <f>SUM(G672:G674)</f>
        <v>4133</v>
      </c>
      <c r="H671" s="523">
        <f>SUM(G671*100/F671)</f>
        <v>35.69084628670121</v>
      </c>
      <c r="I671" s="639"/>
      <c r="J671" s="639"/>
    </row>
    <row r="672" spans="1:10" ht="12.75">
      <c r="A672" s="408"/>
      <c r="B672" s="383"/>
      <c r="C672" s="330"/>
      <c r="D672" s="394" t="s">
        <v>772</v>
      </c>
      <c r="E672" s="344">
        <v>1740</v>
      </c>
      <c r="F672" s="344">
        <v>1740</v>
      </c>
      <c r="G672" s="340">
        <v>622</v>
      </c>
      <c r="H672" s="387">
        <f>SUM(G672*100/F672)</f>
        <v>35.747126436781606</v>
      </c>
      <c r="I672" s="639"/>
      <c r="J672" s="639"/>
    </row>
    <row r="673" spans="1:10" ht="12.75">
      <c r="A673" s="408"/>
      <c r="B673" s="383"/>
      <c r="C673" s="330"/>
      <c r="D673" s="390" t="s">
        <v>774</v>
      </c>
      <c r="E673" s="344">
        <v>1550</v>
      </c>
      <c r="F673" s="344">
        <v>1550</v>
      </c>
      <c r="G673" s="340">
        <v>555</v>
      </c>
      <c r="H673" s="387">
        <f>SUM(G673*100/F673)</f>
        <v>35.806451612903224</v>
      </c>
      <c r="I673" s="639"/>
      <c r="J673" s="639"/>
    </row>
    <row r="674" spans="1:10" ht="12.75">
      <c r="A674" s="408"/>
      <c r="B674" s="383"/>
      <c r="C674" s="330"/>
      <c r="D674" s="391" t="s">
        <v>775</v>
      </c>
      <c r="E674" s="339">
        <v>8290</v>
      </c>
      <c r="F674" s="339">
        <v>8290</v>
      </c>
      <c r="G674" s="392">
        <v>2956</v>
      </c>
      <c r="H674" s="387">
        <f>SUM(G674*100/F674)</f>
        <v>35.65741857659831</v>
      </c>
      <c r="I674" s="639"/>
      <c r="J674" s="639"/>
    </row>
    <row r="675" spans="1:10" ht="12.75">
      <c r="A675" s="408"/>
      <c r="B675" s="383"/>
      <c r="C675" s="330" t="s">
        <v>271</v>
      </c>
      <c r="D675" s="386" t="s">
        <v>272</v>
      </c>
      <c r="E675" s="393">
        <f>SUM(E676:E689)</f>
        <v>23120</v>
      </c>
      <c r="F675" s="393">
        <f>SUM(F676:F689)</f>
        <v>23120</v>
      </c>
      <c r="G675" s="393">
        <f>SUM(G676:G689)</f>
        <v>8161</v>
      </c>
      <c r="H675" s="523">
        <f>SUM(G675*100/F675)</f>
        <v>35.298442906574394</v>
      </c>
      <c r="I675" s="639"/>
      <c r="J675" s="639"/>
    </row>
    <row r="676" spans="1:10" ht="12.75">
      <c r="A676" s="408"/>
      <c r="B676" s="383"/>
      <c r="C676" s="654"/>
      <c r="D676" s="391" t="s">
        <v>404</v>
      </c>
      <c r="E676" s="387">
        <v>10800</v>
      </c>
      <c r="F676" s="387">
        <v>10800</v>
      </c>
      <c r="G676" s="389">
        <v>4089</v>
      </c>
      <c r="H676" s="387">
        <f>SUM(G676*100/F676)</f>
        <v>37.861111111111114</v>
      </c>
      <c r="I676" s="639"/>
      <c r="J676" s="639"/>
    </row>
    <row r="677" spans="1:10" ht="12.75">
      <c r="A677" s="408"/>
      <c r="B677" s="383"/>
      <c r="C677" s="654"/>
      <c r="D677" s="391" t="s">
        <v>777</v>
      </c>
      <c r="E677" s="387">
        <v>2500</v>
      </c>
      <c r="F677" s="387">
        <v>2500</v>
      </c>
      <c r="G677" s="389">
        <v>1197</v>
      </c>
      <c r="H677" s="387">
        <f>SUM(G677*100/F677)</f>
        <v>47.88</v>
      </c>
      <c r="I677" s="639"/>
      <c r="J677" s="639"/>
    </row>
    <row r="678" spans="1:10" ht="12.75">
      <c r="A678" s="408"/>
      <c r="B678" s="383"/>
      <c r="C678" s="654"/>
      <c r="D678" s="391" t="s">
        <v>406</v>
      </c>
      <c r="E678" s="387">
        <v>600</v>
      </c>
      <c r="F678" s="387">
        <v>600</v>
      </c>
      <c r="G678" s="389">
        <v>204</v>
      </c>
      <c r="H678" s="387">
        <f>SUM(G678*100/F678)</f>
        <v>34</v>
      </c>
      <c r="I678" s="639"/>
      <c r="J678" s="639"/>
    </row>
    <row r="679" spans="1:10" ht="12.75">
      <c r="A679" s="408"/>
      <c r="B679" s="383"/>
      <c r="C679" s="654"/>
      <c r="D679" s="391" t="s">
        <v>408</v>
      </c>
      <c r="E679" s="387">
        <v>1500</v>
      </c>
      <c r="F679" s="387">
        <v>1500</v>
      </c>
      <c r="G679" s="389">
        <v>0</v>
      </c>
      <c r="H679" s="387">
        <f>SUM(G679*100/F679)</f>
        <v>0</v>
      </c>
      <c r="I679" s="639"/>
      <c r="J679" s="639"/>
    </row>
    <row r="680" spans="1:10" ht="12.75">
      <c r="A680" s="408"/>
      <c r="B680" s="383"/>
      <c r="C680" s="654"/>
      <c r="D680" s="391" t="s">
        <v>778</v>
      </c>
      <c r="E680" s="387">
        <v>800</v>
      </c>
      <c r="F680" s="387">
        <v>800</v>
      </c>
      <c r="G680" s="389">
        <v>690</v>
      </c>
      <c r="H680" s="387">
        <f>SUM(G680*100/F680)</f>
        <v>86.25</v>
      </c>
      <c r="I680" s="639"/>
      <c r="J680" s="639"/>
    </row>
    <row r="681" spans="1:10" ht="12.75">
      <c r="A681" s="408"/>
      <c r="B681" s="383"/>
      <c r="C681" s="654"/>
      <c r="D681" s="391" t="s">
        <v>412</v>
      </c>
      <c r="E681" s="387">
        <v>2000</v>
      </c>
      <c r="F681" s="387">
        <v>2000</v>
      </c>
      <c r="G681" s="389">
        <v>279</v>
      </c>
      <c r="H681" s="387">
        <f>SUM(G681*100/F681)</f>
        <v>13.95</v>
      </c>
      <c r="I681" s="639"/>
      <c r="J681" s="639"/>
    </row>
    <row r="682" spans="1:10" ht="12.75">
      <c r="A682" s="408"/>
      <c r="B682" s="383"/>
      <c r="C682" s="654"/>
      <c r="D682" s="391" t="s">
        <v>780</v>
      </c>
      <c r="E682" s="387">
        <v>500</v>
      </c>
      <c r="F682" s="387">
        <v>500</v>
      </c>
      <c r="G682" s="389">
        <v>0</v>
      </c>
      <c r="H682" s="387">
        <f>SUM(G682*100/F682)</f>
        <v>0</v>
      </c>
      <c r="I682" s="639"/>
      <c r="J682" s="639"/>
    </row>
    <row r="683" spans="1:10" ht="12.75">
      <c r="A683" s="408"/>
      <c r="B683" s="383"/>
      <c r="C683" s="654"/>
      <c r="D683" s="391" t="s">
        <v>782</v>
      </c>
      <c r="E683" s="387">
        <v>0</v>
      </c>
      <c r="F683" s="387">
        <v>0</v>
      </c>
      <c r="G683" s="389">
        <v>111</v>
      </c>
      <c r="H683" s="387">
        <v>0</v>
      </c>
      <c r="I683" s="639"/>
      <c r="J683" s="639"/>
    </row>
    <row r="684" spans="1:10" ht="12.75">
      <c r="A684" s="408"/>
      <c r="B684" s="383"/>
      <c r="C684" s="654"/>
      <c r="D684" s="391" t="s">
        <v>783</v>
      </c>
      <c r="E684" s="387">
        <v>600</v>
      </c>
      <c r="F684" s="387">
        <v>600</v>
      </c>
      <c r="G684" s="389">
        <v>0</v>
      </c>
      <c r="H684" s="387">
        <f>SUM(G684*100/F684)</f>
        <v>0</v>
      </c>
      <c r="I684" s="639"/>
      <c r="J684" s="639"/>
    </row>
    <row r="685" spans="1:10" ht="12.75">
      <c r="A685" s="408"/>
      <c r="B685" s="383"/>
      <c r="C685" s="654"/>
      <c r="D685" s="391" t="s">
        <v>784</v>
      </c>
      <c r="E685" s="387">
        <v>800</v>
      </c>
      <c r="F685" s="387">
        <v>800</v>
      </c>
      <c r="G685" s="389">
        <v>0</v>
      </c>
      <c r="H685" s="387">
        <f>SUM(G685*100/F685)</f>
        <v>0</v>
      </c>
      <c r="I685" s="639"/>
      <c r="J685" s="639"/>
    </row>
    <row r="686" spans="1:10" ht="12.75">
      <c r="A686" s="408"/>
      <c r="B686" s="383"/>
      <c r="C686" s="654"/>
      <c r="D686" s="391" t="s">
        <v>434</v>
      </c>
      <c r="E686" s="387">
        <v>800</v>
      </c>
      <c r="F686" s="387">
        <v>800</v>
      </c>
      <c r="G686" s="389">
        <v>449</v>
      </c>
      <c r="H686" s="387">
        <f>SUM(G686*100/F686)</f>
        <v>56.125</v>
      </c>
      <c r="I686" s="639"/>
      <c r="J686" s="639"/>
    </row>
    <row r="687" spans="1:10" ht="12.75">
      <c r="A687" s="408"/>
      <c r="B687" s="383"/>
      <c r="C687" s="654"/>
      <c r="D687" s="391" t="s">
        <v>787</v>
      </c>
      <c r="E687" s="387">
        <v>700</v>
      </c>
      <c r="F687" s="387">
        <v>700</v>
      </c>
      <c r="G687" s="389">
        <v>330</v>
      </c>
      <c r="H687" s="387">
        <f>SUM(G687*100/F687)</f>
        <v>47.142857142857146</v>
      </c>
      <c r="I687" s="639"/>
      <c r="J687" s="639"/>
    </row>
    <row r="688" spans="1:10" ht="12.75">
      <c r="A688" s="408"/>
      <c r="B688" s="383"/>
      <c r="C688" s="654"/>
      <c r="D688" s="391" t="s">
        <v>389</v>
      </c>
      <c r="E688" s="387">
        <v>1100</v>
      </c>
      <c r="F688" s="387">
        <v>1100</v>
      </c>
      <c r="G688" s="389">
        <v>669</v>
      </c>
      <c r="H688" s="387">
        <f>SUM(G688*100/F688)</f>
        <v>60.81818181818182</v>
      </c>
      <c r="I688" s="639"/>
      <c r="J688" s="639"/>
    </row>
    <row r="689" spans="1:10" ht="12.75">
      <c r="A689" s="408"/>
      <c r="B689" s="383"/>
      <c r="C689" s="654"/>
      <c r="D689" s="391" t="s">
        <v>438</v>
      </c>
      <c r="E689" s="387">
        <v>420</v>
      </c>
      <c r="F689" s="387">
        <v>420</v>
      </c>
      <c r="G689" s="389">
        <v>143</v>
      </c>
      <c r="H689" s="387">
        <f>SUM(G689*100/F689)</f>
        <v>34.04761904761905</v>
      </c>
      <c r="I689" s="639"/>
      <c r="J689" s="639"/>
    </row>
    <row r="690" spans="1:10" ht="12.75">
      <c r="A690" s="408"/>
      <c r="B690" s="383"/>
      <c r="C690" s="521" t="s">
        <v>485</v>
      </c>
      <c r="D690" s="522" t="s">
        <v>566</v>
      </c>
      <c r="E690" s="523">
        <f>SUM(E691:E691)</f>
        <v>230</v>
      </c>
      <c r="F690" s="523">
        <f>SUM(F691:F691)</f>
        <v>230</v>
      </c>
      <c r="G690" s="523">
        <f>SUM(G691:G691)</f>
        <v>0</v>
      </c>
      <c r="H690" s="387">
        <f>SUM(G690*100/F690)</f>
        <v>0</v>
      </c>
      <c r="I690" s="639"/>
      <c r="J690" s="639"/>
    </row>
    <row r="691" spans="1:10" ht="12.75">
      <c r="A691" s="408"/>
      <c r="B691" s="383"/>
      <c r="C691" s="654"/>
      <c r="D691" s="391" t="s">
        <v>449</v>
      </c>
      <c r="E691" s="387">
        <v>230</v>
      </c>
      <c r="F691" s="388">
        <v>230</v>
      </c>
      <c r="G691" s="389">
        <v>0</v>
      </c>
      <c r="H691" s="387">
        <f>SUM(G691*100/F691)</f>
        <v>0</v>
      </c>
      <c r="I691" s="639"/>
      <c r="J691" s="639"/>
    </row>
    <row r="692" spans="1:10" ht="12.75">
      <c r="A692" s="408"/>
      <c r="B692" s="383"/>
      <c r="C692" s="637" t="s">
        <v>859</v>
      </c>
      <c r="D692" s="637"/>
      <c r="E692" s="638">
        <f>SUM(E693+E718)</f>
        <v>54394</v>
      </c>
      <c r="F692" s="638">
        <f>SUM(F693+F718)</f>
        <v>57394</v>
      </c>
      <c r="G692" s="638">
        <f>SUM(G693+G718)</f>
        <v>26581</v>
      </c>
      <c r="H692" s="348">
        <f>SUM(G692*100/F692)</f>
        <v>46.31320347074607</v>
      </c>
      <c r="I692" s="634"/>
      <c r="J692" s="634"/>
    </row>
    <row r="693" spans="1:10" ht="12.75">
      <c r="A693" s="408"/>
      <c r="B693" s="383"/>
      <c r="C693" s="324" t="s">
        <v>270</v>
      </c>
      <c r="D693" s="384" t="s">
        <v>8</v>
      </c>
      <c r="E693" s="385">
        <f>SUM(E694+E697+E701+E715)</f>
        <v>54394</v>
      </c>
      <c r="F693" s="385">
        <f>SUM(F694+F697+F701+F715)</f>
        <v>54394</v>
      </c>
      <c r="G693" s="385">
        <f>SUM(G694+G697+G701+G715)</f>
        <v>23607</v>
      </c>
      <c r="H693" s="403">
        <f>SUM(G693*100/F693)</f>
        <v>43.40000735375225</v>
      </c>
      <c r="I693" s="634"/>
      <c r="J693" s="634"/>
    </row>
    <row r="694" spans="1:13" ht="12.75">
      <c r="A694" s="408"/>
      <c r="B694" s="383"/>
      <c r="C694" s="330" t="s">
        <v>363</v>
      </c>
      <c r="D694" s="386" t="s">
        <v>513</v>
      </c>
      <c r="E694" s="523">
        <f>SUM(E695:E696)</f>
        <v>29640</v>
      </c>
      <c r="F694" s="523">
        <f>SUM(F695:F696)</f>
        <v>29640</v>
      </c>
      <c r="G694" s="523">
        <f>SUM(G695:G696)</f>
        <v>12043</v>
      </c>
      <c r="H694" s="523">
        <f>SUM(G694*100/F694)</f>
        <v>40.63090418353576</v>
      </c>
      <c r="I694" s="639"/>
      <c r="J694" s="639"/>
      <c r="M694" s="640"/>
    </row>
    <row r="695" spans="1:13" ht="12.75">
      <c r="A695" s="408"/>
      <c r="B695" s="383"/>
      <c r="C695" s="330"/>
      <c r="D695" s="390" t="s">
        <v>514</v>
      </c>
      <c r="E695" s="387">
        <v>29040</v>
      </c>
      <c r="F695" s="387">
        <v>29040</v>
      </c>
      <c r="G695" s="389">
        <v>11841</v>
      </c>
      <c r="H695" s="387">
        <f>SUM(G695*100/F695)</f>
        <v>40.77479338842975</v>
      </c>
      <c r="I695" s="639"/>
      <c r="J695" s="639"/>
      <c r="M695" s="640"/>
    </row>
    <row r="696" spans="1:13" ht="12.75">
      <c r="A696" s="408"/>
      <c r="B696" s="383"/>
      <c r="C696" s="330"/>
      <c r="D696" s="394" t="s">
        <v>771</v>
      </c>
      <c r="E696" s="387">
        <v>600</v>
      </c>
      <c r="F696" s="387">
        <v>600</v>
      </c>
      <c r="G696" s="389">
        <v>202</v>
      </c>
      <c r="H696" s="387">
        <f>SUM(G696*100/F696)</f>
        <v>33.666666666666664</v>
      </c>
      <c r="I696" s="639"/>
      <c r="J696" s="639"/>
      <c r="M696" s="640"/>
    </row>
    <row r="697" spans="1:10" ht="12.75">
      <c r="A697" s="408"/>
      <c r="B697" s="383"/>
      <c r="C697" s="330" t="s">
        <v>367</v>
      </c>
      <c r="D697" s="386" t="s">
        <v>857</v>
      </c>
      <c r="E697" s="393">
        <f>SUM(E698:E700)</f>
        <v>10433</v>
      </c>
      <c r="F697" s="393">
        <f>SUM(F698:F700)</f>
        <v>10433</v>
      </c>
      <c r="G697" s="393">
        <f>SUM(G698:G700)</f>
        <v>4037</v>
      </c>
      <c r="H697" s="523">
        <f>SUM(G697*100/F697)</f>
        <v>38.694526981692704</v>
      </c>
      <c r="I697" s="639"/>
      <c r="J697" s="639"/>
    </row>
    <row r="698" spans="1:10" ht="12.75">
      <c r="A698" s="408"/>
      <c r="B698" s="383"/>
      <c r="C698" s="330"/>
      <c r="D698" s="394" t="s">
        <v>772</v>
      </c>
      <c r="E698" s="344">
        <v>1100</v>
      </c>
      <c r="F698" s="344">
        <v>1100</v>
      </c>
      <c r="G698" s="340">
        <v>466</v>
      </c>
      <c r="H698" s="387">
        <f>SUM(G698*100/F698)</f>
        <v>42.36363636363637</v>
      </c>
      <c r="I698" s="639"/>
      <c r="J698" s="639"/>
    </row>
    <row r="699" spans="1:10" ht="12.75">
      <c r="A699" s="408"/>
      <c r="B699" s="383"/>
      <c r="C699" s="330"/>
      <c r="D699" s="390" t="s">
        <v>774</v>
      </c>
      <c r="E699" s="344">
        <v>1864</v>
      </c>
      <c r="F699" s="344">
        <v>1864</v>
      </c>
      <c r="G699" s="340">
        <v>739</v>
      </c>
      <c r="H699" s="387">
        <f>SUM(G699*100/F699)</f>
        <v>39.64592274678112</v>
      </c>
      <c r="I699" s="639"/>
      <c r="J699" s="639"/>
    </row>
    <row r="700" spans="1:10" ht="12.75">
      <c r="A700" s="408"/>
      <c r="B700" s="383"/>
      <c r="C700" s="330"/>
      <c r="D700" s="391" t="s">
        <v>775</v>
      </c>
      <c r="E700" s="339">
        <v>7469</v>
      </c>
      <c r="F700" s="339">
        <v>7469</v>
      </c>
      <c r="G700" s="392">
        <v>2832</v>
      </c>
      <c r="H700" s="387">
        <f>SUM(G700*100/F700)</f>
        <v>37.916722452804926</v>
      </c>
      <c r="I700" s="639"/>
      <c r="J700" s="639"/>
    </row>
    <row r="701" spans="1:10" ht="12.75">
      <c r="A701" s="408"/>
      <c r="B701" s="383"/>
      <c r="C701" s="330" t="s">
        <v>271</v>
      </c>
      <c r="D701" s="386" t="s">
        <v>272</v>
      </c>
      <c r="E701" s="393">
        <f>SUM(E702:E714)</f>
        <v>11941</v>
      </c>
      <c r="F701" s="393">
        <f>SUM(F702:F714)</f>
        <v>11941</v>
      </c>
      <c r="G701" s="393">
        <f>SUM(G702:G714)</f>
        <v>7527</v>
      </c>
      <c r="H701" s="523">
        <f>SUM(G701*100/F701)</f>
        <v>63.034921698350225</v>
      </c>
      <c r="I701" s="639"/>
      <c r="J701" s="639"/>
    </row>
    <row r="702" spans="1:10" ht="12.75">
      <c r="A702" s="408"/>
      <c r="B702" s="383"/>
      <c r="C702" s="654"/>
      <c r="D702" s="391" t="s">
        <v>404</v>
      </c>
      <c r="E702" s="387">
        <v>4500</v>
      </c>
      <c r="F702" s="387">
        <v>4500</v>
      </c>
      <c r="G702" s="389">
        <v>4500</v>
      </c>
      <c r="H702" s="387">
        <f>SUM(G702*100/F702)</f>
        <v>100</v>
      </c>
      <c r="I702" s="639"/>
      <c r="J702" s="639"/>
    </row>
    <row r="703" spans="1:10" ht="12.75">
      <c r="A703" s="408"/>
      <c r="B703" s="383"/>
      <c r="C703" s="654"/>
      <c r="D703" s="391" t="s">
        <v>777</v>
      </c>
      <c r="E703" s="387">
        <v>2070</v>
      </c>
      <c r="F703" s="387">
        <v>2070</v>
      </c>
      <c r="G703" s="389">
        <v>755</v>
      </c>
      <c r="H703" s="387">
        <f>SUM(G703*100/F703)</f>
        <v>36.47342995169082</v>
      </c>
      <c r="I703" s="639"/>
      <c r="J703" s="639"/>
    </row>
    <row r="704" spans="1:10" ht="12.75">
      <c r="A704" s="408"/>
      <c r="B704" s="383"/>
      <c r="C704" s="654"/>
      <c r="D704" s="391" t="s">
        <v>406</v>
      </c>
      <c r="E704" s="387">
        <v>450</v>
      </c>
      <c r="F704" s="387">
        <v>450</v>
      </c>
      <c r="G704" s="389">
        <v>165</v>
      </c>
      <c r="H704" s="387">
        <f>SUM(G704*100/F704)</f>
        <v>36.666666666666664</v>
      </c>
      <c r="I704" s="639"/>
      <c r="J704" s="639"/>
    </row>
    <row r="705" spans="1:10" ht="12.75">
      <c r="A705" s="408"/>
      <c r="B705" s="383"/>
      <c r="C705" s="654"/>
      <c r="D705" s="391" t="s">
        <v>412</v>
      </c>
      <c r="E705" s="387">
        <v>800</v>
      </c>
      <c r="F705" s="387">
        <v>800</v>
      </c>
      <c r="G705" s="389">
        <v>82</v>
      </c>
      <c r="H705" s="387">
        <f>SUM(G705*100/F705)</f>
        <v>10.25</v>
      </c>
      <c r="I705" s="639"/>
      <c r="J705" s="639"/>
    </row>
    <row r="706" spans="1:10" ht="12.75">
      <c r="A706" s="408"/>
      <c r="B706" s="383"/>
      <c r="C706" s="654"/>
      <c r="D706" s="391" t="s">
        <v>779</v>
      </c>
      <c r="E706" s="387">
        <v>50</v>
      </c>
      <c r="F706" s="387">
        <v>50</v>
      </c>
      <c r="G706" s="389">
        <v>0</v>
      </c>
      <c r="H706" s="387">
        <f>SUM(G706*100/F706)</f>
        <v>0</v>
      </c>
      <c r="I706" s="639"/>
      <c r="J706" s="639"/>
    </row>
    <row r="707" spans="1:10" ht="12.75">
      <c r="A707" s="408"/>
      <c r="B707" s="383"/>
      <c r="C707" s="654"/>
      <c r="D707" s="391" t="s">
        <v>780</v>
      </c>
      <c r="E707" s="387">
        <v>235</v>
      </c>
      <c r="F707" s="387">
        <v>235</v>
      </c>
      <c r="G707" s="389">
        <v>19</v>
      </c>
      <c r="H707" s="387">
        <f>SUM(G707*100/F707)</f>
        <v>8.085106382978724</v>
      </c>
      <c r="I707" s="639"/>
      <c r="J707" s="639"/>
    </row>
    <row r="708" spans="1:10" ht="12.75">
      <c r="A708" s="408"/>
      <c r="B708" s="383"/>
      <c r="C708" s="654"/>
      <c r="D708" s="391" t="s">
        <v>782</v>
      </c>
      <c r="E708" s="387">
        <v>100</v>
      </c>
      <c r="F708" s="387">
        <v>100</v>
      </c>
      <c r="G708" s="389">
        <v>183</v>
      </c>
      <c r="H708" s="387">
        <f>SUM(G708*100/F708)</f>
        <v>183</v>
      </c>
      <c r="I708" s="639"/>
      <c r="J708" s="639"/>
    </row>
    <row r="709" spans="1:10" ht="12.75">
      <c r="A709" s="408"/>
      <c r="B709" s="383"/>
      <c r="C709" s="654"/>
      <c r="D709" s="391" t="s">
        <v>783</v>
      </c>
      <c r="E709" s="387">
        <v>480</v>
      </c>
      <c r="F709" s="387">
        <v>480</v>
      </c>
      <c r="G709" s="389">
        <v>70</v>
      </c>
      <c r="H709" s="387">
        <f>SUM(G709*100/F709)</f>
        <v>14.583333333333334</v>
      </c>
      <c r="I709" s="639"/>
      <c r="J709" s="639"/>
    </row>
    <row r="710" spans="1:10" ht="12.75">
      <c r="A710" s="408"/>
      <c r="B710" s="383"/>
      <c r="C710" s="654"/>
      <c r="D710" s="391" t="s">
        <v>784</v>
      </c>
      <c r="E710" s="387">
        <v>350</v>
      </c>
      <c r="F710" s="387">
        <v>350</v>
      </c>
      <c r="G710" s="389">
        <v>0</v>
      </c>
      <c r="H710" s="387">
        <f>SUM(G710*100/F710)</f>
        <v>0</v>
      </c>
      <c r="I710" s="639"/>
      <c r="J710" s="639"/>
    </row>
    <row r="711" spans="1:10" ht="12.75">
      <c r="A711" s="408"/>
      <c r="B711" s="383"/>
      <c r="C711" s="654"/>
      <c r="D711" s="391" t="s">
        <v>434</v>
      </c>
      <c r="E711" s="387">
        <v>731</v>
      </c>
      <c r="F711" s="387">
        <v>731</v>
      </c>
      <c r="G711" s="389">
        <v>609</v>
      </c>
      <c r="H711" s="387">
        <f>SUM(G711*100/F711)</f>
        <v>83.31053351573188</v>
      </c>
      <c r="I711" s="639"/>
      <c r="J711" s="639"/>
    </row>
    <row r="712" spans="1:10" ht="12.75">
      <c r="A712" s="408"/>
      <c r="B712" s="383"/>
      <c r="C712" s="654"/>
      <c r="D712" s="391" t="s">
        <v>787</v>
      </c>
      <c r="E712" s="387">
        <v>500</v>
      </c>
      <c r="F712" s="387">
        <v>500</v>
      </c>
      <c r="G712" s="389">
        <v>345</v>
      </c>
      <c r="H712" s="387">
        <f>SUM(G712*100/F712)</f>
        <v>69</v>
      </c>
      <c r="I712" s="639"/>
      <c r="J712" s="639"/>
    </row>
    <row r="713" spans="1:10" ht="12.75">
      <c r="A713" s="408"/>
      <c r="B713" s="383"/>
      <c r="C713" s="654"/>
      <c r="D713" s="391" t="s">
        <v>389</v>
      </c>
      <c r="E713" s="387">
        <v>1150</v>
      </c>
      <c r="F713" s="387">
        <v>1150</v>
      </c>
      <c r="G713" s="389">
        <v>653</v>
      </c>
      <c r="H713" s="387">
        <f>SUM(G713*100/F713)</f>
        <v>56.78260869565217</v>
      </c>
      <c r="I713" s="639"/>
      <c r="J713" s="639"/>
    </row>
    <row r="714" spans="1:10" ht="12.75">
      <c r="A714" s="408"/>
      <c r="B714" s="383"/>
      <c r="C714" s="654"/>
      <c r="D714" s="391" t="s">
        <v>438</v>
      </c>
      <c r="E714" s="387">
        <v>525</v>
      </c>
      <c r="F714" s="387">
        <v>525</v>
      </c>
      <c r="G714" s="389">
        <v>146</v>
      </c>
      <c r="H714" s="387">
        <f>SUM(G714*100/F714)</f>
        <v>27.80952380952381</v>
      </c>
      <c r="I714" s="639"/>
      <c r="J714" s="639"/>
    </row>
    <row r="715" spans="1:10" ht="12.75">
      <c r="A715" s="408"/>
      <c r="B715" s="383"/>
      <c r="C715" s="521" t="s">
        <v>485</v>
      </c>
      <c r="D715" s="522" t="s">
        <v>566</v>
      </c>
      <c r="E715" s="523">
        <f>SUM(E716:E717)</f>
        <v>2380</v>
      </c>
      <c r="F715" s="523">
        <f>SUM(F716:F717)</f>
        <v>2380</v>
      </c>
      <c r="G715" s="523">
        <f>SUM(G716:G717)</f>
        <v>0</v>
      </c>
      <c r="H715" s="523">
        <f>SUM(G715*100/F715)</f>
        <v>0</v>
      </c>
      <c r="I715" s="639"/>
      <c r="J715" s="639"/>
    </row>
    <row r="716" spans="1:10" ht="12.75">
      <c r="A716" s="408"/>
      <c r="B716" s="383"/>
      <c r="C716" s="521"/>
      <c r="D716" s="391" t="s">
        <v>860</v>
      </c>
      <c r="E716" s="387">
        <v>1960</v>
      </c>
      <c r="F716" s="387">
        <v>1960</v>
      </c>
      <c r="G716" s="387">
        <v>0</v>
      </c>
      <c r="H716" s="387">
        <f>SUM(G716*100/F716)</f>
        <v>0</v>
      </c>
      <c r="I716" s="639"/>
      <c r="J716" s="639"/>
    </row>
    <row r="717" spans="1:10" ht="12.75">
      <c r="A717" s="408"/>
      <c r="B717" s="383"/>
      <c r="C717" s="521"/>
      <c r="D717" s="391" t="s">
        <v>449</v>
      </c>
      <c r="E717" s="387">
        <v>420</v>
      </c>
      <c r="F717" s="388">
        <v>420</v>
      </c>
      <c r="G717" s="389">
        <v>0</v>
      </c>
      <c r="H717" s="387">
        <f>SUM(G717*100/F717)</f>
        <v>0</v>
      </c>
      <c r="I717" s="639"/>
      <c r="J717" s="639"/>
    </row>
    <row r="718" spans="1:10" ht="12.75">
      <c r="A718" s="408"/>
      <c r="B718" s="383"/>
      <c r="C718" s="401" t="s">
        <v>569</v>
      </c>
      <c r="D718" s="402" t="s">
        <v>861</v>
      </c>
      <c r="E718" s="403">
        <f>SUM(E719)</f>
        <v>0</v>
      </c>
      <c r="F718" s="403">
        <f>SUM(F719)</f>
        <v>3000</v>
      </c>
      <c r="G718" s="403">
        <f>SUM(G719)</f>
        <v>2974</v>
      </c>
      <c r="H718" s="403">
        <f>SUM(G718*100/F718)</f>
        <v>99.13333333333334</v>
      </c>
      <c r="I718" s="639"/>
      <c r="J718" s="639"/>
    </row>
    <row r="719" spans="1:10" ht="12.75">
      <c r="A719" s="408"/>
      <c r="B719" s="383"/>
      <c r="C719" s="654"/>
      <c r="D719" s="391" t="s">
        <v>862</v>
      </c>
      <c r="E719" s="387">
        <v>0</v>
      </c>
      <c r="F719" s="388">
        <v>3000</v>
      </c>
      <c r="G719" s="389">
        <v>2974</v>
      </c>
      <c r="H719" s="387">
        <f>SUM(G719*100/F719)</f>
        <v>99.13333333333334</v>
      </c>
      <c r="I719" s="639"/>
      <c r="J719" s="639"/>
    </row>
    <row r="720" spans="1:10" ht="12.75">
      <c r="A720" s="408"/>
      <c r="B720" s="383"/>
      <c r="C720" s="637" t="s">
        <v>863</v>
      </c>
      <c r="D720" s="637"/>
      <c r="E720" s="638">
        <f>SUM(E721)</f>
        <v>28969</v>
      </c>
      <c r="F720" s="638">
        <f>SUM(F721)</f>
        <v>28969</v>
      </c>
      <c r="G720" s="638">
        <f>SUM(G721)</f>
        <v>13852</v>
      </c>
      <c r="H720" s="348">
        <f>SUM(G720*100/F720)</f>
        <v>47.81663157168007</v>
      </c>
      <c r="I720" s="634"/>
      <c r="J720" s="634"/>
    </row>
    <row r="721" spans="1:10" ht="12.75">
      <c r="A721" s="408"/>
      <c r="B721" s="383"/>
      <c r="C721" s="324" t="s">
        <v>270</v>
      </c>
      <c r="D721" s="384" t="s">
        <v>8</v>
      </c>
      <c r="E721" s="385">
        <f>SUM(E722+E726+E730+E743)</f>
        <v>28969</v>
      </c>
      <c r="F721" s="385">
        <f>SUM(F722+F726+F730+F743)</f>
        <v>28969</v>
      </c>
      <c r="G721" s="385">
        <f>SUM(G722+G726+G730+G743)</f>
        <v>13852</v>
      </c>
      <c r="H721" s="403">
        <f>SUM(G721*100/F721)</f>
        <v>47.81663157168007</v>
      </c>
      <c r="I721" s="634"/>
      <c r="J721" s="634"/>
    </row>
    <row r="722" spans="1:13" ht="12.75">
      <c r="A722" s="408"/>
      <c r="B722" s="383"/>
      <c r="C722" s="330" t="s">
        <v>363</v>
      </c>
      <c r="D722" s="386" t="s">
        <v>513</v>
      </c>
      <c r="E722" s="523">
        <f>SUM(E723:E725)</f>
        <v>19242</v>
      </c>
      <c r="F722" s="523">
        <f>SUM(F723:F725)</f>
        <v>19242</v>
      </c>
      <c r="G722" s="523">
        <f>SUM(G723:G725)</f>
        <v>9004</v>
      </c>
      <c r="H722" s="523">
        <f>SUM(G722*100/F722)</f>
        <v>46.793472611994595</v>
      </c>
      <c r="I722" s="639"/>
      <c r="J722" s="639"/>
      <c r="M722" s="640"/>
    </row>
    <row r="723" spans="1:13" ht="12.75">
      <c r="A723" s="408"/>
      <c r="B723" s="383"/>
      <c r="C723" s="330"/>
      <c r="D723" s="390" t="s">
        <v>514</v>
      </c>
      <c r="E723" s="387">
        <v>18292</v>
      </c>
      <c r="F723" s="387">
        <v>18292</v>
      </c>
      <c r="G723" s="389">
        <v>8642</v>
      </c>
      <c r="H723" s="387">
        <f>SUM(G723*100/F723)</f>
        <v>47.24469713535972</v>
      </c>
      <c r="I723" s="639"/>
      <c r="J723" s="639"/>
      <c r="M723" s="640"/>
    </row>
    <row r="724" spans="1:13" ht="12.75">
      <c r="A724" s="408"/>
      <c r="B724" s="383"/>
      <c r="C724" s="330"/>
      <c r="D724" s="394" t="s">
        <v>771</v>
      </c>
      <c r="E724" s="387">
        <v>450</v>
      </c>
      <c r="F724" s="387">
        <v>450</v>
      </c>
      <c r="G724" s="389">
        <v>362</v>
      </c>
      <c r="H724" s="387">
        <f>SUM(G724*100/F724)</f>
        <v>80.44444444444444</v>
      </c>
      <c r="I724" s="639"/>
      <c r="J724" s="639"/>
      <c r="M724" s="640"/>
    </row>
    <row r="725" spans="1:13" ht="12.75">
      <c r="A725" s="408"/>
      <c r="B725" s="383"/>
      <c r="C725" s="330"/>
      <c r="D725" s="394" t="s">
        <v>602</v>
      </c>
      <c r="E725" s="387">
        <v>500</v>
      </c>
      <c r="F725" s="387">
        <v>500</v>
      </c>
      <c r="G725" s="389">
        <v>0</v>
      </c>
      <c r="H725" s="387">
        <f>SUM(G725*100/F725)</f>
        <v>0</v>
      </c>
      <c r="I725" s="639"/>
      <c r="J725" s="639"/>
      <c r="M725" s="640"/>
    </row>
    <row r="726" spans="1:10" ht="12.75">
      <c r="A726" s="408"/>
      <c r="B726" s="383"/>
      <c r="C726" s="330" t="s">
        <v>367</v>
      </c>
      <c r="D726" s="386" t="s">
        <v>603</v>
      </c>
      <c r="E726" s="393">
        <f>SUM(E727:E729)</f>
        <v>6727</v>
      </c>
      <c r="F726" s="393">
        <f>SUM(F727:F729)</f>
        <v>6727</v>
      </c>
      <c r="G726" s="393">
        <f>SUM(G727:G729)</f>
        <v>3173</v>
      </c>
      <c r="H726" s="523">
        <f>SUM(G726*100/F726)</f>
        <v>47.16812843763936</v>
      </c>
      <c r="I726" s="639"/>
      <c r="J726" s="639"/>
    </row>
    <row r="727" spans="1:10" ht="12.75">
      <c r="A727" s="408"/>
      <c r="B727" s="383"/>
      <c r="C727" s="330"/>
      <c r="D727" s="394" t="s">
        <v>772</v>
      </c>
      <c r="E727" s="344">
        <v>1430</v>
      </c>
      <c r="F727" s="344">
        <v>1430</v>
      </c>
      <c r="G727" s="340">
        <v>598</v>
      </c>
      <c r="H727" s="387">
        <f>SUM(G727*100/F727)</f>
        <v>41.81818181818182</v>
      </c>
      <c r="I727" s="639"/>
      <c r="J727" s="639"/>
    </row>
    <row r="728" spans="1:10" ht="12.75">
      <c r="A728" s="408"/>
      <c r="B728" s="383"/>
      <c r="C728" s="330"/>
      <c r="D728" s="390" t="s">
        <v>774</v>
      </c>
      <c r="E728" s="344">
        <v>480</v>
      </c>
      <c r="F728" s="344">
        <v>480</v>
      </c>
      <c r="G728" s="340">
        <v>382</v>
      </c>
      <c r="H728" s="387">
        <f>SUM(G728*100/F728)</f>
        <v>79.58333333333333</v>
      </c>
      <c r="I728" s="639"/>
      <c r="J728" s="639"/>
    </row>
    <row r="729" spans="1:10" ht="12.75">
      <c r="A729" s="408"/>
      <c r="B729" s="383"/>
      <c r="C729" s="330"/>
      <c r="D729" s="391" t="s">
        <v>775</v>
      </c>
      <c r="E729" s="339">
        <v>4817</v>
      </c>
      <c r="F729" s="339">
        <v>4817</v>
      </c>
      <c r="G729" s="392">
        <v>2193</v>
      </c>
      <c r="H729" s="387">
        <f>SUM(G729*100/F729)</f>
        <v>45.52626115839734</v>
      </c>
      <c r="I729" s="639"/>
      <c r="J729" s="639"/>
    </row>
    <row r="730" spans="1:10" ht="12.75">
      <c r="A730" s="408"/>
      <c r="B730" s="383"/>
      <c r="C730" s="330" t="s">
        <v>271</v>
      </c>
      <c r="D730" s="386" t="s">
        <v>272</v>
      </c>
      <c r="E730" s="393">
        <f>SUM(E731:E742)</f>
        <v>2967</v>
      </c>
      <c r="F730" s="393">
        <f>SUM(F731:F742)</f>
        <v>2967</v>
      </c>
      <c r="G730" s="393">
        <f>SUM(G731:G742)</f>
        <v>1614</v>
      </c>
      <c r="H730" s="523">
        <f>SUM(G730*100/F730)</f>
        <v>54.398382204246715</v>
      </c>
      <c r="I730" s="639"/>
      <c r="J730" s="639"/>
    </row>
    <row r="731" spans="1:10" ht="12.75">
      <c r="A731" s="408"/>
      <c r="B731" s="383"/>
      <c r="C731" s="654"/>
      <c r="D731" s="391" t="s">
        <v>404</v>
      </c>
      <c r="E731" s="387">
        <v>1450</v>
      </c>
      <c r="F731" s="387">
        <v>1450</v>
      </c>
      <c r="G731" s="389">
        <v>372</v>
      </c>
      <c r="H731" s="387">
        <f>SUM(G731*100/F731)</f>
        <v>25.655172413793103</v>
      </c>
      <c r="I731" s="639"/>
      <c r="J731" s="639"/>
    </row>
    <row r="732" spans="1:10" ht="12.75">
      <c r="A732" s="408"/>
      <c r="B732" s="383"/>
      <c r="C732" s="654"/>
      <c r="D732" s="391" t="s">
        <v>777</v>
      </c>
      <c r="E732" s="387">
        <v>360</v>
      </c>
      <c r="F732" s="387">
        <v>360</v>
      </c>
      <c r="G732" s="389">
        <v>0</v>
      </c>
      <c r="H732" s="387">
        <f>SUM(G732*100/F732)</f>
        <v>0</v>
      </c>
      <c r="I732" s="639"/>
      <c r="J732" s="639"/>
    </row>
    <row r="733" spans="1:10" ht="12.75">
      <c r="A733" s="408"/>
      <c r="B733" s="383"/>
      <c r="C733" s="654"/>
      <c r="D733" s="391" t="s">
        <v>406</v>
      </c>
      <c r="E733" s="387">
        <v>7</v>
      </c>
      <c r="F733" s="387">
        <v>7</v>
      </c>
      <c r="G733" s="389">
        <v>0</v>
      </c>
      <c r="H733" s="387">
        <f>SUM(G733*100/F733)</f>
        <v>0</v>
      </c>
      <c r="I733" s="639"/>
      <c r="J733" s="639"/>
    </row>
    <row r="734" spans="1:10" ht="12.75">
      <c r="A734" s="408"/>
      <c r="B734" s="383"/>
      <c r="C734" s="654"/>
      <c r="D734" s="391" t="s">
        <v>778</v>
      </c>
      <c r="E734" s="387">
        <v>100</v>
      </c>
      <c r="F734" s="387">
        <v>100</v>
      </c>
      <c r="G734" s="389">
        <v>0</v>
      </c>
      <c r="H734" s="387">
        <f>SUM(G734*100/F734)</f>
        <v>0</v>
      </c>
      <c r="I734" s="639"/>
      <c r="J734" s="639"/>
    </row>
    <row r="735" spans="1:10" ht="12.75">
      <c r="A735" s="408"/>
      <c r="B735" s="383"/>
      <c r="C735" s="654"/>
      <c r="D735" s="391" t="s">
        <v>412</v>
      </c>
      <c r="E735" s="387">
        <v>100</v>
      </c>
      <c r="F735" s="387">
        <v>100</v>
      </c>
      <c r="G735" s="389">
        <v>333</v>
      </c>
      <c r="H735" s="387">
        <f>SUM(G735*100/F735)</f>
        <v>333</v>
      </c>
      <c r="I735" s="639"/>
      <c r="J735" s="639"/>
    </row>
    <row r="736" spans="1:10" ht="12.75">
      <c r="A736" s="408"/>
      <c r="B736" s="383"/>
      <c r="C736" s="654"/>
      <c r="D736" s="391" t="s">
        <v>779</v>
      </c>
      <c r="E736" s="387">
        <v>0</v>
      </c>
      <c r="F736" s="387">
        <v>0</v>
      </c>
      <c r="G736" s="389">
        <v>71</v>
      </c>
      <c r="H736" s="387">
        <v>0</v>
      </c>
      <c r="I736" s="639"/>
      <c r="J736" s="639"/>
    </row>
    <row r="737" spans="1:10" ht="12.75">
      <c r="A737" s="408"/>
      <c r="B737" s="383"/>
      <c r="C737" s="654"/>
      <c r="D737" s="391" t="s">
        <v>780</v>
      </c>
      <c r="E737" s="387">
        <v>100</v>
      </c>
      <c r="F737" s="387">
        <v>100</v>
      </c>
      <c r="G737" s="389">
        <v>0</v>
      </c>
      <c r="H737" s="387">
        <f>SUM(G737*100/F737)</f>
        <v>0</v>
      </c>
      <c r="I737" s="639"/>
      <c r="J737" s="639"/>
    </row>
    <row r="738" spans="1:10" ht="12.75">
      <c r="A738" s="408"/>
      <c r="B738" s="383"/>
      <c r="C738" s="654"/>
      <c r="D738" s="391" t="s">
        <v>783</v>
      </c>
      <c r="E738" s="387">
        <v>100</v>
      </c>
      <c r="F738" s="387">
        <v>100</v>
      </c>
      <c r="G738" s="389">
        <v>0</v>
      </c>
      <c r="H738" s="387">
        <f>SUM(G738*100/F738)</f>
        <v>0</v>
      </c>
      <c r="I738" s="639"/>
      <c r="J738" s="639"/>
    </row>
    <row r="739" spans="1:10" ht="12.75">
      <c r="A739" s="408"/>
      <c r="B739" s="383"/>
      <c r="C739" s="654"/>
      <c r="D739" s="391" t="s">
        <v>433</v>
      </c>
      <c r="E739" s="387">
        <v>100</v>
      </c>
      <c r="F739" s="387">
        <v>100</v>
      </c>
      <c r="G739" s="389">
        <v>0</v>
      </c>
      <c r="H739" s="387">
        <v>0</v>
      </c>
      <c r="I739" s="639"/>
      <c r="J739" s="639"/>
    </row>
    <row r="740" spans="1:10" ht="12.75">
      <c r="A740" s="408"/>
      <c r="B740" s="383"/>
      <c r="C740" s="654"/>
      <c r="D740" s="391" t="s">
        <v>434</v>
      </c>
      <c r="E740" s="387">
        <v>0</v>
      </c>
      <c r="F740" s="387">
        <v>0</v>
      </c>
      <c r="G740" s="389">
        <v>281</v>
      </c>
      <c r="H740" s="387">
        <v>0</v>
      </c>
      <c r="I740" s="639"/>
      <c r="J740" s="639"/>
    </row>
    <row r="741" spans="1:10" ht="12.75">
      <c r="A741" s="408"/>
      <c r="B741" s="383"/>
      <c r="C741" s="654"/>
      <c r="D741" s="391" t="s">
        <v>389</v>
      </c>
      <c r="E741" s="387">
        <v>500</v>
      </c>
      <c r="F741" s="387">
        <v>500</v>
      </c>
      <c r="G741" s="389">
        <v>454</v>
      </c>
      <c r="H741" s="387">
        <f>SUM(G741*100/F741)</f>
        <v>90.8</v>
      </c>
      <c r="I741" s="639"/>
      <c r="J741" s="639"/>
    </row>
    <row r="742" spans="1:10" ht="12.75">
      <c r="A742" s="408"/>
      <c r="B742" s="383"/>
      <c r="C742" s="654"/>
      <c r="D742" s="391" t="s">
        <v>438</v>
      </c>
      <c r="E742" s="387">
        <v>150</v>
      </c>
      <c r="F742" s="387">
        <v>150</v>
      </c>
      <c r="G742" s="389">
        <v>103</v>
      </c>
      <c r="H742" s="387">
        <f>SUM(G742*100/F742)</f>
        <v>68.66666666666667</v>
      </c>
      <c r="I742" s="639"/>
      <c r="J742" s="639"/>
    </row>
    <row r="743" spans="1:10" ht="12.75">
      <c r="A743" s="408"/>
      <c r="B743" s="383"/>
      <c r="C743" s="521" t="s">
        <v>485</v>
      </c>
      <c r="D743" s="522" t="s">
        <v>566</v>
      </c>
      <c r="E743" s="523">
        <f>SUM(E744:E744)</f>
        <v>33</v>
      </c>
      <c r="F743" s="523">
        <f>SUM(F744:F744)</f>
        <v>33</v>
      </c>
      <c r="G743" s="523">
        <f>SUM(G744:G744)</f>
        <v>61</v>
      </c>
      <c r="H743" s="523">
        <f>SUM(G743*100/F743)</f>
        <v>184.84848484848484</v>
      </c>
      <c r="I743" s="639"/>
      <c r="J743" s="639"/>
    </row>
    <row r="744" spans="1:10" ht="12.75">
      <c r="A744" s="408"/>
      <c r="B744" s="383"/>
      <c r="C744" s="654"/>
      <c r="D744" s="391" t="s">
        <v>449</v>
      </c>
      <c r="E744" s="387">
        <v>33</v>
      </c>
      <c r="F744" s="388">
        <v>33</v>
      </c>
      <c r="G744" s="389">
        <v>61</v>
      </c>
      <c r="H744" s="387">
        <f>SUM(G744*100/F744)</f>
        <v>184.84848484848484</v>
      </c>
      <c r="I744" s="639"/>
      <c r="J744" s="639"/>
    </row>
    <row r="745" spans="1:10" ht="12.75">
      <c r="A745" s="408"/>
      <c r="B745" s="383"/>
      <c r="C745" s="637" t="s">
        <v>864</v>
      </c>
      <c r="D745" s="637"/>
      <c r="E745" s="638">
        <f>SUM(E746)</f>
        <v>28569</v>
      </c>
      <c r="F745" s="638">
        <f>SUM(F746)</f>
        <v>28569</v>
      </c>
      <c r="G745" s="638">
        <f>SUM(G746)</f>
        <v>17171</v>
      </c>
      <c r="H745" s="348">
        <f>SUM(G745*100/F745)</f>
        <v>60.103608806748575</v>
      </c>
      <c r="I745" s="634"/>
      <c r="J745" s="634"/>
    </row>
    <row r="746" spans="1:10" ht="12.75">
      <c r="A746" s="408"/>
      <c r="B746" s="383"/>
      <c r="C746" s="324" t="s">
        <v>270</v>
      </c>
      <c r="D746" s="384" t="s">
        <v>8</v>
      </c>
      <c r="E746" s="385">
        <f>SUM(E747+E751+E756+E767)</f>
        <v>28569</v>
      </c>
      <c r="F746" s="385">
        <f>SUM(F747+F751+F756+F767)</f>
        <v>28569</v>
      </c>
      <c r="G746" s="385">
        <f>SUM(G747+G751+G756+G767)</f>
        <v>17171</v>
      </c>
      <c r="H746" s="403">
        <f>SUM(G746*100/F746)</f>
        <v>60.103608806748575</v>
      </c>
      <c r="I746" s="634"/>
      <c r="J746" s="634"/>
    </row>
    <row r="747" spans="1:13" ht="12.75">
      <c r="A747" s="408"/>
      <c r="B747" s="383"/>
      <c r="C747" s="330" t="s">
        <v>363</v>
      </c>
      <c r="D747" s="386" t="s">
        <v>513</v>
      </c>
      <c r="E747" s="523">
        <f>SUM(E748:E750)</f>
        <v>19170</v>
      </c>
      <c r="F747" s="523">
        <f>SUM(F748:F750)</f>
        <v>19170</v>
      </c>
      <c r="G747" s="523">
        <f>SUM(G748:G750)</f>
        <v>8304</v>
      </c>
      <c r="H747" s="523">
        <f>SUM(G747*100/F747)</f>
        <v>43.31768388106416</v>
      </c>
      <c r="I747" s="639"/>
      <c r="J747" s="639"/>
      <c r="M747" s="640"/>
    </row>
    <row r="748" spans="1:13" ht="12.75">
      <c r="A748" s="408"/>
      <c r="B748" s="383"/>
      <c r="C748" s="330"/>
      <c r="D748" s="390" t="s">
        <v>514</v>
      </c>
      <c r="E748" s="387">
        <v>17811</v>
      </c>
      <c r="F748" s="387">
        <v>17811</v>
      </c>
      <c r="G748" s="389">
        <v>7552</v>
      </c>
      <c r="H748" s="387">
        <f>SUM(G748*100/F748)</f>
        <v>42.40076357307282</v>
      </c>
      <c r="I748" s="639"/>
      <c r="J748" s="639"/>
      <c r="M748" s="640"/>
    </row>
    <row r="749" spans="1:13" ht="12.75">
      <c r="A749" s="408"/>
      <c r="B749" s="383"/>
      <c r="C749" s="330"/>
      <c r="D749" s="394" t="s">
        <v>771</v>
      </c>
      <c r="E749" s="387">
        <v>1044</v>
      </c>
      <c r="F749" s="387">
        <v>1044</v>
      </c>
      <c r="G749" s="389">
        <v>434</v>
      </c>
      <c r="H749" s="387">
        <f>SUM(G749*100/F749)</f>
        <v>41.57088122605364</v>
      </c>
      <c r="I749" s="639"/>
      <c r="J749" s="639"/>
      <c r="M749" s="640"/>
    </row>
    <row r="750" spans="1:13" ht="12.75">
      <c r="A750" s="408"/>
      <c r="B750" s="383"/>
      <c r="C750" s="330"/>
      <c r="D750" s="394" t="s">
        <v>602</v>
      </c>
      <c r="E750" s="387">
        <v>315</v>
      </c>
      <c r="F750" s="387">
        <v>315</v>
      </c>
      <c r="G750" s="389">
        <v>318</v>
      </c>
      <c r="H750" s="387">
        <f>SUM(G750*100/F750)</f>
        <v>100.95238095238095</v>
      </c>
      <c r="I750" s="639"/>
      <c r="J750" s="639"/>
      <c r="M750" s="640"/>
    </row>
    <row r="751" spans="1:10" ht="12.75">
      <c r="A751" s="408"/>
      <c r="B751" s="383"/>
      <c r="C751" s="330" t="s">
        <v>367</v>
      </c>
      <c r="D751" s="386" t="s">
        <v>603</v>
      </c>
      <c r="E751" s="393">
        <f>SUM(E752:E755)</f>
        <v>6749</v>
      </c>
      <c r="F751" s="393">
        <f>SUM(F752:F755)</f>
        <v>6749</v>
      </c>
      <c r="G751" s="393">
        <f>SUM(G752:G755)</f>
        <v>2803</v>
      </c>
      <c r="H751" s="523">
        <f>SUM(G751*100/F751)</f>
        <v>41.532078826492814</v>
      </c>
      <c r="I751" s="639"/>
      <c r="J751" s="639"/>
    </row>
    <row r="752" spans="1:10" ht="12.75">
      <c r="A752" s="408"/>
      <c r="B752" s="383"/>
      <c r="C752" s="330"/>
      <c r="D752" s="394" t="s">
        <v>772</v>
      </c>
      <c r="E752" s="344">
        <v>1188</v>
      </c>
      <c r="F752" s="344">
        <v>1188</v>
      </c>
      <c r="G752" s="340">
        <v>799</v>
      </c>
      <c r="H752" s="387">
        <f>SUM(G752*100/F752)</f>
        <v>67.25589225589225</v>
      </c>
      <c r="I752" s="639"/>
      <c r="J752" s="639"/>
    </row>
    <row r="753" spans="1:10" ht="12.75">
      <c r="A753" s="408"/>
      <c r="B753" s="383"/>
      <c r="C753" s="330"/>
      <c r="D753" s="394" t="s">
        <v>773</v>
      </c>
      <c r="E753" s="344">
        <v>730</v>
      </c>
      <c r="F753" s="344">
        <v>730</v>
      </c>
      <c r="G753" s="340"/>
      <c r="H753" s="387">
        <f>SUM(G753*100/F753)</f>
        <v>0</v>
      </c>
      <c r="I753" s="639"/>
      <c r="J753" s="639"/>
    </row>
    <row r="754" spans="1:10" ht="12.75">
      <c r="A754" s="408"/>
      <c r="B754" s="383"/>
      <c r="C754" s="330"/>
      <c r="D754" s="394" t="s">
        <v>774</v>
      </c>
      <c r="E754" s="344">
        <v>0</v>
      </c>
      <c r="F754" s="344">
        <v>0</v>
      </c>
      <c r="G754" s="340"/>
      <c r="H754" s="387">
        <v>0</v>
      </c>
      <c r="I754" s="639"/>
      <c r="J754" s="639"/>
    </row>
    <row r="755" spans="1:10" ht="12.75">
      <c r="A755" s="408"/>
      <c r="B755" s="383"/>
      <c r="C755" s="330"/>
      <c r="D755" s="391" t="s">
        <v>775</v>
      </c>
      <c r="E755" s="339">
        <v>4831</v>
      </c>
      <c r="F755" s="339">
        <v>4831</v>
      </c>
      <c r="G755" s="392">
        <v>2004</v>
      </c>
      <c r="H755" s="387">
        <f>SUM(G755*100/F755)</f>
        <v>41.482094804388325</v>
      </c>
      <c r="I755" s="639"/>
      <c r="J755" s="639"/>
    </row>
    <row r="756" spans="1:10" ht="12.75">
      <c r="A756" s="408"/>
      <c r="B756" s="383"/>
      <c r="C756" s="330" t="s">
        <v>271</v>
      </c>
      <c r="D756" s="386" t="s">
        <v>272</v>
      </c>
      <c r="E756" s="393">
        <f>SUM(E757:E766)</f>
        <v>2650</v>
      </c>
      <c r="F756" s="393">
        <f>SUM(F757:F766)</f>
        <v>2650</v>
      </c>
      <c r="G756" s="393">
        <f>SUM(G757:G765)</f>
        <v>6022</v>
      </c>
      <c r="H756" s="523">
        <f>SUM(G756*100/F756)</f>
        <v>227.24528301886792</v>
      </c>
      <c r="I756" s="639"/>
      <c r="J756" s="639"/>
    </row>
    <row r="757" spans="1:10" ht="12.75">
      <c r="A757" s="408"/>
      <c r="B757" s="383"/>
      <c r="C757" s="654"/>
      <c r="D757" s="391" t="s">
        <v>404</v>
      </c>
      <c r="E757" s="387">
        <v>2350</v>
      </c>
      <c r="F757" s="387">
        <v>2350</v>
      </c>
      <c r="G757" s="389">
        <v>5264</v>
      </c>
      <c r="H757" s="387">
        <f>SUM(G757*100/F757)</f>
        <v>224</v>
      </c>
      <c r="I757" s="639"/>
      <c r="J757" s="639"/>
    </row>
    <row r="758" spans="1:10" ht="12.75">
      <c r="A758" s="408"/>
      <c r="B758" s="383"/>
      <c r="C758" s="654"/>
      <c r="D758" s="391" t="s">
        <v>777</v>
      </c>
      <c r="E758" s="387">
        <v>100</v>
      </c>
      <c r="F758" s="387">
        <v>100</v>
      </c>
      <c r="G758" s="389">
        <v>234</v>
      </c>
      <c r="H758" s="387">
        <f>SUM(G758*100/F758)</f>
        <v>234</v>
      </c>
      <c r="I758" s="639"/>
      <c r="J758" s="639"/>
    </row>
    <row r="759" spans="1:10" ht="12.75">
      <c r="A759" s="408"/>
      <c r="B759" s="383"/>
      <c r="C759" s="654"/>
      <c r="D759" s="391" t="s">
        <v>406</v>
      </c>
      <c r="E759" s="387">
        <v>0</v>
      </c>
      <c r="F759" s="387">
        <v>0</v>
      </c>
      <c r="G759" s="389">
        <v>66</v>
      </c>
      <c r="H759" s="387">
        <v>0</v>
      </c>
      <c r="I759" s="639"/>
      <c r="J759" s="639"/>
    </row>
    <row r="760" spans="1:10" ht="12.75">
      <c r="A760" s="408"/>
      <c r="B760" s="383"/>
      <c r="C760" s="654"/>
      <c r="D760" s="391" t="s">
        <v>412</v>
      </c>
      <c r="E760" s="387">
        <v>50</v>
      </c>
      <c r="F760" s="387">
        <v>50</v>
      </c>
      <c r="G760" s="389">
        <v>0</v>
      </c>
      <c r="H760" s="387">
        <f>SUM(G760*100/F760)</f>
        <v>0</v>
      </c>
      <c r="I760" s="639"/>
      <c r="J760" s="639"/>
    </row>
    <row r="761" spans="1:10" ht="12.75">
      <c r="A761" s="408"/>
      <c r="B761" s="383"/>
      <c r="C761" s="654"/>
      <c r="D761" s="391" t="s">
        <v>780</v>
      </c>
      <c r="E761" s="387">
        <v>0</v>
      </c>
      <c r="F761" s="387">
        <v>0</v>
      </c>
      <c r="G761" s="389">
        <v>0</v>
      </c>
      <c r="H761" s="387">
        <v>0</v>
      </c>
      <c r="I761" s="639"/>
      <c r="J761" s="639"/>
    </row>
    <row r="762" spans="1:10" ht="12.75">
      <c r="A762" s="408"/>
      <c r="B762" s="383"/>
      <c r="C762" s="654"/>
      <c r="D762" s="391" t="s">
        <v>434</v>
      </c>
      <c r="E762" s="387">
        <v>0</v>
      </c>
      <c r="F762" s="387">
        <v>0</v>
      </c>
      <c r="G762" s="389">
        <v>0</v>
      </c>
      <c r="H762" s="387">
        <v>0</v>
      </c>
      <c r="I762" s="639"/>
      <c r="J762" s="639"/>
    </row>
    <row r="763" spans="1:10" ht="12.75">
      <c r="A763" s="408"/>
      <c r="B763" s="383"/>
      <c r="C763" s="654"/>
      <c r="D763" s="391" t="s">
        <v>787</v>
      </c>
      <c r="E763" s="387">
        <v>0</v>
      </c>
      <c r="F763" s="387">
        <v>0</v>
      </c>
      <c r="G763" s="389">
        <v>286</v>
      </c>
      <c r="H763" s="387">
        <v>0</v>
      </c>
      <c r="I763" s="639"/>
      <c r="J763" s="639"/>
    </row>
    <row r="764" spans="1:10" ht="12.75">
      <c r="A764" s="408"/>
      <c r="B764" s="383"/>
      <c r="C764" s="654"/>
      <c r="D764" s="391" t="s">
        <v>389</v>
      </c>
      <c r="E764" s="387">
        <v>100</v>
      </c>
      <c r="F764" s="387">
        <v>100</v>
      </c>
      <c r="G764" s="389">
        <v>70</v>
      </c>
      <c r="H764" s="387">
        <f>SUM(G764*100/F764)</f>
        <v>70</v>
      </c>
      <c r="I764" s="639"/>
      <c r="J764" s="639"/>
    </row>
    <row r="765" spans="1:10" ht="12.75">
      <c r="A765" s="408"/>
      <c r="B765" s="383"/>
      <c r="C765" s="654"/>
      <c r="D765" s="391" t="s">
        <v>438</v>
      </c>
      <c r="E765" s="387">
        <v>50</v>
      </c>
      <c r="F765" s="387">
        <v>50</v>
      </c>
      <c r="G765" s="389">
        <v>102</v>
      </c>
      <c r="H765" s="387">
        <f>SUM(G765*100/F765)</f>
        <v>204</v>
      </c>
      <c r="I765" s="639"/>
      <c r="J765" s="639"/>
    </row>
    <row r="766" spans="1:10" ht="12.75">
      <c r="A766" s="408"/>
      <c r="B766" s="383"/>
      <c r="C766" s="654"/>
      <c r="D766" s="391" t="s">
        <v>788</v>
      </c>
      <c r="E766" s="387"/>
      <c r="F766" s="387"/>
      <c r="G766" s="389"/>
      <c r="H766" s="387">
        <v>0</v>
      </c>
      <c r="I766" s="639"/>
      <c r="J766" s="639"/>
    </row>
    <row r="767" spans="1:10" s="471" customFormat="1" ht="12.75">
      <c r="A767" s="408"/>
      <c r="B767" s="383"/>
      <c r="C767" s="521" t="s">
        <v>485</v>
      </c>
      <c r="D767" s="522" t="s">
        <v>566</v>
      </c>
      <c r="E767" s="523">
        <f>SUM(E768)</f>
        <v>0</v>
      </c>
      <c r="F767" s="523">
        <f>SUM(F768)</f>
        <v>0</v>
      </c>
      <c r="G767" s="523">
        <f>SUM(G768)</f>
        <v>42</v>
      </c>
      <c r="H767" s="523">
        <v>0</v>
      </c>
      <c r="I767" s="652"/>
      <c r="J767" s="652"/>
    </row>
    <row r="768" spans="1:10" ht="12.75">
      <c r="A768" s="408"/>
      <c r="B768" s="383"/>
      <c r="C768" s="654"/>
      <c r="D768" s="391" t="s">
        <v>449</v>
      </c>
      <c r="E768" s="387"/>
      <c r="F768" s="388">
        <v>0</v>
      </c>
      <c r="G768" s="389">
        <v>42</v>
      </c>
      <c r="H768" s="387">
        <v>0</v>
      </c>
      <c r="I768" s="639"/>
      <c r="J768" s="639"/>
    </row>
    <row r="769" spans="1:10" ht="12.75">
      <c r="A769" s="408"/>
      <c r="B769" s="383"/>
      <c r="C769" s="637" t="s">
        <v>865</v>
      </c>
      <c r="D769" s="637"/>
      <c r="E769" s="638">
        <f>SUM(E770+E802)</f>
        <v>58532</v>
      </c>
      <c r="F769" s="638">
        <f>SUM(F770+F802)</f>
        <v>58532</v>
      </c>
      <c r="G769" s="638">
        <f>SUM(G770+G802)</f>
        <v>23461</v>
      </c>
      <c r="H769" s="348">
        <f>SUM(G769*100/F769)</f>
        <v>40.082348117269184</v>
      </c>
      <c r="I769" s="634"/>
      <c r="J769" s="634"/>
    </row>
    <row r="770" spans="1:10" ht="12.75">
      <c r="A770" s="408"/>
      <c r="B770" s="383"/>
      <c r="C770" s="324" t="s">
        <v>270</v>
      </c>
      <c r="D770" s="384" t="s">
        <v>8</v>
      </c>
      <c r="E770" s="385">
        <f>SUM(E771+E775+E779+E798)</f>
        <v>58532</v>
      </c>
      <c r="F770" s="385">
        <f>SUM(F771+F775+F779+F798)</f>
        <v>58532</v>
      </c>
      <c r="G770" s="385">
        <f>SUM(G771+G775+G779)</f>
        <v>20405</v>
      </c>
      <c r="H770" s="403">
        <f>SUM(G770*100/F770)</f>
        <v>34.861272466343195</v>
      </c>
      <c r="I770" s="634"/>
      <c r="J770" s="634"/>
    </row>
    <row r="771" spans="1:13" ht="12.75">
      <c r="A771" s="408"/>
      <c r="B771" s="383"/>
      <c r="C771" s="330" t="s">
        <v>363</v>
      </c>
      <c r="D771" s="386" t="s">
        <v>513</v>
      </c>
      <c r="E771" s="523">
        <f>SUM(E772:E774)</f>
        <v>27800</v>
      </c>
      <c r="F771" s="523">
        <f>SUM(F772:F774)</f>
        <v>27800</v>
      </c>
      <c r="G771" s="523">
        <f>SUM(G772:G774)</f>
        <v>10225</v>
      </c>
      <c r="H771" s="523">
        <f>SUM(G771*100/F771)</f>
        <v>36.780575539568346</v>
      </c>
      <c r="I771" s="639"/>
      <c r="J771" s="639"/>
      <c r="M771" s="640"/>
    </row>
    <row r="772" spans="1:13" ht="12.75">
      <c r="A772" s="408"/>
      <c r="B772" s="383"/>
      <c r="C772" s="330"/>
      <c r="D772" s="390" t="s">
        <v>514</v>
      </c>
      <c r="E772" s="387">
        <v>26100</v>
      </c>
      <c r="F772" s="387">
        <v>26100</v>
      </c>
      <c r="G772" s="389">
        <v>10066</v>
      </c>
      <c r="H772" s="387">
        <f>SUM(G772*100/F772)</f>
        <v>38.56704980842912</v>
      </c>
      <c r="I772" s="639"/>
      <c r="J772" s="639"/>
      <c r="M772" s="640"/>
    </row>
    <row r="773" spans="1:13" ht="12.75">
      <c r="A773" s="408"/>
      <c r="B773" s="383"/>
      <c r="C773" s="330"/>
      <c r="D773" s="394" t="s">
        <v>771</v>
      </c>
      <c r="E773" s="387">
        <v>1300</v>
      </c>
      <c r="F773" s="387">
        <v>1300</v>
      </c>
      <c r="G773" s="389">
        <v>159</v>
      </c>
      <c r="H773" s="387">
        <f>SUM(G773*100/F773)</f>
        <v>12.23076923076923</v>
      </c>
      <c r="I773" s="639"/>
      <c r="J773" s="639"/>
      <c r="M773" s="640"/>
    </row>
    <row r="774" spans="1:13" ht="12.75">
      <c r="A774" s="408"/>
      <c r="B774" s="383"/>
      <c r="C774" s="330"/>
      <c r="D774" s="394" t="s">
        <v>602</v>
      </c>
      <c r="E774" s="387">
        <v>400</v>
      </c>
      <c r="F774" s="387">
        <v>400</v>
      </c>
      <c r="G774" s="389">
        <v>0</v>
      </c>
      <c r="H774" s="387">
        <f>SUM(G774*100/F774)</f>
        <v>0</v>
      </c>
      <c r="I774" s="639"/>
      <c r="J774" s="639"/>
      <c r="M774" s="640"/>
    </row>
    <row r="775" spans="1:10" ht="12.75">
      <c r="A775" s="408"/>
      <c r="B775" s="383"/>
      <c r="C775" s="330" t="s">
        <v>367</v>
      </c>
      <c r="D775" s="386" t="s">
        <v>603</v>
      </c>
      <c r="E775" s="393">
        <f>SUM(E776:E778)</f>
        <v>9786</v>
      </c>
      <c r="F775" s="393">
        <f>SUM(F776:F778)</f>
        <v>9786</v>
      </c>
      <c r="G775" s="393">
        <f>SUM(G776:G778)</f>
        <v>3477</v>
      </c>
      <c r="H775" s="523">
        <f>SUM(G775*100/F775)</f>
        <v>35.530349478847334</v>
      </c>
      <c r="I775" s="639"/>
      <c r="J775" s="639"/>
    </row>
    <row r="776" spans="1:10" ht="12.75">
      <c r="A776" s="408"/>
      <c r="B776" s="383"/>
      <c r="C776" s="330"/>
      <c r="D776" s="394" t="s">
        <v>772</v>
      </c>
      <c r="E776" s="344">
        <v>1390</v>
      </c>
      <c r="F776" s="344">
        <v>1390</v>
      </c>
      <c r="G776" s="340">
        <v>1022</v>
      </c>
      <c r="H776" s="387">
        <f>SUM(G776*100/F776)</f>
        <v>73.5251798561151</v>
      </c>
      <c r="I776" s="639"/>
      <c r="J776" s="639"/>
    </row>
    <row r="777" spans="1:10" ht="12.75">
      <c r="A777" s="408"/>
      <c r="B777" s="383"/>
      <c r="C777" s="330"/>
      <c r="D777" s="394" t="s">
        <v>773</v>
      </c>
      <c r="E777" s="344">
        <v>1390</v>
      </c>
      <c r="F777" s="344">
        <v>1390</v>
      </c>
      <c r="G777" s="340">
        <v>0</v>
      </c>
      <c r="H777" s="387">
        <f>SUM(G777*100/F777)</f>
        <v>0</v>
      </c>
      <c r="I777" s="639"/>
      <c r="J777" s="639"/>
    </row>
    <row r="778" spans="1:10" ht="12.75">
      <c r="A778" s="408"/>
      <c r="B778" s="383"/>
      <c r="C778" s="330"/>
      <c r="D778" s="391" t="s">
        <v>775</v>
      </c>
      <c r="E778" s="339">
        <v>7006</v>
      </c>
      <c r="F778" s="339">
        <v>7006</v>
      </c>
      <c r="G778" s="392">
        <v>2455</v>
      </c>
      <c r="H778" s="387">
        <f>SUM(G778*100/F778)</f>
        <v>35.04139309163574</v>
      </c>
      <c r="I778" s="639"/>
      <c r="J778" s="639"/>
    </row>
    <row r="779" spans="1:10" ht="12.75">
      <c r="A779" s="408"/>
      <c r="B779" s="383"/>
      <c r="C779" s="330" t="s">
        <v>271</v>
      </c>
      <c r="D779" s="386" t="s">
        <v>272</v>
      </c>
      <c r="E779" s="393">
        <f>SUM(E780:E797)</f>
        <v>19570</v>
      </c>
      <c r="F779" s="393">
        <f>SUM(F780:F797)</f>
        <v>19570</v>
      </c>
      <c r="G779" s="393">
        <f>SUM(G780:G797)</f>
        <v>6703</v>
      </c>
      <c r="H779" s="523">
        <f>SUM(G779*100/F779)</f>
        <v>34.251405212059275</v>
      </c>
      <c r="I779" s="639"/>
      <c r="J779" s="639"/>
    </row>
    <row r="780" spans="1:10" ht="12.75">
      <c r="A780" s="408"/>
      <c r="B780" s="383"/>
      <c r="C780" s="654"/>
      <c r="D780" s="391" t="s">
        <v>404</v>
      </c>
      <c r="E780" s="387">
        <v>6640</v>
      </c>
      <c r="F780" s="387">
        <v>6640</v>
      </c>
      <c r="G780" s="389">
        <v>3044</v>
      </c>
      <c r="H780" s="387">
        <f>SUM(G780*100/F780)</f>
        <v>45.8433734939759</v>
      </c>
      <c r="I780" s="639"/>
      <c r="J780" s="639"/>
    </row>
    <row r="781" spans="1:10" ht="12.75">
      <c r="A781" s="408"/>
      <c r="B781" s="383"/>
      <c r="C781" s="654"/>
      <c r="D781" s="391" t="s">
        <v>777</v>
      </c>
      <c r="E781" s="387">
        <v>2656</v>
      </c>
      <c r="F781" s="387">
        <v>2656</v>
      </c>
      <c r="G781" s="389">
        <v>834</v>
      </c>
      <c r="H781" s="387">
        <f>SUM(G781*100/F781)</f>
        <v>31.400602409638555</v>
      </c>
      <c r="I781" s="639"/>
      <c r="J781" s="639"/>
    </row>
    <row r="782" spans="1:10" ht="12.75">
      <c r="A782" s="408"/>
      <c r="B782" s="383"/>
      <c r="C782" s="654"/>
      <c r="D782" s="391" t="s">
        <v>406</v>
      </c>
      <c r="E782" s="387">
        <v>564</v>
      </c>
      <c r="F782" s="387">
        <v>564</v>
      </c>
      <c r="G782" s="389">
        <v>239</v>
      </c>
      <c r="H782" s="387">
        <f>SUM(G782*100/F782)</f>
        <v>42.3758865248227</v>
      </c>
      <c r="I782" s="639"/>
      <c r="J782" s="639"/>
    </row>
    <row r="783" spans="1:10" ht="12.75">
      <c r="A783" s="408"/>
      <c r="B783" s="383"/>
      <c r="C783" s="654"/>
      <c r="D783" s="391" t="s">
        <v>408</v>
      </c>
      <c r="E783" s="387">
        <v>4620</v>
      </c>
      <c r="F783" s="387">
        <v>4620</v>
      </c>
      <c r="G783" s="389">
        <v>0</v>
      </c>
      <c r="H783" s="387">
        <f>SUM(G783*100/F783)</f>
        <v>0</v>
      </c>
      <c r="I783" s="639"/>
      <c r="J783" s="639"/>
    </row>
    <row r="784" spans="1:10" ht="12.75">
      <c r="A784" s="408"/>
      <c r="B784" s="383"/>
      <c r="C784" s="654"/>
      <c r="D784" s="391" t="s">
        <v>409</v>
      </c>
      <c r="E784" s="387">
        <v>500</v>
      </c>
      <c r="F784" s="387">
        <v>500</v>
      </c>
      <c r="G784" s="389">
        <v>0</v>
      </c>
      <c r="H784" s="387">
        <f>SUM(G784*100/F784)</f>
        <v>0</v>
      </c>
      <c r="I784" s="639"/>
      <c r="J784" s="639"/>
    </row>
    <row r="785" spans="1:10" ht="12.75">
      <c r="A785" s="408"/>
      <c r="B785" s="383"/>
      <c r="C785" s="654"/>
      <c r="D785" s="391" t="s">
        <v>778</v>
      </c>
      <c r="E785" s="387">
        <v>1290</v>
      </c>
      <c r="F785" s="387">
        <v>1290</v>
      </c>
      <c r="G785" s="389">
        <v>0</v>
      </c>
      <c r="H785" s="387">
        <f>SUM(G785*100/F785)</f>
        <v>0</v>
      </c>
      <c r="I785" s="639"/>
      <c r="J785" s="639"/>
    </row>
    <row r="786" spans="1:10" ht="12.75">
      <c r="A786" s="408"/>
      <c r="B786" s="383"/>
      <c r="C786" s="654"/>
      <c r="D786" s="391" t="s">
        <v>412</v>
      </c>
      <c r="E786" s="387">
        <v>900</v>
      </c>
      <c r="F786" s="387">
        <v>900</v>
      </c>
      <c r="G786" s="389">
        <v>168</v>
      </c>
      <c r="H786" s="387">
        <f>SUM(G786*100/F786)</f>
        <v>18.666666666666668</v>
      </c>
      <c r="I786" s="639"/>
      <c r="J786" s="639"/>
    </row>
    <row r="787" spans="1:10" ht="12.75">
      <c r="A787" s="408"/>
      <c r="B787" s="383"/>
      <c r="C787" s="654"/>
      <c r="D787" s="391" t="s">
        <v>780</v>
      </c>
      <c r="E787" s="387">
        <v>400</v>
      </c>
      <c r="F787" s="387">
        <v>400</v>
      </c>
      <c r="G787" s="389">
        <v>0</v>
      </c>
      <c r="H787" s="387">
        <f>SUM(G787*100/F787)</f>
        <v>0</v>
      </c>
      <c r="I787" s="639"/>
      <c r="J787" s="639"/>
    </row>
    <row r="788" spans="1:10" ht="12.75">
      <c r="A788" s="408"/>
      <c r="B788" s="383"/>
      <c r="C788" s="654"/>
      <c r="D788" s="391" t="s">
        <v>799</v>
      </c>
      <c r="E788" s="387">
        <v>0</v>
      </c>
      <c r="F788" s="387">
        <v>0</v>
      </c>
      <c r="G788" s="389">
        <v>117</v>
      </c>
      <c r="H788" s="387">
        <v>0</v>
      </c>
      <c r="I788" s="639"/>
      <c r="J788" s="639"/>
    </row>
    <row r="789" spans="1:10" ht="12.75">
      <c r="A789" s="408"/>
      <c r="B789" s="383"/>
      <c r="C789" s="654"/>
      <c r="D789" s="391" t="s">
        <v>782</v>
      </c>
      <c r="E789" s="387">
        <v>100</v>
      </c>
      <c r="F789" s="387">
        <v>100</v>
      </c>
      <c r="G789" s="389">
        <v>0</v>
      </c>
      <c r="H789" s="387">
        <f>SUM(G789*100/F789)</f>
        <v>0</v>
      </c>
      <c r="I789" s="639"/>
      <c r="J789" s="639"/>
    </row>
    <row r="790" spans="1:10" ht="12.75">
      <c r="A790" s="408"/>
      <c r="B790" s="383"/>
      <c r="C790" s="654"/>
      <c r="D790" s="391" t="s">
        <v>801</v>
      </c>
      <c r="E790" s="387">
        <v>100</v>
      </c>
      <c r="F790" s="387">
        <v>100</v>
      </c>
      <c r="G790" s="389">
        <v>0</v>
      </c>
      <c r="H790" s="387"/>
      <c r="I790" s="639"/>
      <c r="J790" s="639"/>
    </row>
    <row r="791" spans="1:10" ht="12.75">
      <c r="A791" s="408"/>
      <c r="B791" s="383"/>
      <c r="C791" s="654"/>
      <c r="D791" s="391" t="s">
        <v>783</v>
      </c>
      <c r="E791" s="387">
        <v>200</v>
      </c>
      <c r="F791" s="387">
        <v>200</v>
      </c>
      <c r="G791" s="389">
        <v>170</v>
      </c>
      <c r="H791" s="387">
        <f>SUM(G791*100/F791)</f>
        <v>85</v>
      </c>
      <c r="I791" s="639"/>
      <c r="J791" s="639"/>
    </row>
    <row r="792" spans="1:10" ht="12.75">
      <c r="A792" s="408"/>
      <c r="B792" s="383"/>
      <c r="C792" s="654"/>
      <c r="D792" s="391" t="s">
        <v>784</v>
      </c>
      <c r="E792" s="387">
        <v>0</v>
      </c>
      <c r="F792" s="387">
        <v>0</v>
      </c>
      <c r="G792" s="389">
        <v>1276</v>
      </c>
      <c r="H792" s="387">
        <v>0</v>
      </c>
      <c r="I792" s="639"/>
      <c r="J792" s="639"/>
    </row>
    <row r="793" spans="1:10" ht="12.75">
      <c r="A793" s="408"/>
      <c r="B793" s="383"/>
      <c r="C793" s="654"/>
      <c r="D793" s="391" t="s">
        <v>785</v>
      </c>
      <c r="E793" s="387">
        <v>100</v>
      </c>
      <c r="F793" s="387">
        <v>100</v>
      </c>
      <c r="G793" s="389">
        <v>0</v>
      </c>
      <c r="H793" s="387">
        <f>SUM(G793*100/F793)</f>
        <v>0</v>
      </c>
      <c r="I793" s="639"/>
      <c r="J793" s="639"/>
    </row>
    <row r="794" spans="1:10" ht="12.75">
      <c r="A794" s="408"/>
      <c r="B794" s="383"/>
      <c r="C794" s="654"/>
      <c r="D794" s="391" t="s">
        <v>434</v>
      </c>
      <c r="E794" s="387">
        <v>500</v>
      </c>
      <c r="F794" s="387">
        <v>500</v>
      </c>
      <c r="G794" s="389">
        <v>112</v>
      </c>
      <c r="H794" s="387">
        <f>SUM(G794*100/F794)</f>
        <v>22.4</v>
      </c>
      <c r="I794" s="639"/>
      <c r="J794" s="639"/>
    </row>
    <row r="795" spans="1:10" ht="12.75">
      <c r="A795" s="408"/>
      <c r="B795" s="383"/>
      <c r="C795" s="654"/>
      <c r="D795" s="391" t="s">
        <v>787</v>
      </c>
      <c r="E795" s="387">
        <v>300</v>
      </c>
      <c r="F795" s="387">
        <v>300</v>
      </c>
      <c r="G795" s="389">
        <v>116</v>
      </c>
      <c r="H795" s="387">
        <f>SUM(G795*100/F795)</f>
        <v>38.666666666666664</v>
      </c>
      <c r="I795" s="639"/>
      <c r="J795" s="639"/>
    </row>
    <row r="796" spans="1:10" ht="12.75">
      <c r="A796" s="408"/>
      <c r="B796" s="383"/>
      <c r="C796" s="654"/>
      <c r="D796" s="391" t="s">
        <v>389</v>
      </c>
      <c r="E796" s="387">
        <v>400</v>
      </c>
      <c r="F796" s="387">
        <v>400</v>
      </c>
      <c r="G796" s="389">
        <v>530</v>
      </c>
      <c r="H796" s="387">
        <f>SUM(G796*100/F796)</f>
        <v>132.5</v>
      </c>
      <c r="I796" s="639"/>
      <c r="J796" s="639"/>
    </row>
    <row r="797" spans="1:10" ht="12.75">
      <c r="A797" s="408"/>
      <c r="B797" s="383"/>
      <c r="C797" s="654"/>
      <c r="D797" s="391" t="s">
        <v>438</v>
      </c>
      <c r="E797" s="387">
        <v>300</v>
      </c>
      <c r="F797" s="387">
        <v>300</v>
      </c>
      <c r="G797" s="389">
        <v>97</v>
      </c>
      <c r="H797" s="387">
        <f>SUM(G797*100/F797)</f>
        <v>32.333333333333336</v>
      </c>
      <c r="I797" s="639"/>
      <c r="J797" s="639"/>
    </row>
    <row r="798" spans="1:10" ht="12.75">
      <c r="A798" s="408"/>
      <c r="B798" s="383"/>
      <c r="C798" s="521" t="s">
        <v>485</v>
      </c>
      <c r="D798" s="522" t="s">
        <v>566</v>
      </c>
      <c r="E798" s="523">
        <f>SUM(E799:E801)</f>
        <v>1376</v>
      </c>
      <c r="F798" s="523">
        <f>SUM(F799:F801)</f>
        <v>1376</v>
      </c>
      <c r="G798" s="523">
        <f>SUM(G799:G801)</f>
        <v>0</v>
      </c>
      <c r="H798" s="523">
        <f>SUM(G798*100/F798)</f>
        <v>0</v>
      </c>
      <c r="I798" s="639"/>
      <c r="J798" s="639"/>
    </row>
    <row r="799" spans="1:10" ht="12.75">
      <c r="A799" s="408"/>
      <c r="B799" s="383"/>
      <c r="C799" s="521"/>
      <c r="D799" s="391" t="s">
        <v>790</v>
      </c>
      <c r="E799" s="387">
        <v>1140</v>
      </c>
      <c r="F799" s="387">
        <v>1140</v>
      </c>
      <c r="G799" s="389">
        <v>0</v>
      </c>
      <c r="H799" s="387">
        <v>0</v>
      </c>
      <c r="I799" s="639"/>
      <c r="J799" s="639"/>
    </row>
    <row r="800" spans="1:10" ht="12.75">
      <c r="A800" s="408"/>
      <c r="B800" s="383"/>
      <c r="C800" s="521"/>
      <c r="D800" s="391" t="s">
        <v>449</v>
      </c>
      <c r="E800" s="387">
        <v>100</v>
      </c>
      <c r="F800" s="387">
        <v>100</v>
      </c>
      <c r="G800" s="389">
        <v>0</v>
      </c>
      <c r="H800" s="387">
        <v>0</v>
      </c>
      <c r="I800" s="639"/>
      <c r="J800" s="639"/>
    </row>
    <row r="801" spans="1:10" ht="12.75">
      <c r="A801" s="408"/>
      <c r="B801" s="383"/>
      <c r="C801" s="521"/>
      <c r="D801" s="391" t="s">
        <v>791</v>
      </c>
      <c r="E801" s="387">
        <v>136</v>
      </c>
      <c r="F801" s="387">
        <v>136</v>
      </c>
      <c r="G801" s="389">
        <v>0</v>
      </c>
      <c r="H801" s="387">
        <f>SUM(G801*100/F801)</f>
        <v>0</v>
      </c>
      <c r="I801" s="639"/>
      <c r="J801" s="639"/>
    </row>
    <row r="802" spans="1:10" ht="12.75">
      <c r="A802" s="408"/>
      <c r="B802" s="383"/>
      <c r="C802" s="401" t="s">
        <v>569</v>
      </c>
      <c r="D802" s="402" t="s">
        <v>861</v>
      </c>
      <c r="E802" s="403">
        <f>SUM(E803)</f>
        <v>0</v>
      </c>
      <c r="F802" s="403">
        <f>SUM(F803)</f>
        <v>0</v>
      </c>
      <c r="G802" s="403">
        <f>SUM(G803)</f>
        <v>3056</v>
      </c>
      <c r="H802" s="403">
        <v>0</v>
      </c>
      <c r="I802" s="639"/>
      <c r="J802" s="639"/>
    </row>
    <row r="803" spans="1:10" ht="12.75">
      <c r="A803" s="408"/>
      <c r="B803" s="383"/>
      <c r="C803" s="654"/>
      <c r="D803" s="391" t="s">
        <v>862</v>
      </c>
      <c r="E803" s="387">
        <v>0</v>
      </c>
      <c r="F803" s="388">
        <v>0</v>
      </c>
      <c r="G803" s="389">
        <v>3056</v>
      </c>
      <c r="H803" s="387">
        <v>0</v>
      </c>
      <c r="I803" s="639"/>
      <c r="J803" s="639"/>
    </row>
    <row r="804" spans="1:10" ht="12.75">
      <c r="A804" s="408"/>
      <c r="B804" s="383"/>
      <c r="C804" s="637" t="s">
        <v>866</v>
      </c>
      <c r="D804" s="637"/>
      <c r="E804" s="638">
        <f>SUM(E805)</f>
        <v>71048</v>
      </c>
      <c r="F804" s="638">
        <f>SUM(F805)</f>
        <v>71048</v>
      </c>
      <c r="G804" s="638">
        <f>SUM(G805)</f>
        <v>29507</v>
      </c>
      <c r="H804" s="348">
        <f>SUM(G804*100/F804)</f>
        <v>41.53107758135345</v>
      </c>
      <c r="I804" s="634"/>
      <c r="J804" s="634"/>
    </row>
    <row r="805" spans="1:10" ht="12.75">
      <c r="A805" s="408"/>
      <c r="B805" s="383"/>
      <c r="C805" s="324" t="s">
        <v>270</v>
      </c>
      <c r="D805" s="384" t="s">
        <v>8</v>
      </c>
      <c r="E805" s="385">
        <f>SUM(E806+E810+E815+E828)</f>
        <v>71048</v>
      </c>
      <c r="F805" s="385">
        <f>SUM(F806+F810+F815+F828)</f>
        <v>71048</v>
      </c>
      <c r="G805" s="385">
        <f>SUM(G806+G810+G815+G828)</f>
        <v>29507</v>
      </c>
      <c r="H805" s="403">
        <f>SUM(G805*100/F805)</f>
        <v>41.53107758135345</v>
      </c>
      <c r="I805" s="634"/>
      <c r="J805" s="634"/>
    </row>
    <row r="806" spans="1:13" ht="12.75">
      <c r="A806" s="408"/>
      <c r="B806" s="383"/>
      <c r="C806" s="330" t="s">
        <v>363</v>
      </c>
      <c r="D806" s="386" t="s">
        <v>513</v>
      </c>
      <c r="E806" s="523">
        <f>SUM(E807:E809)</f>
        <v>36400</v>
      </c>
      <c r="F806" s="523">
        <f>SUM(F807:F809)</f>
        <v>36400</v>
      </c>
      <c r="G806" s="523">
        <f>SUM(G807:G809)</f>
        <v>14022</v>
      </c>
      <c r="H806" s="523">
        <f>SUM(G806*100/F806)</f>
        <v>38.52197802197802</v>
      </c>
      <c r="I806" s="639"/>
      <c r="J806" s="639"/>
      <c r="M806" s="640"/>
    </row>
    <row r="807" spans="1:13" ht="12.75">
      <c r="A807" s="408"/>
      <c r="B807" s="383"/>
      <c r="C807" s="330"/>
      <c r="D807" s="390" t="s">
        <v>514</v>
      </c>
      <c r="E807" s="387">
        <v>32400</v>
      </c>
      <c r="F807" s="387">
        <v>32400</v>
      </c>
      <c r="G807" s="389">
        <v>13430</v>
      </c>
      <c r="H807" s="387">
        <f>SUM(G807*100/F807)</f>
        <v>41.45061728395062</v>
      </c>
      <c r="I807" s="639"/>
      <c r="J807" s="639"/>
      <c r="M807" s="640"/>
    </row>
    <row r="808" spans="1:13" ht="12.75">
      <c r="A808" s="408"/>
      <c r="B808" s="383"/>
      <c r="C808" s="330"/>
      <c r="D808" s="394" t="s">
        <v>771</v>
      </c>
      <c r="E808" s="387">
        <v>3500</v>
      </c>
      <c r="F808" s="387">
        <v>3500</v>
      </c>
      <c r="G808" s="389">
        <v>224</v>
      </c>
      <c r="H808" s="387">
        <f>SUM(G808*100/F808)</f>
        <v>6.4</v>
      </c>
      <c r="I808" s="639"/>
      <c r="J808" s="639"/>
      <c r="M808" s="640"/>
    </row>
    <row r="809" spans="1:13" ht="12.75">
      <c r="A809" s="408"/>
      <c r="B809" s="383"/>
      <c r="C809" s="330"/>
      <c r="D809" s="394" t="s">
        <v>602</v>
      </c>
      <c r="E809" s="387">
        <v>500</v>
      </c>
      <c r="F809" s="387">
        <v>500</v>
      </c>
      <c r="G809" s="389">
        <v>368</v>
      </c>
      <c r="H809" s="387">
        <f>SUM(G809*100/F809)</f>
        <v>73.6</v>
      </c>
      <c r="I809" s="639"/>
      <c r="J809" s="639"/>
      <c r="M809" s="640"/>
    </row>
    <row r="810" spans="1:10" ht="12.75">
      <c r="A810" s="408"/>
      <c r="B810" s="383"/>
      <c r="C810" s="330" t="s">
        <v>367</v>
      </c>
      <c r="D810" s="386" t="s">
        <v>603</v>
      </c>
      <c r="E810" s="393">
        <f>SUM(E811:E814)</f>
        <v>12813</v>
      </c>
      <c r="F810" s="393">
        <f>SUM(F811:F814)</f>
        <v>12813</v>
      </c>
      <c r="G810" s="393">
        <f>SUM(G811:G814)</f>
        <v>4813</v>
      </c>
      <c r="H810" s="523">
        <f>SUM(G810*100/F810)</f>
        <v>37.563412159525484</v>
      </c>
      <c r="I810" s="639"/>
      <c r="J810" s="639"/>
    </row>
    <row r="811" spans="1:10" ht="12.75">
      <c r="A811" s="408"/>
      <c r="B811" s="383"/>
      <c r="C811" s="330"/>
      <c r="D811" s="394" t="s">
        <v>772</v>
      </c>
      <c r="E811" s="344">
        <v>2000</v>
      </c>
      <c r="F811" s="344">
        <v>2000</v>
      </c>
      <c r="G811" s="340">
        <v>1244</v>
      </c>
      <c r="H811" s="387">
        <f>SUM(G811*100/F811)</f>
        <v>62.2</v>
      </c>
      <c r="I811" s="639"/>
      <c r="J811" s="639"/>
    </row>
    <row r="812" spans="1:10" ht="12.75">
      <c r="A812" s="408"/>
      <c r="B812" s="383"/>
      <c r="C812" s="330"/>
      <c r="D812" s="394" t="s">
        <v>773</v>
      </c>
      <c r="E812" s="344">
        <v>1000</v>
      </c>
      <c r="F812" s="344">
        <v>1000</v>
      </c>
      <c r="G812" s="340">
        <v>0</v>
      </c>
      <c r="H812" s="387">
        <f>SUM(G812*100/F812)</f>
        <v>0</v>
      </c>
      <c r="I812" s="639"/>
      <c r="J812" s="639"/>
    </row>
    <row r="813" spans="1:10" ht="12.75">
      <c r="A813" s="408"/>
      <c r="B813" s="383"/>
      <c r="C813" s="330"/>
      <c r="D813" s="390" t="s">
        <v>774</v>
      </c>
      <c r="E813" s="344">
        <v>641</v>
      </c>
      <c r="F813" s="344">
        <v>641</v>
      </c>
      <c r="G813" s="340">
        <v>141</v>
      </c>
      <c r="H813" s="387">
        <f>SUM(G813*100/F813)</f>
        <v>21.996879875195006</v>
      </c>
      <c r="I813" s="639"/>
      <c r="J813" s="639"/>
    </row>
    <row r="814" spans="1:10" ht="12.75">
      <c r="A814" s="408"/>
      <c r="B814" s="383"/>
      <c r="C814" s="330"/>
      <c r="D814" s="391" t="s">
        <v>775</v>
      </c>
      <c r="E814" s="339">
        <v>9172</v>
      </c>
      <c r="F814" s="339">
        <v>9172</v>
      </c>
      <c r="G814" s="392">
        <v>3428</v>
      </c>
      <c r="H814" s="387">
        <f>SUM(G814*100/F814)</f>
        <v>37.374618403837765</v>
      </c>
      <c r="I814" s="639"/>
      <c r="J814" s="639"/>
    </row>
    <row r="815" spans="1:10" ht="12.75">
      <c r="A815" s="408"/>
      <c r="B815" s="383"/>
      <c r="C815" s="330" t="s">
        <v>271</v>
      </c>
      <c r="D815" s="386" t="s">
        <v>272</v>
      </c>
      <c r="E815" s="393">
        <f>SUM(E816:E827)</f>
        <v>21535</v>
      </c>
      <c r="F815" s="393">
        <f>SUM(F816:F827)</f>
        <v>21535</v>
      </c>
      <c r="G815" s="393">
        <f>SUM(G816:G827)</f>
        <v>10610</v>
      </c>
      <c r="H815" s="523">
        <f>SUM(G815*100/F815)</f>
        <v>49.26863245878802</v>
      </c>
      <c r="I815" s="639"/>
      <c r="J815" s="639"/>
    </row>
    <row r="816" spans="1:10" ht="12.75">
      <c r="A816" s="408"/>
      <c r="B816" s="383"/>
      <c r="C816" s="654"/>
      <c r="D816" s="391" t="s">
        <v>404</v>
      </c>
      <c r="E816" s="387">
        <v>8397</v>
      </c>
      <c r="F816" s="387">
        <v>8397</v>
      </c>
      <c r="G816" s="389">
        <v>5524</v>
      </c>
      <c r="H816" s="387">
        <f>SUM(G816*100/F816)</f>
        <v>65.78539954745743</v>
      </c>
      <c r="I816" s="639"/>
      <c r="J816" s="639"/>
    </row>
    <row r="817" spans="1:10" ht="12.75">
      <c r="A817" s="408"/>
      <c r="B817" s="383"/>
      <c r="C817" s="654"/>
      <c r="D817" s="391" t="s">
        <v>777</v>
      </c>
      <c r="E817" s="387">
        <v>4560</v>
      </c>
      <c r="F817" s="387">
        <v>4560</v>
      </c>
      <c r="G817" s="389">
        <v>1493</v>
      </c>
      <c r="H817" s="387">
        <f>SUM(G817*100/F817)</f>
        <v>32.74122807017544</v>
      </c>
      <c r="I817" s="639"/>
      <c r="J817" s="639"/>
    </row>
    <row r="818" spans="1:10" ht="12.75">
      <c r="A818" s="408"/>
      <c r="B818" s="383"/>
      <c r="C818" s="654"/>
      <c r="D818" s="391" t="s">
        <v>406</v>
      </c>
      <c r="E818" s="387">
        <v>558</v>
      </c>
      <c r="F818" s="387">
        <v>558</v>
      </c>
      <c r="G818" s="389">
        <v>133</v>
      </c>
      <c r="H818" s="387">
        <f>SUM(G818*100/F818)</f>
        <v>23.835125448028673</v>
      </c>
      <c r="I818" s="639"/>
      <c r="J818" s="639"/>
    </row>
    <row r="819" spans="1:10" ht="12.75">
      <c r="A819" s="408"/>
      <c r="B819" s="383"/>
      <c r="C819" s="654"/>
      <c r="D819" s="391" t="s">
        <v>412</v>
      </c>
      <c r="E819" s="387">
        <v>1000</v>
      </c>
      <c r="F819" s="387">
        <v>1000</v>
      </c>
      <c r="G819" s="389">
        <v>615</v>
      </c>
      <c r="H819" s="387">
        <f>SUM(G819*100/F819)</f>
        <v>61.5</v>
      </c>
      <c r="I819" s="639"/>
      <c r="J819" s="639"/>
    </row>
    <row r="820" spans="1:10" ht="12.75">
      <c r="A820" s="408"/>
      <c r="B820" s="383"/>
      <c r="C820" s="654"/>
      <c r="D820" s="391" t="s">
        <v>780</v>
      </c>
      <c r="E820" s="387">
        <v>500</v>
      </c>
      <c r="F820" s="387">
        <v>500</v>
      </c>
      <c r="G820" s="389">
        <v>410</v>
      </c>
      <c r="H820" s="387">
        <f>SUM(G820*100/F820)</f>
        <v>82</v>
      </c>
      <c r="I820" s="639"/>
      <c r="J820" s="639"/>
    </row>
    <row r="821" spans="1:10" ht="12.75">
      <c r="A821" s="408"/>
      <c r="B821" s="383"/>
      <c r="C821" s="654"/>
      <c r="D821" s="391" t="s">
        <v>844</v>
      </c>
      <c r="E821" s="387">
        <v>0</v>
      </c>
      <c r="F821" s="387">
        <v>0</v>
      </c>
      <c r="G821" s="389">
        <v>196</v>
      </c>
      <c r="H821" s="387">
        <v>0</v>
      </c>
      <c r="I821" s="639"/>
      <c r="J821" s="639"/>
    </row>
    <row r="822" spans="1:10" ht="12.75">
      <c r="A822" s="408"/>
      <c r="B822" s="383"/>
      <c r="C822" s="654"/>
      <c r="D822" s="391" t="s">
        <v>783</v>
      </c>
      <c r="E822" s="387">
        <v>420</v>
      </c>
      <c r="F822" s="387">
        <v>420</v>
      </c>
      <c r="G822" s="389">
        <v>78</v>
      </c>
      <c r="H822" s="387">
        <f>SUM(G822*100/F822)</f>
        <v>18.571428571428573</v>
      </c>
      <c r="I822" s="639"/>
      <c r="J822" s="639"/>
    </row>
    <row r="823" spans="1:10" ht="12.75">
      <c r="A823" s="408"/>
      <c r="B823" s="383"/>
      <c r="C823" s="654"/>
      <c r="D823" s="391" t="s">
        <v>784</v>
      </c>
      <c r="E823" s="387">
        <v>3000</v>
      </c>
      <c r="F823" s="387">
        <v>3000</v>
      </c>
      <c r="G823" s="389">
        <v>110</v>
      </c>
      <c r="H823" s="387">
        <f>SUM(G823*100/F823)</f>
        <v>3.6666666666666665</v>
      </c>
      <c r="I823" s="639"/>
      <c r="J823" s="639"/>
    </row>
    <row r="824" spans="1:10" ht="12.75">
      <c r="A824" s="408"/>
      <c r="B824" s="383"/>
      <c r="C824" s="654"/>
      <c r="D824" s="391" t="s">
        <v>434</v>
      </c>
      <c r="E824" s="387">
        <v>1000</v>
      </c>
      <c r="F824" s="387">
        <v>1000</v>
      </c>
      <c r="G824" s="389">
        <v>818</v>
      </c>
      <c r="H824" s="387">
        <f>SUM(G824*100/F824)</f>
        <v>81.8</v>
      </c>
      <c r="I824" s="639"/>
      <c r="J824" s="639"/>
    </row>
    <row r="825" spans="1:10" ht="12.75">
      <c r="A825" s="408"/>
      <c r="B825" s="383"/>
      <c r="C825" s="654"/>
      <c r="D825" s="391" t="s">
        <v>787</v>
      </c>
      <c r="E825" s="387">
        <v>300</v>
      </c>
      <c r="F825" s="387">
        <v>300</v>
      </c>
      <c r="G825" s="389">
        <v>170</v>
      </c>
      <c r="H825" s="387">
        <f>SUM(G825*100/F825)</f>
        <v>56.666666666666664</v>
      </c>
      <c r="I825" s="639"/>
      <c r="J825" s="639"/>
    </row>
    <row r="826" spans="1:10" ht="12.75">
      <c r="A826" s="408"/>
      <c r="B826" s="383"/>
      <c r="C826" s="654"/>
      <c r="D826" s="391" t="s">
        <v>389</v>
      </c>
      <c r="E826" s="387">
        <v>1300</v>
      </c>
      <c r="F826" s="387">
        <v>1300</v>
      </c>
      <c r="G826" s="389">
        <v>899</v>
      </c>
      <c r="H826" s="387">
        <f>SUM(G826*100/F826)</f>
        <v>69.15384615384616</v>
      </c>
      <c r="I826" s="639"/>
      <c r="J826" s="639"/>
    </row>
    <row r="827" spans="1:10" ht="12.75">
      <c r="A827" s="408"/>
      <c r="B827" s="383"/>
      <c r="C827" s="654"/>
      <c r="D827" s="391" t="s">
        <v>438</v>
      </c>
      <c r="E827" s="387">
        <v>500</v>
      </c>
      <c r="F827" s="387">
        <v>500</v>
      </c>
      <c r="G827" s="389">
        <v>164</v>
      </c>
      <c r="H827" s="387">
        <f>SUM(G827*100/F827)</f>
        <v>32.8</v>
      </c>
      <c r="I827" s="639"/>
      <c r="J827" s="639"/>
    </row>
    <row r="828" spans="1:10" ht="12.75">
      <c r="A828" s="408"/>
      <c r="B828" s="383"/>
      <c r="C828" s="521" t="s">
        <v>485</v>
      </c>
      <c r="D828" s="522" t="s">
        <v>566</v>
      </c>
      <c r="E828" s="523">
        <f>SUM(E829:E829)</f>
        <v>300</v>
      </c>
      <c r="F828" s="523">
        <f>SUM(F829:F829)</f>
        <v>300</v>
      </c>
      <c r="G828" s="523">
        <f>SUM(G829:G829)</f>
        <v>62</v>
      </c>
      <c r="H828" s="523">
        <f>SUM(G828*100/F828)</f>
        <v>20.666666666666668</v>
      </c>
      <c r="I828" s="639"/>
      <c r="J828" s="639"/>
    </row>
    <row r="829" spans="1:10" ht="12.75">
      <c r="A829" s="408"/>
      <c r="B829" s="383"/>
      <c r="C829" s="654"/>
      <c r="D829" s="391" t="s">
        <v>449</v>
      </c>
      <c r="E829" s="387">
        <v>300</v>
      </c>
      <c r="F829" s="388">
        <v>300</v>
      </c>
      <c r="G829" s="389">
        <v>62</v>
      </c>
      <c r="H829" s="387">
        <f>SUM(G829*100/F829)</f>
        <v>20.666666666666668</v>
      </c>
      <c r="I829" s="639"/>
      <c r="J829" s="639"/>
    </row>
    <row r="830" spans="1:10" ht="12.75">
      <c r="A830" s="376" t="s">
        <v>867</v>
      </c>
      <c r="B830" s="632" t="s">
        <v>868</v>
      </c>
      <c r="C830" s="633" t="s">
        <v>869</v>
      </c>
      <c r="D830" s="633"/>
      <c r="E830" s="379">
        <f>SUM(E831)</f>
        <v>30823</v>
      </c>
      <c r="F830" s="379">
        <f>SUM(F831)</f>
        <v>30823</v>
      </c>
      <c r="G830" s="379">
        <f>SUM(G831)</f>
        <v>10275</v>
      </c>
      <c r="H830" s="397">
        <f>SUM(G830*100/F830)</f>
        <v>33.335496220354926</v>
      </c>
      <c r="I830" s="634"/>
      <c r="J830" s="634"/>
    </row>
    <row r="831" spans="1:10" ht="12.75">
      <c r="A831" s="408"/>
      <c r="B831" s="383"/>
      <c r="C831" s="637" t="s">
        <v>870</v>
      </c>
      <c r="D831" s="637"/>
      <c r="E831" s="638">
        <f>SUM(E832)</f>
        <v>30823</v>
      </c>
      <c r="F831" s="638">
        <f>SUM(F832)</f>
        <v>30823</v>
      </c>
      <c r="G831" s="638">
        <f>SUM(G832)</f>
        <v>10275</v>
      </c>
      <c r="H831" s="348">
        <f>SUM(G831*100/F831)</f>
        <v>33.335496220354926</v>
      </c>
      <c r="I831" s="634"/>
      <c r="J831" s="634"/>
    </row>
    <row r="832" spans="1:10" ht="12.75">
      <c r="A832" s="408"/>
      <c r="B832" s="383"/>
      <c r="C832" s="324" t="s">
        <v>270</v>
      </c>
      <c r="D832" s="384" t="s">
        <v>8</v>
      </c>
      <c r="E832" s="385">
        <f>SUM(E833+E837+E842+E849)</f>
        <v>30823</v>
      </c>
      <c r="F832" s="385">
        <f>SUM(F833+F837+F842+F849)</f>
        <v>30823</v>
      </c>
      <c r="G832" s="385">
        <f>SUM(G833+G837+G842+G849)</f>
        <v>10275</v>
      </c>
      <c r="H832" s="403">
        <f>SUM(G832*100/F832)</f>
        <v>33.335496220354926</v>
      </c>
      <c r="I832" s="634"/>
      <c r="J832" s="634"/>
    </row>
    <row r="833" spans="1:13" ht="12.75">
      <c r="A833" s="408"/>
      <c r="B833" s="383"/>
      <c r="C833" s="330" t="s">
        <v>363</v>
      </c>
      <c r="D833" s="386" t="s">
        <v>513</v>
      </c>
      <c r="E833" s="523">
        <f>SUM(E834:E836)</f>
        <v>22042</v>
      </c>
      <c r="F833" s="523">
        <f>SUM(F834:F836)</f>
        <v>22042</v>
      </c>
      <c r="G833" s="523">
        <f>SUM(G834:G835)</f>
        <v>7012</v>
      </c>
      <c r="H833" s="523">
        <f>SUM(G833*100/F833)</f>
        <v>31.81199528173487</v>
      </c>
      <c r="I833" s="639"/>
      <c r="J833" s="639"/>
      <c r="M833" s="640"/>
    </row>
    <row r="834" spans="1:13" ht="12.75">
      <c r="A834" s="408"/>
      <c r="B834" s="383"/>
      <c r="C834" s="330"/>
      <c r="D834" s="390" t="s">
        <v>514</v>
      </c>
      <c r="E834" s="387">
        <v>20792</v>
      </c>
      <c r="F834" s="387">
        <v>20792</v>
      </c>
      <c r="G834" s="389">
        <v>6124</v>
      </c>
      <c r="H834" s="387">
        <f>SUM(G834*100/F834)</f>
        <v>29.453636013851483</v>
      </c>
      <c r="I834" s="639"/>
      <c r="J834" s="639"/>
      <c r="M834" s="640"/>
    </row>
    <row r="835" spans="1:13" ht="12.75">
      <c r="A835" s="408"/>
      <c r="B835" s="383"/>
      <c r="C835" s="330"/>
      <c r="D835" s="394" t="s">
        <v>771</v>
      </c>
      <c r="E835" s="387">
        <v>1250</v>
      </c>
      <c r="F835" s="387">
        <v>1250</v>
      </c>
      <c r="G835" s="389">
        <v>888</v>
      </c>
      <c r="H835" s="387">
        <f>SUM(G835*100/F835)</f>
        <v>71.04</v>
      </c>
      <c r="I835" s="639"/>
      <c r="J835" s="639"/>
      <c r="M835" s="640"/>
    </row>
    <row r="836" spans="1:13" ht="12.75">
      <c r="A836" s="408"/>
      <c r="B836" s="383"/>
      <c r="C836" s="330"/>
      <c r="D836" s="394" t="s">
        <v>602</v>
      </c>
      <c r="E836" s="387">
        <v>0</v>
      </c>
      <c r="F836" s="387">
        <v>0</v>
      </c>
      <c r="G836" s="389">
        <v>0</v>
      </c>
      <c r="H836" s="387">
        <v>0</v>
      </c>
      <c r="I836" s="639"/>
      <c r="J836" s="639"/>
      <c r="M836" s="640"/>
    </row>
    <row r="837" spans="1:10" ht="12.75">
      <c r="A837" s="408"/>
      <c r="B837" s="383"/>
      <c r="C837" s="330" t="s">
        <v>367</v>
      </c>
      <c r="D837" s="386" t="s">
        <v>603</v>
      </c>
      <c r="E837" s="393">
        <f>SUM(E838:E841)</f>
        <v>7758</v>
      </c>
      <c r="F837" s="393">
        <f>SUM(F838:F841)</f>
        <v>7758</v>
      </c>
      <c r="G837" s="393">
        <f>SUM(G838:G841)</f>
        <v>2464</v>
      </c>
      <c r="H837" s="523">
        <f>SUM(G837*100/F837)</f>
        <v>31.760763083268884</v>
      </c>
      <c r="I837" s="639"/>
      <c r="J837" s="639"/>
    </row>
    <row r="838" spans="1:10" ht="12.75">
      <c r="A838" s="408"/>
      <c r="B838" s="383"/>
      <c r="C838" s="330"/>
      <c r="D838" s="394" t="s">
        <v>772</v>
      </c>
      <c r="E838" s="344">
        <v>1477</v>
      </c>
      <c r="F838" s="344">
        <v>1477</v>
      </c>
      <c r="G838" s="340">
        <v>701</v>
      </c>
      <c r="H838" s="387">
        <f>SUM(G838*100/F838)</f>
        <v>47.461069735951256</v>
      </c>
      <c r="I838" s="639"/>
      <c r="J838" s="639"/>
    </row>
    <row r="839" spans="1:10" ht="12.75">
      <c r="A839" s="408"/>
      <c r="B839" s="383"/>
      <c r="C839" s="330"/>
      <c r="D839" s="394" t="s">
        <v>773</v>
      </c>
      <c r="E839" s="344">
        <v>726</v>
      </c>
      <c r="F839" s="344">
        <v>726</v>
      </c>
      <c r="G839" s="340">
        <v>0</v>
      </c>
      <c r="H839" s="387">
        <f>SUM(G839*100/F839)</f>
        <v>0</v>
      </c>
      <c r="I839" s="639"/>
      <c r="J839" s="639"/>
    </row>
    <row r="840" spans="1:10" ht="12.75">
      <c r="A840" s="408"/>
      <c r="B840" s="383"/>
      <c r="C840" s="330"/>
      <c r="D840" s="390" t="s">
        <v>774</v>
      </c>
      <c r="E840" s="344">
        <v>0</v>
      </c>
      <c r="F840" s="344">
        <v>0</v>
      </c>
      <c r="G840" s="340">
        <v>0</v>
      </c>
      <c r="H840" s="387">
        <v>0</v>
      </c>
      <c r="I840" s="639"/>
      <c r="J840" s="639"/>
    </row>
    <row r="841" spans="1:10" ht="12.75">
      <c r="A841" s="408"/>
      <c r="B841" s="383"/>
      <c r="C841" s="330"/>
      <c r="D841" s="391" t="s">
        <v>775</v>
      </c>
      <c r="E841" s="339">
        <v>5555</v>
      </c>
      <c r="F841" s="339">
        <v>5555</v>
      </c>
      <c r="G841" s="392">
        <v>1763</v>
      </c>
      <c r="H841" s="387">
        <f>SUM(G841*100/F841)</f>
        <v>31.737173717371736</v>
      </c>
      <c r="I841" s="639"/>
      <c r="J841" s="639"/>
    </row>
    <row r="842" spans="1:10" ht="12.75">
      <c r="A842" s="408"/>
      <c r="B842" s="383"/>
      <c r="C842" s="330" t="s">
        <v>271</v>
      </c>
      <c r="D842" s="386" t="s">
        <v>272</v>
      </c>
      <c r="E842" s="393">
        <f>SUM(E843:E848)</f>
        <v>1023</v>
      </c>
      <c r="F842" s="393">
        <f>SUM(F843:F848)</f>
        <v>1023</v>
      </c>
      <c r="G842" s="393">
        <f>SUM(G843:G848)</f>
        <v>799</v>
      </c>
      <c r="H842" s="523">
        <f>SUM(G842*100/F842)</f>
        <v>78.10361681329424</v>
      </c>
      <c r="I842" s="639"/>
      <c r="J842" s="639"/>
    </row>
    <row r="843" spans="1:10" ht="12.75">
      <c r="A843" s="408"/>
      <c r="B843" s="383"/>
      <c r="C843" s="654"/>
      <c r="D843" s="391" t="s">
        <v>404</v>
      </c>
      <c r="E843" s="387">
        <v>666</v>
      </c>
      <c r="F843" s="387">
        <v>666</v>
      </c>
      <c r="G843" s="389">
        <v>590</v>
      </c>
      <c r="H843" s="387">
        <f>SUM(G843*100/F843)</f>
        <v>88.58858858858859</v>
      </c>
      <c r="I843" s="639"/>
      <c r="J843" s="639"/>
    </row>
    <row r="844" spans="1:10" ht="12.75">
      <c r="A844" s="408"/>
      <c r="B844" s="383"/>
      <c r="C844" s="654"/>
      <c r="D844" s="391" t="s">
        <v>777</v>
      </c>
      <c r="E844" s="387">
        <v>100</v>
      </c>
      <c r="F844" s="387">
        <v>100</v>
      </c>
      <c r="G844" s="389">
        <v>104</v>
      </c>
      <c r="H844" s="387">
        <f>SUM(G844*100/F844)</f>
        <v>104</v>
      </c>
      <c r="I844" s="639"/>
      <c r="J844" s="639"/>
    </row>
    <row r="845" spans="1:10" ht="12.75">
      <c r="A845" s="408"/>
      <c r="B845" s="383"/>
      <c r="C845" s="654"/>
      <c r="D845" s="391" t="s">
        <v>412</v>
      </c>
      <c r="E845" s="387">
        <v>7</v>
      </c>
      <c r="F845" s="387">
        <v>7</v>
      </c>
      <c r="G845" s="389">
        <v>0</v>
      </c>
      <c r="H845" s="387">
        <f>SUM(G845*100/F845)</f>
        <v>0</v>
      </c>
      <c r="I845" s="639"/>
      <c r="J845" s="639"/>
    </row>
    <row r="846" spans="1:10" ht="12.75">
      <c r="A846" s="408"/>
      <c r="B846" s="383"/>
      <c r="C846" s="654"/>
      <c r="D846" s="391" t="s">
        <v>434</v>
      </c>
      <c r="E846" s="387">
        <v>50</v>
      </c>
      <c r="F846" s="387">
        <v>50</v>
      </c>
      <c r="G846" s="389">
        <v>0</v>
      </c>
      <c r="H846" s="387">
        <f>SUM(G846*100/F846)</f>
        <v>0</v>
      </c>
      <c r="I846" s="639"/>
      <c r="J846" s="639"/>
    </row>
    <row r="847" spans="1:10" ht="12.75">
      <c r="A847" s="408"/>
      <c r="B847" s="383"/>
      <c r="C847" s="654"/>
      <c r="D847" s="391" t="s">
        <v>389</v>
      </c>
      <c r="E847" s="387">
        <v>100</v>
      </c>
      <c r="F847" s="387">
        <v>100</v>
      </c>
      <c r="G847" s="389">
        <v>18</v>
      </c>
      <c r="H847" s="387">
        <f>SUM(G847*100/F847)</f>
        <v>18</v>
      </c>
      <c r="I847" s="639"/>
      <c r="J847" s="639"/>
    </row>
    <row r="848" spans="1:10" ht="12.75">
      <c r="A848" s="408"/>
      <c r="B848" s="383"/>
      <c r="C848" s="654"/>
      <c r="D848" s="391" t="s">
        <v>438</v>
      </c>
      <c r="E848" s="387">
        <v>100</v>
      </c>
      <c r="F848" s="387">
        <v>100</v>
      </c>
      <c r="G848" s="389">
        <v>87</v>
      </c>
      <c r="H848" s="387">
        <f>SUM(G848*100/F848)</f>
        <v>87</v>
      </c>
      <c r="I848" s="639"/>
      <c r="J848" s="639"/>
    </row>
    <row r="849" spans="1:10" ht="12.75">
      <c r="A849" s="408"/>
      <c r="B849" s="383"/>
      <c r="C849" s="521" t="s">
        <v>485</v>
      </c>
      <c r="D849" s="522" t="s">
        <v>566</v>
      </c>
      <c r="E849" s="523">
        <f>SUM(E850:E851)</f>
        <v>0</v>
      </c>
      <c r="F849" s="523">
        <f>SUM(F850:F851)</f>
        <v>0</v>
      </c>
      <c r="G849" s="523">
        <f>SUM(G851:G851)</f>
        <v>0</v>
      </c>
      <c r="H849" s="523">
        <v>0</v>
      </c>
      <c r="I849" s="639"/>
      <c r="J849" s="639"/>
    </row>
    <row r="850" spans="1:10" ht="12.75">
      <c r="A850" s="408"/>
      <c r="B850" s="383"/>
      <c r="C850" s="521"/>
      <c r="D850" s="391" t="s">
        <v>789</v>
      </c>
      <c r="E850" s="523"/>
      <c r="F850" s="387">
        <v>0</v>
      </c>
      <c r="G850" s="523">
        <v>0</v>
      </c>
      <c r="H850" s="387">
        <v>0</v>
      </c>
      <c r="I850" s="639"/>
      <c r="J850" s="639"/>
    </row>
    <row r="851" spans="1:10" ht="12.75">
      <c r="A851" s="408"/>
      <c r="B851" s="383"/>
      <c r="C851" s="521"/>
      <c r="D851" s="391" t="s">
        <v>449</v>
      </c>
      <c r="E851" s="387">
        <v>0</v>
      </c>
      <c r="F851" s="388">
        <v>0</v>
      </c>
      <c r="G851" s="389">
        <v>0</v>
      </c>
      <c r="H851" s="387">
        <v>0</v>
      </c>
      <c r="I851" s="639"/>
      <c r="J851" s="639"/>
    </row>
    <row r="852" spans="1:10" ht="12.75">
      <c r="A852" s="376" t="s">
        <v>246</v>
      </c>
      <c r="B852" s="633" t="s">
        <v>871</v>
      </c>
      <c r="C852" s="633"/>
      <c r="D852" s="633"/>
      <c r="E852" s="379">
        <f>SUM(E853+E1042+E1087+E1131+E1172)</f>
        <v>1417727</v>
      </c>
      <c r="F852" s="379">
        <f>SUM(F853+F1042+F1087+F1131+F1172)</f>
        <v>1417210</v>
      </c>
      <c r="G852" s="379">
        <f>SUM(G853+G1042+G1087+G1131+G1172)</f>
        <v>628815</v>
      </c>
      <c r="H852" s="397">
        <f>SUM(G852*100/F852)</f>
        <v>44.36992400561667</v>
      </c>
      <c r="I852" s="634"/>
      <c r="J852" s="634"/>
    </row>
    <row r="853" spans="1:10" ht="12.75">
      <c r="A853" s="655"/>
      <c r="B853" s="378" t="s">
        <v>872</v>
      </c>
      <c r="C853" s="656" t="s">
        <v>873</v>
      </c>
      <c r="D853" s="656"/>
      <c r="E853" s="379">
        <f>SUM(E854+E877+E896+E919+E941+E964+E981+E998+E1020+E1040)</f>
        <v>475137</v>
      </c>
      <c r="F853" s="379">
        <f>SUM(F854+F877+F896+F919+F941+F964+F981+F998+F1020+F1040)</f>
        <v>475836</v>
      </c>
      <c r="G853" s="379">
        <f>SUM(G854+G877+G896+G919+G941+G964+G981+G998+G1020+G1040)</f>
        <v>190792</v>
      </c>
      <c r="H853" s="397">
        <f>SUM(G853*100/F853)</f>
        <v>40.096167587151875</v>
      </c>
      <c r="I853" s="634"/>
      <c r="J853" s="634"/>
    </row>
    <row r="854" spans="1:10" ht="12.75">
      <c r="A854" s="655"/>
      <c r="B854" s="409"/>
      <c r="C854" s="637" t="s">
        <v>874</v>
      </c>
      <c r="D854" s="637"/>
      <c r="E854" s="638">
        <f>SUM(E855)</f>
        <v>80580</v>
      </c>
      <c r="F854" s="638">
        <f>SUM(F855)</f>
        <v>80580</v>
      </c>
      <c r="G854" s="638">
        <f>SUM(G855)</f>
        <v>31733</v>
      </c>
      <c r="H854" s="348">
        <f>SUM(G854*100/F854)</f>
        <v>39.3807396376272</v>
      </c>
      <c r="I854" s="634"/>
      <c r="J854" s="634"/>
    </row>
    <row r="855" spans="1:10" ht="12.75">
      <c r="A855" s="655"/>
      <c r="B855" s="409"/>
      <c r="C855" s="324" t="s">
        <v>270</v>
      </c>
      <c r="D855" s="384" t="s">
        <v>8</v>
      </c>
      <c r="E855" s="385">
        <f>SUM(E856+E860+E865+E875)</f>
        <v>80580</v>
      </c>
      <c r="F855" s="385">
        <f>SUM(F856+F860+F865+F875)</f>
        <v>80580</v>
      </c>
      <c r="G855" s="385">
        <f>SUM(G856+G860+G865+G875)</f>
        <v>31733</v>
      </c>
      <c r="H855" s="403">
        <f>SUM(G855*100/F855)</f>
        <v>39.3807396376272</v>
      </c>
      <c r="I855" s="634"/>
      <c r="J855" s="634"/>
    </row>
    <row r="856" spans="1:13" ht="12.75">
      <c r="A856" s="655"/>
      <c r="B856" s="409"/>
      <c r="C856" s="330" t="s">
        <v>363</v>
      </c>
      <c r="D856" s="386" t="s">
        <v>513</v>
      </c>
      <c r="E856" s="523">
        <f>SUM(E857:E859)</f>
        <v>51500</v>
      </c>
      <c r="F856" s="523">
        <f>SUM(F857:F859)</f>
        <v>51500</v>
      </c>
      <c r="G856" s="523">
        <f>SUM(G857:G859)</f>
        <v>20785</v>
      </c>
      <c r="H856" s="523">
        <f>SUM(G856*100/F856)</f>
        <v>40.359223300970875</v>
      </c>
      <c r="I856" s="639"/>
      <c r="J856" s="639"/>
      <c r="M856" s="640"/>
    </row>
    <row r="857" spans="1:13" ht="12.75">
      <c r="A857" s="655"/>
      <c r="B857" s="409"/>
      <c r="C857" s="330"/>
      <c r="D857" s="390" t="s">
        <v>514</v>
      </c>
      <c r="E857" s="387">
        <v>48800</v>
      </c>
      <c r="F857" s="388">
        <v>48800</v>
      </c>
      <c r="G857" s="389">
        <v>18397</v>
      </c>
      <c r="H857" s="387">
        <f>SUM(G857*100/F857)</f>
        <v>37.69877049180328</v>
      </c>
      <c r="I857" s="639"/>
      <c r="J857" s="639"/>
      <c r="M857" s="640"/>
    </row>
    <row r="858" spans="1:13" ht="12.75">
      <c r="A858" s="655"/>
      <c r="B858" s="409"/>
      <c r="C858" s="330"/>
      <c r="D858" s="394" t="s">
        <v>771</v>
      </c>
      <c r="E858" s="387">
        <v>1500</v>
      </c>
      <c r="F858" s="388">
        <v>1500</v>
      </c>
      <c r="G858" s="389">
        <v>1381</v>
      </c>
      <c r="H858" s="387">
        <f>SUM(G858*100/F858)</f>
        <v>92.06666666666666</v>
      </c>
      <c r="I858" s="639"/>
      <c r="J858" s="639"/>
      <c r="M858" s="640"/>
    </row>
    <row r="859" spans="1:13" ht="12.75">
      <c r="A859" s="655"/>
      <c r="B859" s="409"/>
      <c r="C859" s="330"/>
      <c r="D859" s="394" t="s">
        <v>602</v>
      </c>
      <c r="E859" s="387">
        <v>1200</v>
      </c>
      <c r="F859" s="388">
        <v>1200</v>
      </c>
      <c r="G859" s="389">
        <v>1007</v>
      </c>
      <c r="H859" s="387">
        <f>SUM(G859*100/F859)</f>
        <v>83.91666666666667</v>
      </c>
      <c r="I859" s="639"/>
      <c r="J859" s="639"/>
      <c r="M859" s="640"/>
    </row>
    <row r="860" spans="1:10" ht="12.75">
      <c r="A860" s="655"/>
      <c r="B860" s="409"/>
      <c r="C860" s="330" t="s">
        <v>367</v>
      </c>
      <c r="D860" s="386" t="s">
        <v>603</v>
      </c>
      <c r="E860" s="393">
        <f>SUM(E861:E864)</f>
        <v>18128</v>
      </c>
      <c r="F860" s="393">
        <f>SUM(F861:F864)</f>
        <v>18128</v>
      </c>
      <c r="G860" s="393">
        <f>SUM(G861:G864)</f>
        <v>7343</v>
      </c>
      <c r="H860" s="523">
        <f>SUM(G860*100/F860)</f>
        <v>40.50639894086496</v>
      </c>
      <c r="I860" s="639"/>
      <c r="J860" s="639"/>
    </row>
    <row r="861" spans="1:10" ht="12.75">
      <c r="A861" s="655"/>
      <c r="B861" s="409"/>
      <c r="C861" s="330"/>
      <c r="D861" s="394" t="s">
        <v>772</v>
      </c>
      <c r="E861" s="344">
        <v>2397</v>
      </c>
      <c r="F861" s="339">
        <v>2397</v>
      </c>
      <c r="G861" s="340">
        <v>1256</v>
      </c>
      <c r="H861" s="387">
        <f>SUM(G861*100/F861)</f>
        <v>52.3988318731748</v>
      </c>
      <c r="I861" s="639"/>
      <c r="J861" s="639"/>
    </row>
    <row r="862" spans="1:10" ht="12.75">
      <c r="A862" s="655"/>
      <c r="B862" s="409"/>
      <c r="C862" s="330"/>
      <c r="D862" s="394" t="s">
        <v>773</v>
      </c>
      <c r="E862" s="344">
        <v>766</v>
      </c>
      <c r="F862" s="344">
        <v>766</v>
      </c>
      <c r="G862" s="340">
        <v>475</v>
      </c>
      <c r="H862" s="387">
        <f>SUM(G862*100/F862)</f>
        <v>62.010443864229764</v>
      </c>
      <c r="I862" s="639"/>
      <c r="J862" s="639"/>
    </row>
    <row r="863" spans="1:10" ht="12.75">
      <c r="A863" s="655"/>
      <c r="B863" s="409"/>
      <c r="C863" s="330"/>
      <c r="D863" s="390" t="s">
        <v>774</v>
      </c>
      <c r="E863" s="344">
        <v>1685</v>
      </c>
      <c r="F863" s="344">
        <v>1685</v>
      </c>
      <c r="G863" s="340">
        <v>356</v>
      </c>
      <c r="H863" s="387">
        <f>SUM(G863*100/F863)</f>
        <v>21.12759643916914</v>
      </c>
      <c r="I863" s="639"/>
      <c r="J863" s="639"/>
    </row>
    <row r="864" spans="1:10" ht="12.75">
      <c r="A864" s="655"/>
      <c r="B864" s="409"/>
      <c r="C864" s="330"/>
      <c r="D864" s="391" t="s">
        <v>775</v>
      </c>
      <c r="E864" s="339">
        <v>13280</v>
      </c>
      <c r="F864" s="339">
        <v>13280</v>
      </c>
      <c r="G864" s="392">
        <v>5256</v>
      </c>
      <c r="H864" s="387">
        <f>SUM(G864*100/F864)</f>
        <v>39.57831325301205</v>
      </c>
      <c r="I864" s="639"/>
      <c r="J864" s="639"/>
    </row>
    <row r="865" spans="1:10" ht="12.75">
      <c r="A865" s="655"/>
      <c r="B865" s="409"/>
      <c r="C865" s="330" t="s">
        <v>271</v>
      </c>
      <c r="D865" s="386" t="s">
        <v>272</v>
      </c>
      <c r="E865" s="393">
        <f>SUM(E866:E874)</f>
        <v>10652</v>
      </c>
      <c r="F865" s="393">
        <f>SUM(F866:F874)</f>
        <v>10652</v>
      </c>
      <c r="G865" s="393">
        <f>SUM(G866:G874)</f>
        <v>3428</v>
      </c>
      <c r="H865" s="523">
        <f>SUM(G865*100/F865)</f>
        <v>32.18174990612091</v>
      </c>
      <c r="I865" s="639"/>
      <c r="J865" s="639"/>
    </row>
    <row r="866" spans="1:10" ht="12.75">
      <c r="A866" s="655"/>
      <c r="B866" s="409"/>
      <c r="C866" s="654"/>
      <c r="D866" s="391" t="s">
        <v>854</v>
      </c>
      <c r="E866" s="387">
        <v>0</v>
      </c>
      <c r="F866" s="387">
        <v>0</v>
      </c>
      <c r="G866" s="389">
        <v>0</v>
      </c>
      <c r="H866" s="387">
        <v>0</v>
      </c>
      <c r="I866" s="639"/>
      <c r="J866" s="639"/>
    </row>
    <row r="867" spans="1:10" ht="12.75">
      <c r="A867" s="655"/>
      <c r="B867" s="409"/>
      <c r="C867" s="654"/>
      <c r="D867" s="391" t="s">
        <v>404</v>
      </c>
      <c r="E867" s="387">
        <v>3600</v>
      </c>
      <c r="F867" s="387">
        <v>3600</v>
      </c>
      <c r="G867" s="389">
        <v>10</v>
      </c>
      <c r="H867" s="387">
        <f>SUM(G867*100/F867)</f>
        <v>0.2777777777777778</v>
      </c>
      <c r="I867" s="639"/>
      <c r="J867" s="639"/>
    </row>
    <row r="868" spans="1:10" ht="12.75">
      <c r="A868" s="655"/>
      <c r="B868" s="409"/>
      <c r="C868" s="654"/>
      <c r="D868" s="391" t="s">
        <v>777</v>
      </c>
      <c r="E868" s="387">
        <v>1000</v>
      </c>
      <c r="F868" s="387">
        <v>1000</v>
      </c>
      <c r="G868" s="389">
        <v>0</v>
      </c>
      <c r="H868" s="387">
        <f>SUM(G868*100/F868)</f>
        <v>0</v>
      </c>
      <c r="I868" s="639"/>
      <c r="J868" s="639"/>
    </row>
    <row r="869" spans="1:10" ht="12.75">
      <c r="A869" s="655"/>
      <c r="B869" s="409"/>
      <c r="C869" s="654"/>
      <c r="D869" s="391" t="s">
        <v>412</v>
      </c>
      <c r="E869" s="387">
        <v>1000</v>
      </c>
      <c r="F869" s="387">
        <v>1000</v>
      </c>
      <c r="G869" s="389">
        <v>0</v>
      </c>
      <c r="H869" s="387">
        <f>SUM(G869*100/F869)</f>
        <v>0</v>
      </c>
      <c r="I869" s="639"/>
      <c r="J869" s="639"/>
    </row>
    <row r="870" spans="1:10" ht="12.75">
      <c r="A870" s="655"/>
      <c r="B870" s="409"/>
      <c r="C870" s="654"/>
      <c r="D870" s="391" t="s">
        <v>779</v>
      </c>
      <c r="E870" s="387">
        <v>1500</v>
      </c>
      <c r="F870" s="387">
        <v>1500</v>
      </c>
      <c r="G870" s="389">
        <v>0</v>
      </c>
      <c r="H870" s="387">
        <f>SUM(G870*100/F870)</f>
        <v>0</v>
      </c>
      <c r="I870" s="639"/>
      <c r="J870" s="639"/>
    </row>
    <row r="871" spans="1:10" ht="12.75">
      <c r="A871" s="655"/>
      <c r="B871" s="409"/>
      <c r="C871" s="654"/>
      <c r="D871" s="391" t="s">
        <v>784</v>
      </c>
      <c r="E871" s="387">
        <v>1352</v>
      </c>
      <c r="F871" s="387">
        <v>1352</v>
      </c>
      <c r="G871" s="389">
        <v>0</v>
      </c>
      <c r="H871" s="387">
        <f>SUM(G871*100/F871)</f>
        <v>0</v>
      </c>
      <c r="I871" s="639"/>
      <c r="J871" s="639"/>
    </row>
    <row r="872" spans="1:10" ht="12.75">
      <c r="A872" s="655"/>
      <c r="B872" s="409"/>
      <c r="C872" s="654"/>
      <c r="D872" s="391" t="s">
        <v>389</v>
      </c>
      <c r="E872" s="387">
        <v>1600</v>
      </c>
      <c r="F872" s="387">
        <v>1600</v>
      </c>
      <c r="G872" s="389">
        <v>689</v>
      </c>
      <c r="H872" s="387">
        <f>SUM(G872*100/F872)</f>
        <v>43.0625</v>
      </c>
      <c r="I872" s="639"/>
      <c r="J872" s="639"/>
    </row>
    <row r="873" spans="1:10" ht="12.75">
      <c r="A873" s="655"/>
      <c r="B873" s="409"/>
      <c r="C873" s="654"/>
      <c r="D873" s="391" t="s">
        <v>438</v>
      </c>
      <c r="E873" s="387">
        <v>600</v>
      </c>
      <c r="F873" s="387">
        <v>600</v>
      </c>
      <c r="G873" s="389">
        <v>295</v>
      </c>
      <c r="H873" s="387">
        <f>SUM(G873*100/F873)</f>
        <v>49.166666666666664</v>
      </c>
      <c r="I873" s="639"/>
      <c r="J873" s="639"/>
    </row>
    <row r="874" spans="1:10" ht="12.75">
      <c r="A874" s="655"/>
      <c r="B874" s="409"/>
      <c r="C874" s="654"/>
      <c r="D874" s="391" t="s">
        <v>788</v>
      </c>
      <c r="E874" s="387">
        <v>0</v>
      </c>
      <c r="F874" s="387">
        <v>0</v>
      </c>
      <c r="G874" s="389">
        <v>2434</v>
      </c>
      <c r="H874" s="387">
        <v>0</v>
      </c>
      <c r="I874" s="639"/>
      <c r="J874" s="639"/>
    </row>
    <row r="875" spans="1:10" ht="12.75">
      <c r="A875" s="655"/>
      <c r="B875" s="409"/>
      <c r="C875" s="521" t="s">
        <v>485</v>
      </c>
      <c r="D875" s="522" t="s">
        <v>566</v>
      </c>
      <c r="E875" s="523">
        <f>SUM(E876:E876)</f>
        <v>300</v>
      </c>
      <c r="F875" s="523">
        <f>SUM(F876:F876)</f>
        <v>300</v>
      </c>
      <c r="G875" s="523">
        <f>SUM(G876:G876)</f>
        <v>177</v>
      </c>
      <c r="H875" s="523">
        <f>SUM(G875*100/F875)</f>
        <v>59</v>
      </c>
      <c r="I875" s="639"/>
      <c r="J875" s="639"/>
    </row>
    <row r="876" spans="1:10" ht="12.75">
      <c r="A876" s="655"/>
      <c r="B876" s="409"/>
      <c r="C876" s="654"/>
      <c r="D876" s="391" t="s">
        <v>449</v>
      </c>
      <c r="E876" s="387">
        <v>300</v>
      </c>
      <c r="F876" s="388">
        <v>300</v>
      </c>
      <c r="G876" s="389">
        <v>177</v>
      </c>
      <c r="H876" s="387">
        <f>SUM(G876*100/F876)</f>
        <v>59</v>
      </c>
      <c r="I876" s="639"/>
      <c r="J876" s="639"/>
    </row>
    <row r="877" spans="1:10" ht="12.75">
      <c r="A877" s="655"/>
      <c r="B877" s="409"/>
      <c r="C877" s="637" t="s">
        <v>875</v>
      </c>
      <c r="D877" s="637"/>
      <c r="E877" s="638">
        <f>SUM(E878)</f>
        <v>59668</v>
      </c>
      <c r="F877" s="638">
        <f>SUM(F878)</f>
        <v>59668</v>
      </c>
      <c r="G877" s="638">
        <f>SUM(G878)</f>
        <v>25535</v>
      </c>
      <c r="H877" s="348">
        <f>SUM(G877*100/F877)</f>
        <v>42.795133069652074</v>
      </c>
      <c r="I877" s="634"/>
      <c r="J877" s="634"/>
    </row>
    <row r="878" spans="1:10" ht="12.75">
      <c r="A878" s="655"/>
      <c r="B878" s="409"/>
      <c r="C878" s="324" t="s">
        <v>270</v>
      </c>
      <c r="D878" s="384" t="s">
        <v>8</v>
      </c>
      <c r="E878" s="385">
        <f>SUM(E879+E882+E887+E894)</f>
        <v>59668</v>
      </c>
      <c r="F878" s="385">
        <f>SUM(F879+F882+F887+F894)</f>
        <v>59668</v>
      </c>
      <c r="G878" s="385">
        <f>SUM(G879+G882+G887+G894)</f>
        <v>25535</v>
      </c>
      <c r="H878" s="403">
        <f>SUM(G878*100/F878)</f>
        <v>42.795133069652074</v>
      </c>
      <c r="I878" s="634"/>
      <c r="J878" s="634"/>
    </row>
    <row r="879" spans="1:13" ht="12.75">
      <c r="A879" s="655"/>
      <c r="B879" s="409"/>
      <c r="C879" s="330" t="s">
        <v>363</v>
      </c>
      <c r="D879" s="386" t="s">
        <v>513</v>
      </c>
      <c r="E879" s="523">
        <f>SUM(E880:E881)</f>
        <v>43356</v>
      </c>
      <c r="F879" s="523">
        <f>SUM(F880:F881)</f>
        <v>43356</v>
      </c>
      <c r="G879" s="523">
        <f>SUM(G880:G881)</f>
        <v>17800</v>
      </c>
      <c r="H879" s="523">
        <f>SUM(G879*100/F879)</f>
        <v>41.05544791954977</v>
      </c>
      <c r="I879" s="639"/>
      <c r="J879" s="639"/>
      <c r="M879" s="640"/>
    </row>
    <row r="880" spans="1:13" ht="12.75">
      <c r="A880" s="655"/>
      <c r="B880" s="409"/>
      <c r="C880" s="330"/>
      <c r="D880" s="390" t="s">
        <v>514</v>
      </c>
      <c r="E880" s="387">
        <v>43356</v>
      </c>
      <c r="F880" s="387">
        <v>43356</v>
      </c>
      <c r="G880" s="389">
        <v>16975</v>
      </c>
      <c r="H880" s="387">
        <f>SUM(G880*100/F880)</f>
        <v>39.152597103053786</v>
      </c>
      <c r="I880" s="639"/>
      <c r="J880" s="639"/>
      <c r="M880" s="640"/>
    </row>
    <row r="881" spans="1:13" ht="12.75">
      <c r="A881" s="655"/>
      <c r="B881" s="409"/>
      <c r="C881" s="330"/>
      <c r="D881" s="394" t="s">
        <v>771</v>
      </c>
      <c r="E881" s="387">
        <v>0</v>
      </c>
      <c r="F881" s="387">
        <v>0</v>
      </c>
      <c r="G881" s="389">
        <v>825</v>
      </c>
      <c r="H881" s="387">
        <v>0</v>
      </c>
      <c r="I881" s="639"/>
      <c r="J881" s="639"/>
      <c r="M881" s="640"/>
    </row>
    <row r="882" spans="1:10" ht="12.75">
      <c r="A882" s="655"/>
      <c r="B882" s="409"/>
      <c r="C882" s="330" t="s">
        <v>367</v>
      </c>
      <c r="D882" s="386" t="s">
        <v>603</v>
      </c>
      <c r="E882" s="393">
        <f>SUM(E883:E886)</f>
        <v>15262</v>
      </c>
      <c r="F882" s="393">
        <f>SUM(F883:F886)</f>
        <v>15262</v>
      </c>
      <c r="G882" s="393">
        <f>SUM(G883:G886)</f>
        <v>6439</v>
      </c>
      <c r="H882" s="523">
        <f>SUM(G882*100/F882)</f>
        <v>42.18975232603853</v>
      </c>
      <c r="I882" s="639"/>
      <c r="J882" s="639"/>
    </row>
    <row r="883" spans="1:10" ht="12.75">
      <c r="A883" s="655"/>
      <c r="B883" s="409"/>
      <c r="C883" s="330"/>
      <c r="D883" s="394" t="s">
        <v>772</v>
      </c>
      <c r="E883" s="344">
        <v>1760</v>
      </c>
      <c r="F883" s="344">
        <v>1760</v>
      </c>
      <c r="G883" s="340">
        <v>1180</v>
      </c>
      <c r="H883" s="387">
        <f>SUM(G883*100/F883)</f>
        <v>67.04545454545455</v>
      </c>
      <c r="I883" s="639"/>
      <c r="J883" s="639"/>
    </row>
    <row r="884" spans="1:10" ht="12.75">
      <c r="A884" s="655"/>
      <c r="B884" s="409"/>
      <c r="C884" s="330"/>
      <c r="D884" s="394" t="s">
        <v>773</v>
      </c>
      <c r="E884" s="344">
        <v>1100</v>
      </c>
      <c r="F884" s="344">
        <v>1100</v>
      </c>
      <c r="G884" s="340">
        <v>0</v>
      </c>
      <c r="H884" s="387">
        <f>SUM(G884*100/F884)</f>
        <v>0</v>
      </c>
      <c r="I884" s="639"/>
      <c r="J884" s="639"/>
    </row>
    <row r="885" spans="1:10" ht="12.75">
      <c r="A885" s="655"/>
      <c r="B885" s="409"/>
      <c r="C885" s="330"/>
      <c r="D885" s="390" t="s">
        <v>774</v>
      </c>
      <c r="E885" s="344">
        <v>1476</v>
      </c>
      <c r="F885" s="344">
        <v>1476</v>
      </c>
      <c r="G885" s="340">
        <v>737</v>
      </c>
      <c r="H885" s="387">
        <f>SUM(G885*100/F885)</f>
        <v>49.93224932249323</v>
      </c>
      <c r="I885" s="639"/>
      <c r="J885" s="639"/>
    </row>
    <row r="886" spans="1:10" ht="12.75">
      <c r="A886" s="655"/>
      <c r="B886" s="409"/>
      <c r="C886" s="330"/>
      <c r="D886" s="391" t="s">
        <v>775</v>
      </c>
      <c r="E886" s="339">
        <v>10926</v>
      </c>
      <c r="F886" s="339">
        <v>10926</v>
      </c>
      <c r="G886" s="392">
        <v>4522</v>
      </c>
      <c r="H886" s="387">
        <f>SUM(G886*100/F886)</f>
        <v>41.387516016840564</v>
      </c>
      <c r="I886" s="639"/>
      <c r="J886" s="639"/>
    </row>
    <row r="887" spans="1:10" ht="12.75">
      <c r="A887" s="655"/>
      <c r="B887" s="409"/>
      <c r="C887" s="330" t="s">
        <v>271</v>
      </c>
      <c r="D887" s="386" t="s">
        <v>272</v>
      </c>
      <c r="E887" s="393">
        <f>SUM(E888:E893)</f>
        <v>850</v>
      </c>
      <c r="F887" s="393">
        <f>SUM(F888:F893)</f>
        <v>850</v>
      </c>
      <c r="G887" s="393">
        <f>SUM(G888:G893)</f>
        <v>1296</v>
      </c>
      <c r="H887" s="523">
        <f>SUM(G887*100/F887)</f>
        <v>152.47058823529412</v>
      </c>
      <c r="I887" s="639"/>
      <c r="J887" s="639"/>
    </row>
    <row r="888" spans="1:10" ht="12.75">
      <c r="A888" s="655"/>
      <c r="B888" s="409"/>
      <c r="C888" s="330"/>
      <c r="D888" s="394" t="s">
        <v>854</v>
      </c>
      <c r="E888" s="344">
        <v>0</v>
      </c>
      <c r="F888" s="344">
        <v>0</v>
      </c>
      <c r="G888" s="387">
        <v>10</v>
      </c>
      <c r="H888" s="387">
        <v>0</v>
      </c>
      <c r="I888" s="639"/>
      <c r="J888" s="639"/>
    </row>
    <row r="889" spans="1:10" ht="12.75">
      <c r="A889" s="655"/>
      <c r="B889" s="409"/>
      <c r="C889" s="330"/>
      <c r="D889" s="391" t="s">
        <v>404</v>
      </c>
      <c r="E889" s="387">
        <v>0</v>
      </c>
      <c r="F889" s="387">
        <v>0</v>
      </c>
      <c r="G889" s="389">
        <v>0</v>
      </c>
      <c r="H889" s="387">
        <v>0</v>
      </c>
      <c r="I889" s="639"/>
      <c r="J889" s="639"/>
    </row>
    <row r="890" spans="1:10" ht="12.75">
      <c r="A890" s="655"/>
      <c r="B890" s="409"/>
      <c r="C890" s="330"/>
      <c r="D890" s="391" t="s">
        <v>412</v>
      </c>
      <c r="E890" s="387">
        <v>0</v>
      </c>
      <c r="F890" s="387">
        <v>0</v>
      </c>
      <c r="G890" s="389">
        <v>0</v>
      </c>
      <c r="H890" s="387">
        <v>0</v>
      </c>
      <c r="I890" s="639"/>
      <c r="J890" s="639"/>
    </row>
    <row r="891" spans="1:10" ht="12.75">
      <c r="A891" s="655"/>
      <c r="B891" s="409"/>
      <c r="C891" s="330"/>
      <c r="D891" s="391" t="s">
        <v>779</v>
      </c>
      <c r="E891" s="387">
        <v>0</v>
      </c>
      <c r="F891" s="387">
        <v>0</v>
      </c>
      <c r="G891" s="389">
        <v>586</v>
      </c>
      <c r="H891" s="387">
        <v>0</v>
      </c>
      <c r="I891" s="639"/>
      <c r="J891" s="639"/>
    </row>
    <row r="892" spans="1:10" ht="12.75">
      <c r="A892" s="655"/>
      <c r="B892" s="409"/>
      <c r="C892" s="330"/>
      <c r="D892" s="391" t="s">
        <v>389</v>
      </c>
      <c r="E892" s="387">
        <v>398</v>
      </c>
      <c r="F892" s="387">
        <v>398</v>
      </c>
      <c r="G892" s="389">
        <v>494</v>
      </c>
      <c r="H892" s="387">
        <f>SUM(G892*100/F892)</f>
        <v>124.12060301507537</v>
      </c>
      <c r="I892" s="639"/>
      <c r="J892" s="639"/>
    </row>
    <row r="893" spans="1:10" ht="12.75">
      <c r="A893" s="655"/>
      <c r="B893" s="409"/>
      <c r="C893" s="330"/>
      <c r="D893" s="391" t="s">
        <v>438</v>
      </c>
      <c r="E893" s="387">
        <v>452</v>
      </c>
      <c r="F893" s="387">
        <v>452</v>
      </c>
      <c r="G893" s="389">
        <v>206</v>
      </c>
      <c r="H893" s="387">
        <f>SUM(G893*100/F893)</f>
        <v>45.575221238938056</v>
      </c>
      <c r="I893" s="639"/>
      <c r="J893" s="639"/>
    </row>
    <row r="894" spans="1:10" ht="12.75">
      <c r="A894" s="655"/>
      <c r="B894" s="409"/>
      <c r="C894" s="521" t="s">
        <v>485</v>
      </c>
      <c r="D894" s="522" t="s">
        <v>636</v>
      </c>
      <c r="E894" s="523">
        <f>SUM(E895:E895)</f>
        <v>200</v>
      </c>
      <c r="F894" s="523">
        <f>SUM(F895:F895)</f>
        <v>200</v>
      </c>
      <c r="G894" s="523">
        <f>SUM(G895:G895)</f>
        <v>0</v>
      </c>
      <c r="H894" s="523">
        <f>SUM(G894*100/F894)</f>
        <v>0</v>
      </c>
      <c r="I894" s="639"/>
      <c r="J894" s="639"/>
    </row>
    <row r="895" spans="1:10" ht="12.75">
      <c r="A895" s="655"/>
      <c r="B895" s="409"/>
      <c r="C895" s="654"/>
      <c r="D895" s="391" t="s">
        <v>449</v>
      </c>
      <c r="E895" s="387">
        <v>200</v>
      </c>
      <c r="F895" s="388">
        <v>200</v>
      </c>
      <c r="G895" s="389">
        <v>0</v>
      </c>
      <c r="H895" s="387">
        <f>SUM(G895*100/F895)</f>
        <v>0</v>
      </c>
      <c r="I895" s="639"/>
      <c r="J895" s="639"/>
    </row>
    <row r="896" spans="1:10" ht="12.75">
      <c r="A896" s="655"/>
      <c r="B896" s="409"/>
      <c r="C896" s="637" t="s">
        <v>876</v>
      </c>
      <c r="D896" s="637"/>
      <c r="E896" s="638">
        <f>SUM(E897)</f>
        <v>67398</v>
      </c>
      <c r="F896" s="638">
        <f>SUM(F897)</f>
        <v>67398</v>
      </c>
      <c r="G896" s="638">
        <f>SUM(G897)</f>
        <v>21379</v>
      </c>
      <c r="H896" s="348">
        <f>SUM(G896*100/F896)</f>
        <v>31.72052583162705</v>
      </c>
      <c r="I896" s="634"/>
      <c r="J896" s="634"/>
    </row>
    <row r="897" spans="1:10" ht="12.75">
      <c r="A897" s="655"/>
      <c r="B897" s="409"/>
      <c r="C897" s="324" t="s">
        <v>270</v>
      </c>
      <c r="D897" s="384" t="s">
        <v>8</v>
      </c>
      <c r="E897" s="385">
        <f>SUM(E898+E902+E906+E916)</f>
        <v>67398</v>
      </c>
      <c r="F897" s="385">
        <f>SUM(F898+F902+F906+F916)</f>
        <v>67398</v>
      </c>
      <c r="G897" s="385">
        <f>SUM(G898+G902+G906+G916)</f>
        <v>21379</v>
      </c>
      <c r="H897" s="403">
        <f>SUM(G897*100/F897)</f>
        <v>31.72052583162705</v>
      </c>
      <c r="I897" s="634"/>
      <c r="J897" s="634"/>
    </row>
    <row r="898" spans="1:13" ht="12.75">
      <c r="A898" s="655"/>
      <c r="B898" s="409"/>
      <c r="C898" s="330" t="s">
        <v>363</v>
      </c>
      <c r="D898" s="386" t="s">
        <v>513</v>
      </c>
      <c r="E898" s="523">
        <f>SUM(E899:E901)</f>
        <v>42728</v>
      </c>
      <c r="F898" s="523">
        <f>SUM(F899:F901)</f>
        <v>42728</v>
      </c>
      <c r="G898" s="523">
        <f>SUM(G899:G901)</f>
        <v>14919</v>
      </c>
      <c r="H898" s="523">
        <f>SUM(G898*100/F898)</f>
        <v>34.916214192098856</v>
      </c>
      <c r="I898" s="639"/>
      <c r="J898" s="639"/>
      <c r="M898" s="640"/>
    </row>
    <row r="899" spans="1:13" ht="12.75">
      <c r="A899" s="655"/>
      <c r="B899" s="409"/>
      <c r="C899" s="330"/>
      <c r="D899" s="390" t="s">
        <v>514</v>
      </c>
      <c r="E899" s="387">
        <v>38232</v>
      </c>
      <c r="F899" s="387">
        <v>38232</v>
      </c>
      <c r="G899" s="389">
        <v>14241</v>
      </c>
      <c r="H899" s="387">
        <f>SUM(G899*100/F899)</f>
        <v>37.2489014438167</v>
      </c>
      <c r="I899" s="639"/>
      <c r="J899" s="639"/>
      <c r="M899" s="640"/>
    </row>
    <row r="900" spans="1:13" ht="12.75">
      <c r="A900" s="655"/>
      <c r="B900" s="409"/>
      <c r="C900" s="330"/>
      <c r="D900" s="394" t="s">
        <v>771</v>
      </c>
      <c r="E900" s="387">
        <v>3996</v>
      </c>
      <c r="F900" s="387">
        <v>3996</v>
      </c>
      <c r="G900" s="389">
        <v>678</v>
      </c>
      <c r="H900" s="387">
        <f>SUM(G900*100/F900)</f>
        <v>16.966966966966968</v>
      </c>
      <c r="I900" s="639"/>
      <c r="J900" s="639"/>
      <c r="M900" s="640"/>
    </row>
    <row r="901" spans="1:13" ht="12.75">
      <c r="A901" s="655"/>
      <c r="B901" s="409"/>
      <c r="C901" s="330"/>
      <c r="D901" s="394" t="s">
        <v>602</v>
      </c>
      <c r="E901" s="387">
        <v>500</v>
      </c>
      <c r="F901" s="387">
        <v>500</v>
      </c>
      <c r="G901" s="389">
        <v>0</v>
      </c>
      <c r="H901" s="387">
        <f>SUM(G901*100/F901)</f>
        <v>0</v>
      </c>
      <c r="I901" s="639"/>
      <c r="J901" s="639"/>
      <c r="M901" s="640"/>
    </row>
    <row r="902" spans="1:10" ht="12.75">
      <c r="A902" s="655"/>
      <c r="B902" s="409"/>
      <c r="C902" s="330" t="s">
        <v>367</v>
      </c>
      <c r="D902" s="386" t="s">
        <v>603</v>
      </c>
      <c r="E902" s="393">
        <f>SUM(E903:E905)</f>
        <v>15040</v>
      </c>
      <c r="F902" s="393">
        <f>SUM(F903:F905)</f>
        <v>15040</v>
      </c>
      <c r="G902" s="393">
        <f>SUM(G903:G905)</f>
        <v>5120</v>
      </c>
      <c r="H902" s="523">
        <f>SUM(G902*100/F902)</f>
        <v>34.04255319148936</v>
      </c>
      <c r="I902" s="639"/>
      <c r="J902" s="639"/>
    </row>
    <row r="903" spans="1:10" ht="12.75">
      <c r="A903" s="655"/>
      <c r="B903" s="409"/>
      <c r="C903" s="330"/>
      <c r="D903" s="394" t="s">
        <v>772</v>
      </c>
      <c r="E903" s="344">
        <v>2479</v>
      </c>
      <c r="F903" s="344">
        <v>2479</v>
      </c>
      <c r="G903" s="340">
        <v>863</v>
      </c>
      <c r="H903" s="387">
        <f>SUM(G903*100/F903)</f>
        <v>34.81242436466317</v>
      </c>
      <c r="I903" s="639"/>
      <c r="J903" s="639"/>
    </row>
    <row r="904" spans="1:10" ht="12.75">
      <c r="A904" s="655"/>
      <c r="B904" s="409"/>
      <c r="C904" s="330"/>
      <c r="D904" s="390" t="s">
        <v>774</v>
      </c>
      <c r="E904" s="344">
        <v>1794</v>
      </c>
      <c r="F904" s="344">
        <v>1794</v>
      </c>
      <c r="G904" s="340">
        <v>629</v>
      </c>
      <c r="H904" s="387">
        <f>SUM(G904*100/F904)</f>
        <v>35.0613154960981</v>
      </c>
      <c r="I904" s="639"/>
      <c r="J904" s="639"/>
    </row>
    <row r="905" spans="1:10" ht="12.75">
      <c r="A905" s="655"/>
      <c r="B905" s="409"/>
      <c r="C905" s="330"/>
      <c r="D905" s="391" t="s">
        <v>775</v>
      </c>
      <c r="E905" s="339">
        <v>10767</v>
      </c>
      <c r="F905" s="339">
        <v>10767</v>
      </c>
      <c r="G905" s="392">
        <v>3628</v>
      </c>
      <c r="H905" s="387">
        <f>SUM(G905*100/F905)</f>
        <v>33.695551221324415</v>
      </c>
      <c r="I905" s="639"/>
      <c r="J905" s="639"/>
    </row>
    <row r="906" spans="1:10" ht="12.75">
      <c r="A906" s="655"/>
      <c r="B906" s="409"/>
      <c r="C906" s="330" t="s">
        <v>271</v>
      </c>
      <c r="D906" s="386" t="s">
        <v>272</v>
      </c>
      <c r="E906" s="393">
        <f>SUM(E907:E915)</f>
        <v>9330</v>
      </c>
      <c r="F906" s="393">
        <f>SUM(F907:F915)</f>
        <v>9330</v>
      </c>
      <c r="G906" s="393">
        <f>SUM(G907:G915)</f>
        <v>1259</v>
      </c>
      <c r="H906" s="523">
        <f>SUM(G906*100/F906)</f>
        <v>13.494105037513398</v>
      </c>
      <c r="I906" s="639"/>
      <c r="J906" s="639"/>
    </row>
    <row r="907" spans="1:10" ht="12.75">
      <c r="A907" s="655"/>
      <c r="B907" s="409"/>
      <c r="C907" s="654"/>
      <c r="D907" s="391" t="s">
        <v>404</v>
      </c>
      <c r="E907" s="387">
        <v>1000</v>
      </c>
      <c r="F907" s="387">
        <v>1000</v>
      </c>
      <c r="G907" s="389">
        <v>500</v>
      </c>
      <c r="H907" s="387">
        <f>SUM(G907*100/F907)</f>
        <v>50</v>
      </c>
      <c r="I907" s="639"/>
      <c r="J907" s="639"/>
    </row>
    <row r="908" spans="1:10" ht="12.75">
      <c r="A908" s="655"/>
      <c r="B908" s="409"/>
      <c r="C908" s="654"/>
      <c r="D908" s="391" t="s">
        <v>777</v>
      </c>
      <c r="E908" s="387">
        <v>300</v>
      </c>
      <c r="F908" s="387">
        <v>300</v>
      </c>
      <c r="G908" s="389">
        <v>0</v>
      </c>
      <c r="H908" s="387">
        <f>SUM(G908*100/F908)</f>
        <v>0</v>
      </c>
      <c r="I908" s="639"/>
      <c r="J908" s="639"/>
    </row>
    <row r="909" spans="1:10" ht="12.75">
      <c r="A909" s="655"/>
      <c r="B909" s="409"/>
      <c r="C909" s="654"/>
      <c r="D909" s="391" t="s">
        <v>408</v>
      </c>
      <c r="E909" s="387">
        <v>2000</v>
      </c>
      <c r="F909" s="387">
        <v>2000</v>
      </c>
      <c r="G909" s="389">
        <v>0</v>
      </c>
      <c r="H909" s="387">
        <v>0</v>
      </c>
      <c r="I909" s="639"/>
      <c r="J909" s="639"/>
    </row>
    <row r="910" spans="1:10" ht="12.75">
      <c r="A910" s="655"/>
      <c r="B910" s="409"/>
      <c r="C910" s="654"/>
      <c r="D910" s="391" t="s">
        <v>409</v>
      </c>
      <c r="E910" s="387">
        <v>1000</v>
      </c>
      <c r="F910" s="387">
        <v>1000</v>
      </c>
      <c r="G910" s="389">
        <v>0</v>
      </c>
      <c r="H910" s="387">
        <v>0</v>
      </c>
      <c r="I910" s="639"/>
      <c r="J910" s="639"/>
    </row>
    <row r="911" spans="1:10" ht="12.75">
      <c r="A911" s="655"/>
      <c r="B911" s="409"/>
      <c r="C911" s="654"/>
      <c r="D911" s="391" t="s">
        <v>778</v>
      </c>
      <c r="E911" s="387">
        <v>886</v>
      </c>
      <c r="F911" s="387">
        <v>886</v>
      </c>
      <c r="G911" s="389">
        <v>0</v>
      </c>
      <c r="H911" s="387">
        <v>0</v>
      </c>
      <c r="I911" s="639"/>
      <c r="J911" s="639"/>
    </row>
    <row r="912" spans="1:10" ht="12.75">
      <c r="A912" s="655"/>
      <c r="B912" s="409"/>
      <c r="C912" s="654"/>
      <c r="D912" s="391" t="s">
        <v>412</v>
      </c>
      <c r="E912" s="387">
        <v>1350</v>
      </c>
      <c r="F912" s="387">
        <v>1350</v>
      </c>
      <c r="G912" s="389">
        <v>0</v>
      </c>
      <c r="H912" s="387">
        <f>SUM(G912*100/F912)</f>
        <v>0</v>
      </c>
      <c r="I912" s="639"/>
      <c r="J912" s="639"/>
    </row>
    <row r="913" spans="1:10" ht="12.75">
      <c r="A913" s="655"/>
      <c r="B913" s="409"/>
      <c r="C913" s="654"/>
      <c r="D913" s="391" t="s">
        <v>779</v>
      </c>
      <c r="E913" s="387">
        <v>1500</v>
      </c>
      <c r="F913" s="387">
        <v>1500</v>
      </c>
      <c r="G913" s="389">
        <v>0</v>
      </c>
      <c r="H913" s="387">
        <f>SUM(G913*100/F913)</f>
        <v>0</v>
      </c>
      <c r="I913" s="639"/>
      <c r="J913" s="639"/>
    </row>
    <row r="914" spans="1:10" ht="12.75">
      <c r="A914" s="655"/>
      <c r="B914" s="409"/>
      <c r="C914" s="654"/>
      <c r="D914" s="391" t="s">
        <v>389</v>
      </c>
      <c r="E914" s="387">
        <v>760</v>
      </c>
      <c r="F914" s="387">
        <v>760</v>
      </c>
      <c r="G914" s="389">
        <v>589</v>
      </c>
      <c r="H914" s="387">
        <f>SUM(G914*100/F914)</f>
        <v>77.5</v>
      </c>
      <c r="I914" s="639"/>
      <c r="J914" s="639"/>
    </row>
    <row r="915" spans="1:10" ht="12.75">
      <c r="A915" s="655"/>
      <c r="B915" s="409"/>
      <c r="C915" s="654"/>
      <c r="D915" s="391" t="s">
        <v>438</v>
      </c>
      <c r="E915" s="387">
        <v>534</v>
      </c>
      <c r="F915" s="387">
        <v>534</v>
      </c>
      <c r="G915" s="389">
        <v>170</v>
      </c>
      <c r="H915" s="387">
        <f>SUM(G915*100/F915)</f>
        <v>31.835205992509362</v>
      </c>
      <c r="I915" s="639"/>
      <c r="J915" s="639"/>
    </row>
    <row r="916" spans="1:10" ht="12.75">
      <c r="A916" s="655"/>
      <c r="B916" s="409"/>
      <c r="C916" s="521" t="s">
        <v>485</v>
      </c>
      <c r="D916" s="522" t="s">
        <v>566</v>
      </c>
      <c r="E916" s="523">
        <f>SUM(E917:E918)</f>
        <v>300</v>
      </c>
      <c r="F916" s="523">
        <f>SUM(F917:F918)</f>
        <v>300</v>
      </c>
      <c r="G916" s="523">
        <f>SUM(G917:G918)</f>
        <v>81</v>
      </c>
      <c r="H916" s="523">
        <f>SUM(G916*100/F916)</f>
        <v>27</v>
      </c>
      <c r="I916" s="639"/>
      <c r="J916" s="639"/>
    </row>
    <row r="917" spans="1:10" ht="12.75">
      <c r="A917" s="655"/>
      <c r="B917" s="409"/>
      <c r="C917" s="654"/>
      <c r="D917" s="391" t="s">
        <v>790</v>
      </c>
      <c r="E917" s="387">
        <v>0</v>
      </c>
      <c r="F917" s="387">
        <v>0</v>
      </c>
      <c r="G917" s="389">
        <v>0</v>
      </c>
      <c r="H917" s="387">
        <v>0</v>
      </c>
      <c r="I917" s="639"/>
      <c r="J917" s="639"/>
    </row>
    <row r="918" spans="1:10" ht="12.75">
      <c r="A918" s="655"/>
      <c r="B918" s="409"/>
      <c r="C918" s="654"/>
      <c r="D918" s="391" t="s">
        <v>449</v>
      </c>
      <c r="E918" s="387">
        <v>300</v>
      </c>
      <c r="F918" s="387">
        <v>300</v>
      </c>
      <c r="G918" s="389">
        <v>81</v>
      </c>
      <c r="H918" s="387">
        <f>SUM(G918*100/F918)</f>
        <v>27</v>
      </c>
      <c r="I918" s="639"/>
      <c r="J918" s="639"/>
    </row>
    <row r="919" spans="1:10" ht="12.75">
      <c r="A919" s="655"/>
      <c r="B919" s="409"/>
      <c r="C919" s="637" t="s">
        <v>877</v>
      </c>
      <c r="D919" s="637"/>
      <c r="E919" s="638">
        <f>SUM(E920)</f>
        <v>59696</v>
      </c>
      <c r="F919" s="638">
        <f>SUM(F920)</f>
        <v>59696</v>
      </c>
      <c r="G919" s="638">
        <f>SUM(G920)</f>
        <v>26822</v>
      </c>
      <c r="H919" s="348">
        <f>SUM(G919*100/F919)</f>
        <v>44.93098365049585</v>
      </c>
      <c r="I919" s="634"/>
      <c r="J919" s="634"/>
    </row>
    <row r="920" spans="1:10" ht="12.75">
      <c r="A920" s="655"/>
      <c r="B920" s="409"/>
      <c r="C920" s="324" t="s">
        <v>270</v>
      </c>
      <c r="D920" s="384" t="s">
        <v>8</v>
      </c>
      <c r="E920" s="385">
        <f>SUM(E921+E925+E930+E939)</f>
        <v>59696</v>
      </c>
      <c r="F920" s="385">
        <f>SUM(F921+F925+F930+F939)</f>
        <v>59696</v>
      </c>
      <c r="G920" s="385">
        <f>SUM(G921+G925+G930+G939)</f>
        <v>26822</v>
      </c>
      <c r="H920" s="403">
        <f>SUM(G920*100/F920)</f>
        <v>44.93098365049585</v>
      </c>
      <c r="I920" s="634"/>
      <c r="J920" s="634"/>
    </row>
    <row r="921" spans="1:13" ht="12.75">
      <c r="A921" s="655"/>
      <c r="B921" s="409"/>
      <c r="C921" s="330" t="s">
        <v>363</v>
      </c>
      <c r="D921" s="386" t="s">
        <v>513</v>
      </c>
      <c r="E921" s="523">
        <f>SUM(E922:E924)</f>
        <v>39124</v>
      </c>
      <c r="F921" s="523">
        <f>SUM(F922:F924)</f>
        <v>39124</v>
      </c>
      <c r="G921" s="523">
        <f>SUM(G922:G924)</f>
        <v>16234</v>
      </c>
      <c r="H921" s="523">
        <f>SUM(G921*100/F921)</f>
        <v>41.49371229935589</v>
      </c>
      <c r="I921" s="639"/>
      <c r="J921" s="639"/>
      <c r="M921" s="640"/>
    </row>
    <row r="922" spans="1:13" ht="12.75">
      <c r="A922" s="655"/>
      <c r="B922" s="409"/>
      <c r="C922" s="330"/>
      <c r="D922" s="390" t="s">
        <v>514</v>
      </c>
      <c r="E922" s="387">
        <v>38344</v>
      </c>
      <c r="F922" s="387">
        <v>38344</v>
      </c>
      <c r="G922" s="389">
        <v>15029</v>
      </c>
      <c r="H922" s="387">
        <f>SUM(G922*100/F922)</f>
        <v>39.19518047152097</v>
      </c>
      <c r="I922" s="639"/>
      <c r="J922" s="639"/>
      <c r="M922" s="640"/>
    </row>
    <row r="923" spans="1:13" ht="12.75">
      <c r="A923" s="655"/>
      <c r="B923" s="409"/>
      <c r="C923" s="330"/>
      <c r="D923" s="394" t="s">
        <v>771</v>
      </c>
      <c r="E923" s="387">
        <v>300</v>
      </c>
      <c r="F923" s="387">
        <v>300</v>
      </c>
      <c r="G923" s="389">
        <v>724</v>
      </c>
      <c r="H923" s="387">
        <f>SUM(G923*100/F923)</f>
        <v>241.33333333333334</v>
      </c>
      <c r="I923" s="639"/>
      <c r="J923" s="639"/>
      <c r="M923" s="640"/>
    </row>
    <row r="924" spans="1:13" ht="12.75">
      <c r="A924" s="655"/>
      <c r="B924" s="409"/>
      <c r="C924" s="330"/>
      <c r="D924" s="394" t="s">
        <v>602</v>
      </c>
      <c r="E924" s="387">
        <v>480</v>
      </c>
      <c r="F924" s="387">
        <v>480</v>
      </c>
      <c r="G924" s="389">
        <v>481</v>
      </c>
      <c r="H924" s="387">
        <f>SUM(G924*100/F924)</f>
        <v>100.20833333333333</v>
      </c>
      <c r="I924" s="639"/>
      <c r="J924" s="639"/>
      <c r="M924" s="640"/>
    </row>
    <row r="925" spans="1:10" ht="12.75">
      <c r="A925" s="655"/>
      <c r="B925" s="409"/>
      <c r="C925" s="330" t="s">
        <v>367</v>
      </c>
      <c r="D925" s="386" t="s">
        <v>603</v>
      </c>
      <c r="E925" s="393">
        <f>SUM(E926:E929)</f>
        <v>13772</v>
      </c>
      <c r="F925" s="393">
        <f>SUM(F926:F929)</f>
        <v>13772</v>
      </c>
      <c r="G925" s="393">
        <f>SUM(G926:G929)</f>
        <v>5535</v>
      </c>
      <c r="H925" s="523">
        <f>SUM(G925*100/F925)</f>
        <v>40.19024106883532</v>
      </c>
      <c r="I925" s="639"/>
      <c r="J925" s="639"/>
    </row>
    <row r="926" spans="1:10" ht="12.75">
      <c r="A926" s="655"/>
      <c r="B926" s="409"/>
      <c r="C926" s="330"/>
      <c r="D926" s="394" t="s">
        <v>772</v>
      </c>
      <c r="E926" s="344">
        <v>2432</v>
      </c>
      <c r="F926" s="344">
        <v>2432</v>
      </c>
      <c r="G926" s="340">
        <v>1063</v>
      </c>
      <c r="H926" s="387">
        <f>SUM(G926*100/F926)</f>
        <v>43.70888157894737</v>
      </c>
      <c r="I926" s="639"/>
      <c r="J926" s="639"/>
    </row>
    <row r="927" spans="1:10" ht="12.75">
      <c r="A927" s="655"/>
      <c r="B927" s="409"/>
      <c r="C927" s="330"/>
      <c r="D927" s="394" t="s">
        <v>773</v>
      </c>
      <c r="E927" s="344">
        <v>0</v>
      </c>
      <c r="F927" s="344">
        <v>0</v>
      </c>
      <c r="G927" s="340">
        <v>0</v>
      </c>
      <c r="H927" s="387">
        <v>0</v>
      </c>
      <c r="I927" s="639"/>
      <c r="J927" s="639"/>
    </row>
    <row r="928" spans="1:10" ht="12.75">
      <c r="A928" s="655"/>
      <c r="B928" s="409"/>
      <c r="C928" s="330"/>
      <c r="D928" s="390" t="s">
        <v>774</v>
      </c>
      <c r="E928" s="344">
        <v>1481</v>
      </c>
      <c r="F928" s="344">
        <v>1481</v>
      </c>
      <c r="G928" s="340">
        <v>513</v>
      </c>
      <c r="H928" s="387">
        <f>SUM(G928*100/F928)</f>
        <v>34.638757596218774</v>
      </c>
      <c r="I928" s="639"/>
      <c r="J928" s="639"/>
    </row>
    <row r="929" spans="1:10" ht="12.75">
      <c r="A929" s="655"/>
      <c r="B929" s="409"/>
      <c r="C929" s="330"/>
      <c r="D929" s="391" t="s">
        <v>775</v>
      </c>
      <c r="E929" s="339">
        <v>9859</v>
      </c>
      <c r="F929" s="339">
        <v>9859</v>
      </c>
      <c r="G929" s="392">
        <v>3959</v>
      </c>
      <c r="H929" s="387">
        <f>SUM(G929*100/F929)</f>
        <v>40.15620245461</v>
      </c>
      <c r="I929" s="639"/>
      <c r="J929" s="639"/>
    </row>
    <row r="930" spans="1:10" ht="12.75">
      <c r="A930" s="655"/>
      <c r="B930" s="409"/>
      <c r="C930" s="330" t="s">
        <v>271</v>
      </c>
      <c r="D930" s="386" t="s">
        <v>272</v>
      </c>
      <c r="E930" s="393">
        <f>SUM(E931:E938)</f>
        <v>6600</v>
      </c>
      <c r="F930" s="393">
        <f>SUM(F931:F938)</f>
        <v>6600</v>
      </c>
      <c r="G930" s="393">
        <f>SUM(G931:G938)</f>
        <v>5053</v>
      </c>
      <c r="H930" s="523">
        <f>SUM(G930*100/F930)</f>
        <v>76.56060606060606</v>
      </c>
      <c r="I930" s="639"/>
      <c r="J930" s="639"/>
    </row>
    <row r="931" spans="1:10" ht="12.75">
      <c r="A931" s="655"/>
      <c r="B931" s="409"/>
      <c r="C931" s="654"/>
      <c r="D931" s="394" t="s">
        <v>404</v>
      </c>
      <c r="E931" s="344">
        <v>4000</v>
      </c>
      <c r="F931" s="344">
        <v>4000</v>
      </c>
      <c r="G931" s="344">
        <v>3491</v>
      </c>
      <c r="H931" s="387">
        <f>SUM(G931*100/F931)</f>
        <v>87.275</v>
      </c>
      <c r="I931" s="639"/>
      <c r="J931" s="639"/>
    </row>
    <row r="932" spans="1:10" ht="12.75">
      <c r="A932" s="655"/>
      <c r="B932" s="409"/>
      <c r="C932" s="654"/>
      <c r="D932" s="394" t="s">
        <v>406</v>
      </c>
      <c r="E932" s="344">
        <v>974</v>
      </c>
      <c r="F932" s="344">
        <v>974</v>
      </c>
      <c r="G932" s="344">
        <v>935</v>
      </c>
      <c r="H932" s="387">
        <f>SUM(G932*100/F932)</f>
        <v>95.99589322381931</v>
      </c>
      <c r="I932" s="639"/>
      <c r="J932" s="639"/>
    </row>
    <row r="933" spans="1:10" ht="12.75">
      <c r="A933" s="655"/>
      <c r="B933" s="409"/>
      <c r="C933" s="654"/>
      <c r="D933" s="394" t="s">
        <v>412</v>
      </c>
      <c r="E933" s="344">
        <v>50</v>
      </c>
      <c r="F933" s="344">
        <v>50</v>
      </c>
      <c r="G933" s="344">
        <v>0</v>
      </c>
      <c r="H933" s="387">
        <v>0</v>
      </c>
      <c r="I933" s="639"/>
      <c r="J933" s="639"/>
    </row>
    <row r="934" spans="1:10" ht="12.75">
      <c r="A934" s="655"/>
      <c r="B934" s="409"/>
      <c r="C934" s="654"/>
      <c r="D934" s="391" t="s">
        <v>779</v>
      </c>
      <c r="E934" s="387">
        <v>166</v>
      </c>
      <c r="F934" s="387">
        <v>166</v>
      </c>
      <c r="G934" s="389">
        <v>0</v>
      </c>
      <c r="H934" s="387">
        <v>0</v>
      </c>
      <c r="I934" s="639"/>
      <c r="J934" s="639"/>
    </row>
    <row r="935" spans="1:10" ht="12.75">
      <c r="A935" s="655"/>
      <c r="B935" s="409"/>
      <c r="C935" s="654"/>
      <c r="D935" s="391" t="s">
        <v>780</v>
      </c>
      <c r="E935" s="387">
        <v>0</v>
      </c>
      <c r="F935" s="387">
        <v>0</v>
      </c>
      <c r="G935" s="389">
        <v>0</v>
      </c>
      <c r="H935" s="387">
        <v>0</v>
      </c>
      <c r="I935" s="639"/>
      <c r="J935" s="639"/>
    </row>
    <row r="936" spans="1:10" ht="12.75">
      <c r="A936" s="655"/>
      <c r="B936" s="409"/>
      <c r="C936" s="654"/>
      <c r="D936" s="391" t="s">
        <v>787</v>
      </c>
      <c r="E936" s="387">
        <v>90</v>
      </c>
      <c r="F936" s="387">
        <v>90</v>
      </c>
      <c r="G936" s="389">
        <v>0</v>
      </c>
      <c r="H936" s="387">
        <f>SUM(G936*100/F936)</f>
        <v>0</v>
      </c>
      <c r="I936" s="639"/>
      <c r="J936" s="639"/>
    </row>
    <row r="937" spans="1:10" ht="12.75">
      <c r="A937" s="655"/>
      <c r="B937" s="409"/>
      <c r="C937" s="654"/>
      <c r="D937" s="391" t="s">
        <v>389</v>
      </c>
      <c r="E937" s="387">
        <v>830</v>
      </c>
      <c r="F937" s="387">
        <v>830</v>
      </c>
      <c r="G937" s="389">
        <v>436</v>
      </c>
      <c r="H937" s="387">
        <f>SUM(G937*100/F937)</f>
        <v>52.53012048192771</v>
      </c>
      <c r="I937" s="639"/>
      <c r="J937" s="639"/>
    </row>
    <row r="938" spans="1:10" ht="12.75">
      <c r="A938" s="655"/>
      <c r="B938" s="409"/>
      <c r="C938" s="654"/>
      <c r="D938" s="391" t="s">
        <v>438</v>
      </c>
      <c r="E938" s="387">
        <v>490</v>
      </c>
      <c r="F938" s="387">
        <v>490</v>
      </c>
      <c r="G938" s="389">
        <v>191</v>
      </c>
      <c r="H938" s="387">
        <f>SUM(G938*100/F938)</f>
        <v>38.97959183673469</v>
      </c>
      <c r="I938" s="639"/>
      <c r="J938" s="639"/>
    </row>
    <row r="939" spans="1:10" ht="12.75">
      <c r="A939" s="655"/>
      <c r="B939" s="409"/>
      <c r="C939" s="521" t="s">
        <v>485</v>
      </c>
      <c r="D939" s="522" t="s">
        <v>566</v>
      </c>
      <c r="E939" s="523">
        <f>SUM(E940)</f>
        <v>200</v>
      </c>
      <c r="F939" s="523">
        <f>SUM(F940)</f>
        <v>200</v>
      </c>
      <c r="G939" s="523">
        <f>SUM(G940)</f>
        <v>0</v>
      </c>
      <c r="H939" s="523">
        <f>SUM(G939*100/F939)</f>
        <v>0</v>
      </c>
      <c r="I939" s="639"/>
      <c r="J939" s="639"/>
    </row>
    <row r="940" spans="1:10" ht="12.75">
      <c r="A940" s="655"/>
      <c r="B940" s="409"/>
      <c r="C940" s="654"/>
      <c r="D940" s="391" t="s">
        <v>449</v>
      </c>
      <c r="E940" s="387">
        <v>200</v>
      </c>
      <c r="F940" s="387">
        <v>200</v>
      </c>
      <c r="G940" s="389">
        <v>0</v>
      </c>
      <c r="H940" s="387">
        <f>SUM(G940*100/F940)</f>
        <v>0</v>
      </c>
      <c r="I940" s="639"/>
      <c r="J940" s="639"/>
    </row>
    <row r="941" spans="1:10" ht="12.75">
      <c r="A941" s="655"/>
      <c r="B941" s="409"/>
      <c r="C941" s="637" t="s">
        <v>878</v>
      </c>
      <c r="D941" s="637"/>
      <c r="E941" s="638">
        <f>SUM(E942)</f>
        <v>38800</v>
      </c>
      <c r="F941" s="638">
        <f>SUM(F942)</f>
        <v>38800</v>
      </c>
      <c r="G941" s="638">
        <f>SUM(G942)</f>
        <v>15355</v>
      </c>
      <c r="H941" s="348">
        <f>SUM(G941*100/F941)</f>
        <v>39.574742268041234</v>
      </c>
      <c r="I941" s="634"/>
      <c r="J941" s="634"/>
    </row>
    <row r="942" spans="1:10" ht="12.75">
      <c r="A942" s="655"/>
      <c r="B942" s="409"/>
      <c r="C942" s="324" t="s">
        <v>270</v>
      </c>
      <c r="D942" s="384" t="s">
        <v>8</v>
      </c>
      <c r="E942" s="385">
        <f>SUM(E943+E947+E951+E962)</f>
        <v>38800</v>
      </c>
      <c r="F942" s="385">
        <f>SUM(F943+F947+F951+F962)</f>
        <v>38800</v>
      </c>
      <c r="G942" s="385">
        <f>SUM(G943+G947+G951+G962)</f>
        <v>15355</v>
      </c>
      <c r="H942" s="403">
        <f>SUM(G942*100/F942)</f>
        <v>39.574742268041234</v>
      </c>
      <c r="I942" s="634"/>
      <c r="J942" s="634"/>
    </row>
    <row r="943" spans="1:13" ht="12.75">
      <c r="A943" s="655"/>
      <c r="B943" s="409"/>
      <c r="C943" s="330" t="s">
        <v>363</v>
      </c>
      <c r="D943" s="386" t="s">
        <v>513</v>
      </c>
      <c r="E943" s="523">
        <f>SUM(E944:E946)</f>
        <v>25148</v>
      </c>
      <c r="F943" s="523">
        <f>SUM(F944:F946)</f>
        <v>25148</v>
      </c>
      <c r="G943" s="523">
        <f>SUM(G944:G946)</f>
        <v>10108</v>
      </c>
      <c r="H943" s="523">
        <f>SUM(G943*100/F943)</f>
        <v>40.19405121679657</v>
      </c>
      <c r="I943" s="639"/>
      <c r="J943" s="639"/>
      <c r="M943" s="640"/>
    </row>
    <row r="944" spans="1:13" ht="12.75">
      <c r="A944" s="655"/>
      <c r="B944" s="409"/>
      <c r="C944" s="330"/>
      <c r="D944" s="390" t="s">
        <v>514</v>
      </c>
      <c r="E944" s="387">
        <v>24849</v>
      </c>
      <c r="F944" s="387">
        <v>24849</v>
      </c>
      <c r="G944" s="389">
        <v>9359</v>
      </c>
      <c r="H944" s="387">
        <f>SUM(G944*100/F944)</f>
        <v>37.66348746428428</v>
      </c>
      <c r="I944" s="639"/>
      <c r="J944" s="639"/>
      <c r="M944" s="640"/>
    </row>
    <row r="945" spans="1:13" ht="12.75">
      <c r="A945" s="655"/>
      <c r="B945" s="409"/>
      <c r="C945" s="330"/>
      <c r="D945" s="394" t="s">
        <v>771</v>
      </c>
      <c r="E945" s="387">
        <v>196</v>
      </c>
      <c r="F945" s="387">
        <v>196</v>
      </c>
      <c r="G945" s="389">
        <v>749</v>
      </c>
      <c r="H945" s="387">
        <f>SUM(G945*100/F945)</f>
        <v>382.14285714285717</v>
      </c>
      <c r="I945" s="639"/>
      <c r="J945" s="639"/>
      <c r="M945" s="640"/>
    </row>
    <row r="946" spans="1:13" ht="12.75">
      <c r="A946" s="655"/>
      <c r="B946" s="409"/>
      <c r="C946" s="330"/>
      <c r="D946" s="394" t="s">
        <v>602</v>
      </c>
      <c r="E946" s="387">
        <v>103</v>
      </c>
      <c r="F946" s="387">
        <v>103</v>
      </c>
      <c r="G946" s="389">
        <v>0</v>
      </c>
      <c r="H946" s="387">
        <f>SUM(G946*100/F946)</f>
        <v>0</v>
      </c>
      <c r="I946" s="639"/>
      <c r="J946" s="639"/>
      <c r="M946" s="640"/>
    </row>
    <row r="947" spans="1:10" ht="12.75">
      <c r="A947" s="655"/>
      <c r="B947" s="409"/>
      <c r="C947" s="330" t="s">
        <v>367</v>
      </c>
      <c r="D947" s="386" t="s">
        <v>603</v>
      </c>
      <c r="E947" s="393">
        <f>SUM(E948:E950)</f>
        <v>8852</v>
      </c>
      <c r="F947" s="393">
        <f>SUM(F948:F950)</f>
        <v>8852</v>
      </c>
      <c r="G947" s="393">
        <f>SUM(G948:G950)</f>
        <v>3643</v>
      </c>
      <c r="H947" s="523">
        <f>SUM(G947*100/F947)</f>
        <v>41.15454134658834</v>
      </c>
      <c r="I947" s="639"/>
      <c r="J947" s="639"/>
    </row>
    <row r="948" spans="1:10" ht="12.75">
      <c r="A948" s="655"/>
      <c r="B948" s="409"/>
      <c r="C948" s="330"/>
      <c r="D948" s="394" t="s">
        <v>772</v>
      </c>
      <c r="E948" s="344">
        <v>1257</v>
      </c>
      <c r="F948" s="344">
        <v>1257</v>
      </c>
      <c r="G948" s="340">
        <v>517</v>
      </c>
      <c r="H948" s="387">
        <f>SUM(G948*100/F948)</f>
        <v>41.1296738265712</v>
      </c>
      <c r="I948" s="639"/>
      <c r="J948" s="639"/>
    </row>
    <row r="949" spans="1:10" ht="12.75">
      <c r="A949" s="655"/>
      <c r="B949" s="409"/>
      <c r="C949" s="330"/>
      <c r="D949" s="390" t="s">
        <v>774</v>
      </c>
      <c r="E949" s="344">
        <v>1257</v>
      </c>
      <c r="F949" s="344">
        <v>1257</v>
      </c>
      <c r="G949" s="340">
        <v>419</v>
      </c>
      <c r="H949" s="387">
        <f>SUM(G949*100/F949)</f>
        <v>33.333333333333336</v>
      </c>
      <c r="I949" s="639"/>
      <c r="J949" s="639"/>
    </row>
    <row r="950" spans="1:10" ht="12.75">
      <c r="A950" s="655"/>
      <c r="B950" s="409"/>
      <c r="C950" s="330"/>
      <c r="D950" s="391" t="s">
        <v>775</v>
      </c>
      <c r="E950" s="339">
        <v>6338</v>
      </c>
      <c r="F950" s="339">
        <v>6338</v>
      </c>
      <c r="G950" s="392">
        <v>2707</v>
      </c>
      <c r="H950" s="387">
        <f>SUM(G950*100/F950)</f>
        <v>42.710634269485645</v>
      </c>
      <c r="I950" s="639"/>
      <c r="J950" s="639"/>
    </row>
    <row r="951" spans="1:10" ht="12.75">
      <c r="A951" s="655"/>
      <c r="B951" s="409"/>
      <c r="C951" s="330" t="s">
        <v>271</v>
      </c>
      <c r="D951" s="386" t="s">
        <v>272</v>
      </c>
      <c r="E951" s="393">
        <f>SUM(E952:E961)</f>
        <v>4730</v>
      </c>
      <c r="F951" s="393">
        <f>SUM(F952:F961)</f>
        <v>4730</v>
      </c>
      <c r="G951" s="393">
        <f>SUM(G952:G961)</f>
        <v>1604</v>
      </c>
      <c r="H951" s="523">
        <f>SUM(G951*100/F951)</f>
        <v>33.911205073995774</v>
      </c>
      <c r="I951" s="639"/>
      <c r="J951" s="639"/>
    </row>
    <row r="952" spans="1:10" ht="12.75">
      <c r="A952" s="655"/>
      <c r="B952" s="409"/>
      <c r="C952" s="654"/>
      <c r="D952" s="391" t="s">
        <v>404</v>
      </c>
      <c r="E952" s="387">
        <v>1300</v>
      </c>
      <c r="F952" s="387">
        <v>1300</v>
      </c>
      <c r="G952" s="389">
        <v>280</v>
      </c>
      <c r="H952" s="387">
        <f>SUM(G952*100/F952)</f>
        <v>21.53846153846154</v>
      </c>
      <c r="I952" s="639"/>
      <c r="J952" s="639"/>
    </row>
    <row r="953" spans="1:10" ht="12.75">
      <c r="A953" s="655"/>
      <c r="B953" s="409"/>
      <c r="C953" s="654"/>
      <c r="D953" s="391" t="s">
        <v>777</v>
      </c>
      <c r="E953" s="387">
        <v>500</v>
      </c>
      <c r="F953" s="387">
        <v>500</v>
      </c>
      <c r="G953" s="389">
        <v>504</v>
      </c>
      <c r="H953" s="387">
        <f>SUM(G953*100/F953)</f>
        <v>100.8</v>
      </c>
      <c r="I953" s="639"/>
      <c r="J953" s="639"/>
    </row>
    <row r="954" spans="1:10" ht="12.75">
      <c r="A954" s="655"/>
      <c r="B954" s="409"/>
      <c r="C954" s="654"/>
      <c r="D954" s="391" t="s">
        <v>406</v>
      </c>
      <c r="E954" s="387">
        <v>500</v>
      </c>
      <c r="F954" s="387">
        <v>500</v>
      </c>
      <c r="G954" s="389">
        <v>0</v>
      </c>
      <c r="H954" s="387">
        <f>SUM(G954*100/F954)</f>
        <v>0</v>
      </c>
      <c r="I954" s="639"/>
      <c r="J954" s="639"/>
    </row>
    <row r="955" spans="1:10" ht="12.75">
      <c r="A955" s="655"/>
      <c r="B955" s="409"/>
      <c r="C955" s="654"/>
      <c r="D955" s="391" t="s">
        <v>412</v>
      </c>
      <c r="E955" s="387">
        <v>1000</v>
      </c>
      <c r="F955" s="387">
        <v>1000</v>
      </c>
      <c r="G955" s="389">
        <v>352</v>
      </c>
      <c r="H955" s="387">
        <f>SUM(G955*100/F955)</f>
        <v>35.2</v>
      </c>
      <c r="I955" s="639"/>
      <c r="J955" s="639"/>
    </row>
    <row r="956" spans="1:10" ht="12.75">
      <c r="A956" s="655"/>
      <c r="B956" s="409"/>
      <c r="C956" s="654"/>
      <c r="D956" s="391" t="s">
        <v>779</v>
      </c>
      <c r="E956" s="387">
        <v>20</v>
      </c>
      <c r="F956" s="387">
        <v>20</v>
      </c>
      <c r="G956" s="389">
        <v>0</v>
      </c>
      <c r="H956" s="387">
        <f>SUM(G956*100/F956)</f>
        <v>0</v>
      </c>
      <c r="I956" s="639"/>
      <c r="J956" s="639"/>
    </row>
    <row r="957" spans="1:10" ht="12.75">
      <c r="A957" s="655"/>
      <c r="B957" s="409"/>
      <c r="C957" s="654"/>
      <c r="D957" s="391" t="s">
        <v>782</v>
      </c>
      <c r="E957" s="387">
        <v>0</v>
      </c>
      <c r="F957" s="387">
        <v>0</v>
      </c>
      <c r="G957" s="389">
        <v>0</v>
      </c>
      <c r="H957" s="387">
        <v>0</v>
      </c>
      <c r="I957" s="639"/>
      <c r="J957" s="639"/>
    </row>
    <row r="958" spans="1:10" ht="12.75">
      <c r="A958" s="655"/>
      <c r="B958" s="409"/>
      <c r="C958" s="654"/>
      <c r="D958" s="391" t="s">
        <v>433</v>
      </c>
      <c r="E958" s="387">
        <v>10</v>
      </c>
      <c r="F958" s="387">
        <v>10</v>
      </c>
      <c r="G958" s="389">
        <v>0</v>
      </c>
      <c r="H958" s="387">
        <f>SUM(G958*100/F958)</f>
        <v>0</v>
      </c>
      <c r="I958" s="639"/>
      <c r="J958" s="639"/>
    </row>
    <row r="959" spans="1:10" ht="12.75">
      <c r="A959" s="655"/>
      <c r="B959" s="409"/>
      <c r="C959" s="654"/>
      <c r="D959" s="391" t="s">
        <v>434</v>
      </c>
      <c r="E959" s="387">
        <v>500</v>
      </c>
      <c r="F959" s="387">
        <v>500</v>
      </c>
      <c r="G959" s="389">
        <v>48</v>
      </c>
      <c r="H959" s="387">
        <f>SUM(G959*100/F959)</f>
        <v>9.6</v>
      </c>
      <c r="I959" s="639"/>
      <c r="J959" s="639"/>
    </row>
    <row r="960" spans="1:10" ht="12.75">
      <c r="A960" s="655"/>
      <c r="B960" s="409"/>
      <c r="C960" s="654"/>
      <c r="D960" s="391" t="s">
        <v>389</v>
      </c>
      <c r="E960" s="387">
        <v>700</v>
      </c>
      <c r="F960" s="387">
        <v>700</v>
      </c>
      <c r="G960" s="389">
        <v>301</v>
      </c>
      <c r="H960" s="387">
        <f>SUM(G960*100/F960)</f>
        <v>43</v>
      </c>
      <c r="I960" s="639"/>
      <c r="J960" s="639"/>
    </row>
    <row r="961" spans="1:10" ht="12.75">
      <c r="A961" s="655"/>
      <c r="B961" s="409"/>
      <c r="C961" s="654"/>
      <c r="D961" s="391" t="s">
        <v>438</v>
      </c>
      <c r="E961" s="387">
        <v>200</v>
      </c>
      <c r="F961" s="387">
        <v>200</v>
      </c>
      <c r="G961" s="389">
        <v>119</v>
      </c>
      <c r="H961" s="387">
        <f>SUM(G961*100/F961)</f>
        <v>59.5</v>
      </c>
      <c r="I961" s="639"/>
      <c r="J961" s="639"/>
    </row>
    <row r="962" spans="1:10" ht="12.75">
      <c r="A962" s="655"/>
      <c r="B962" s="409"/>
      <c r="C962" s="521" t="s">
        <v>485</v>
      </c>
      <c r="D962" s="522" t="s">
        <v>566</v>
      </c>
      <c r="E962" s="523">
        <f>SUM(E963:E963)</f>
        <v>70</v>
      </c>
      <c r="F962" s="523">
        <f>SUM(F963:F963)</f>
        <v>70</v>
      </c>
      <c r="G962" s="523">
        <f>SUM(G963:G963)</f>
        <v>0</v>
      </c>
      <c r="H962" s="523">
        <f>SUM(G962*100/F962)</f>
        <v>0</v>
      </c>
      <c r="I962" s="639"/>
      <c r="J962" s="639"/>
    </row>
    <row r="963" spans="1:10" ht="12.75">
      <c r="A963" s="655"/>
      <c r="B963" s="409"/>
      <c r="C963" s="654"/>
      <c r="D963" s="391" t="s">
        <v>449</v>
      </c>
      <c r="E963" s="387">
        <v>70</v>
      </c>
      <c r="F963" s="388">
        <v>70</v>
      </c>
      <c r="G963" s="389">
        <v>0</v>
      </c>
      <c r="H963" s="387">
        <f>SUM(G963*100/F963)</f>
        <v>0</v>
      </c>
      <c r="I963" s="639"/>
      <c r="J963" s="639"/>
    </row>
    <row r="964" spans="1:10" ht="12.75">
      <c r="A964" s="655"/>
      <c r="B964" s="409"/>
      <c r="C964" s="637" t="s">
        <v>879</v>
      </c>
      <c r="D964" s="637"/>
      <c r="E964" s="638">
        <f>SUM(E965)</f>
        <v>8336</v>
      </c>
      <c r="F964" s="638">
        <f>SUM(F965)</f>
        <v>8336</v>
      </c>
      <c r="G964" s="638">
        <f>SUM(G965)</f>
        <v>4539</v>
      </c>
      <c r="H964" s="348">
        <f>SUM(G964*100/F964)</f>
        <v>54.450575815738965</v>
      </c>
      <c r="I964" s="634"/>
      <c r="J964" s="634"/>
    </row>
    <row r="965" spans="1:10" ht="12.75">
      <c r="A965" s="655"/>
      <c r="B965" s="409"/>
      <c r="C965" s="324" t="s">
        <v>270</v>
      </c>
      <c r="D965" s="384" t="s">
        <v>8</v>
      </c>
      <c r="E965" s="385">
        <f>SUM(E966+E969+E972+E979)</f>
        <v>8336</v>
      </c>
      <c r="F965" s="385">
        <f>SUM(F966+F969+F972+F979)</f>
        <v>8336</v>
      </c>
      <c r="G965" s="385">
        <f>SUM(G966+G969+G972+G979)</f>
        <v>4539</v>
      </c>
      <c r="H965" s="403">
        <f>SUM(G965*100/F965)</f>
        <v>54.450575815738965</v>
      </c>
      <c r="I965" s="634"/>
      <c r="J965" s="634"/>
    </row>
    <row r="966" spans="1:13" ht="12.75">
      <c r="A966" s="655"/>
      <c r="B966" s="409"/>
      <c r="C966" s="330" t="s">
        <v>363</v>
      </c>
      <c r="D966" s="386" t="s">
        <v>513</v>
      </c>
      <c r="E966" s="523">
        <f>SUM(E967:E968)</f>
        <v>5920</v>
      </c>
      <c r="F966" s="523">
        <f>SUM(F967:F968)</f>
        <v>5920</v>
      </c>
      <c r="G966" s="523">
        <f>SUM(G967:G968)</f>
        <v>3073</v>
      </c>
      <c r="H966" s="523">
        <f>SUM(G966*100/F966)</f>
        <v>51.90878378378378</v>
      </c>
      <c r="I966" s="639"/>
      <c r="J966" s="639"/>
      <c r="M966" s="640"/>
    </row>
    <row r="967" spans="1:13" ht="12.75">
      <c r="A967" s="655"/>
      <c r="B967" s="409"/>
      <c r="C967" s="330"/>
      <c r="D967" s="390" t="s">
        <v>514</v>
      </c>
      <c r="E967" s="387">
        <v>5920</v>
      </c>
      <c r="F967" s="388">
        <v>5920</v>
      </c>
      <c r="G967" s="389">
        <v>2779</v>
      </c>
      <c r="H967" s="387">
        <f>SUM(G967*100/F967)</f>
        <v>46.942567567567565</v>
      </c>
      <c r="I967" s="639"/>
      <c r="J967" s="639"/>
      <c r="M967" s="640"/>
    </row>
    <row r="968" spans="1:13" ht="12.75">
      <c r="A968" s="655"/>
      <c r="B968" s="409"/>
      <c r="C968" s="330"/>
      <c r="D968" s="390" t="s">
        <v>771</v>
      </c>
      <c r="E968" s="387">
        <v>0</v>
      </c>
      <c r="F968" s="388">
        <v>0</v>
      </c>
      <c r="G968" s="389">
        <v>294</v>
      </c>
      <c r="H968" s="387">
        <v>0</v>
      </c>
      <c r="I968" s="639"/>
      <c r="J968" s="639"/>
      <c r="M968" s="640"/>
    </row>
    <row r="969" spans="1:10" ht="12.75">
      <c r="A969" s="655"/>
      <c r="B969" s="409"/>
      <c r="C969" s="330" t="s">
        <v>367</v>
      </c>
      <c r="D969" s="386" t="s">
        <v>603</v>
      </c>
      <c r="E969" s="393">
        <f>SUM(E970:E971)</f>
        <v>2084</v>
      </c>
      <c r="F969" s="393">
        <f>SUM(F970:F971)</f>
        <v>2084</v>
      </c>
      <c r="G969" s="393">
        <f>SUM(G970:G971)</f>
        <v>1080</v>
      </c>
      <c r="H969" s="523">
        <f>SUM(G969*100/F969)</f>
        <v>51.82341650671785</v>
      </c>
      <c r="I969" s="639"/>
      <c r="J969" s="639"/>
    </row>
    <row r="970" spans="1:10" ht="12.75">
      <c r="A970" s="655"/>
      <c r="B970" s="409"/>
      <c r="C970" s="330"/>
      <c r="D970" s="394" t="s">
        <v>772</v>
      </c>
      <c r="E970" s="344">
        <v>592</v>
      </c>
      <c r="F970" s="339">
        <v>592</v>
      </c>
      <c r="G970" s="340">
        <v>307</v>
      </c>
      <c r="H970" s="387">
        <f>SUM(G970*100/F970)</f>
        <v>51.858108108108105</v>
      </c>
      <c r="I970" s="639"/>
      <c r="J970" s="639"/>
    </row>
    <row r="971" spans="1:10" ht="12.75">
      <c r="A971" s="655"/>
      <c r="B971" s="409"/>
      <c r="C971" s="330"/>
      <c r="D971" s="391" t="s">
        <v>775</v>
      </c>
      <c r="E971" s="339">
        <v>1492</v>
      </c>
      <c r="F971" s="339">
        <v>1492</v>
      </c>
      <c r="G971" s="392">
        <v>773</v>
      </c>
      <c r="H971" s="387">
        <f>SUM(G971*100/F971)</f>
        <v>51.80965147453083</v>
      </c>
      <c r="I971" s="639"/>
      <c r="J971" s="639"/>
    </row>
    <row r="972" spans="1:10" ht="12.75">
      <c r="A972" s="655"/>
      <c r="B972" s="409"/>
      <c r="C972" s="330" t="s">
        <v>271</v>
      </c>
      <c r="D972" s="386" t="s">
        <v>272</v>
      </c>
      <c r="E972" s="393">
        <f>SUM(E973:E978)</f>
        <v>332</v>
      </c>
      <c r="F972" s="393">
        <f>SUM(F973:F978)</f>
        <v>332</v>
      </c>
      <c r="G972" s="393">
        <f>SUM(G973:G978)</f>
        <v>386</v>
      </c>
      <c r="H972" s="523">
        <f>SUM(G972*100/F972)</f>
        <v>116.26506024096386</v>
      </c>
      <c r="I972" s="639"/>
      <c r="J972" s="639"/>
    </row>
    <row r="973" spans="1:10" ht="12.75">
      <c r="A973" s="655"/>
      <c r="B973" s="409"/>
      <c r="C973" s="654"/>
      <c r="D973" s="391" t="s">
        <v>404</v>
      </c>
      <c r="E973" s="387">
        <v>332</v>
      </c>
      <c r="F973" s="387">
        <v>332</v>
      </c>
      <c r="G973" s="389">
        <v>295</v>
      </c>
      <c r="H973" s="387">
        <f>SUM(G973*100/F973)</f>
        <v>88.855421686747</v>
      </c>
      <c r="I973" s="639"/>
      <c r="J973" s="639"/>
    </row>
    <row r="974" spans="1:10" ht="12.75">
      <c r="A974" s="655"/>
      <c r="B974" s="409"/>
      <c r="C974" s="654"/>
      <c r="D974" s="391" t="s">
        <v>777</v>
      </c>
      <c r="E974" s="387">
        <v>0</v>
      </c>
      <c r="F974" s="387">
        <v>0</v>
      </c>
      <c r="G974" s="389">
        <v>43</v>
      </c>
      <c r="H974" s="387">
        <v>0</v>
      </c>
      <c r="I974" s="639"/>
      <c r="J974" s="639"/>
    </row>
    <row r="975" spans="1:10" ht="12.75">
      <c r="A975" s="655"/>
      <c r="B975" s="409"/>
      <c r="C975" s="654"/>
      <c r="D975" s="391" t="s">
        <v>412</v>
      </c>
      <c r="E975" s="387">
        <v>0</v>
      </c>
      <c r="F975" s="387">
        <v>0</v>
      </c>
      <c r="G975" s="389">
        <v>0</v>
      </c>
      <c r="H975" s="387">
        <v>0</v>
      </c>
      <c r="I975" s="639"/>
      <c r="J975" s="639"/>
    </row>
    <row r="976" spans="1:10" ht="12.75">
      <c r="A976" s="655"/>
      <c r="B976" s="409"/>
      <c r="C976" s="654"/>
      <c r="D976" s="391" t="s">
        <v>434</v>
      </c>
      <c r="E976" s="387">
        <v>0</v>
      </c>
      <c r="F976" s="387">
        <v>0</v>
      </c>
      <c r="G976" s="389">
        <v>0</v>
      </c>
      <c r="H976" s="387">
        <v>0</v>
      </c>
      <c r="I976" s="639"/>
      <c r="J976" s="639"/>
    </row>
    <row r="977" spans="1:10" ht="12.75">
      <c r="A977" s="655"/>
      <c r="B977" s="409"/>
      <c r="C977" s="654"/>
      <c r="D977" s="391" t="s">
        <v>389</v>
      </c>
      <c r="E977" s="387">
        <v>0</v>
      </c>
      <c r="F977" s="387">
        <v>0</v>
      </c>
      <c r="G977" s="389">
        <v>11</v>
      </c>
      <c r="H977" s="387">
        <v>0</v>
      </c>
      <c r="I977" s="639"/>
      <c r="J977" s="639"/>
    </row>
    <row r="978" spans="1:10" ht="12.75">
      <c r="A978" s="655"/>
      <c r="B978" s="409"/>
      <c r="C978" s="654"/>
      <c r="D978" s="391" t="s">
        <v>438</v>
      </c>
      <c r="E978" s="387">
        <v>0</v>
      </c>
      <c r="F978" s="387">
        <v>0</v>
      </c>
      <c r="G978" s="389">
        <v>37</v>
      </c>
      <c r="H978" s="387">
        <v>0</v>
      </c>
      <c r="I978" s="639"/>
      <c r="J978" s="639"/>
    </row>
    <row r="979" spans="1:10" ht="12.75">
      <c r="A979" s="655"/>
      <c r="B979" s="409"/>
      <c r="C979" s="521" t="s">
        <v>485</v>
      </c>
      <c r="D979" s="522" t="s">
        <v>566</v>
      </c>
      <c r="E979" s="523">
        <f>SUM(E980:E980)</f>
        <v>0</v>
      </c>
      <c r="F979" s="523">
        <f>SUM(F980:F980)</f>
        <v>0</v>
      </c>
      <c r="G979" s="523">
        <f>SUM(G980:G980)</f>
        <v>0</v>
      </c>
      <c r="H979" s="523">
        <v>0</v>
      </c>
      <c r="I979" s="639"/>
      <c r="J979" s="639"/>
    </row>
    <row r="980" spans="1:10" ht="12.75">
      <c r="A980" s="655"/>
      <c r="B980" s="409"/>
      <c r="C980" s="654"/>
      <c r="D980" s="391" t="s">
        <v>449</v>
      </c>
      <c r="E980" s="387">
        <v>0</v>
      </c>
      <c r="F980" s="388">
        <v>0</v>
      </c>
      <c r="G980" s="389">
        <v>0</v>
      </c>
      <c r="H980" s="387">
        <v>0</v>
      </c>
      <c r="I980" s="639"/>
      <c r="J980" s="639"/>
    </row>
    <row r="981" spans="1:10" ht="12.75">
      <c r="A981" s="655"/>
      <c r="B981" s="409"/>
      <c r="C981" s="637" t="s">
        <v>880</v>
      </c>
      <c r="D981" s="637"/>
      <c r="E981" s="638">
        <f>SUM(E982)</f>
        <v>19488</v>
      </c>
      <c r="F981" s="638">
        <f>SUM(F982)</f>
        <v>19488</v>
      </c>
      <c r="G981" s="638">
        <f>SUM(G982)</f>
        <v>6545</v>
      </c>
      <c r="H981" s="348">
        <f>SUM(G981*100/F981)</f>
        <v>33.58477011494253</v>
      </c>
      <c r="I981" s="634"/>
      <c r="J981" s="634"/>
    </row>
    <row r="982" spans="1:10" ht="12.75">
      <c r="A982" s="655"/>
      <c r="B982" s="409"/>
      <c r="C982" s="324" t="s">
        <v>270</v>
      </c>
      <c r="D982" s="384" t="s">
        <v>8</v>
      </c>
      <c r="E982" s="385">
        <f>SUM(E983+E987+E991+E996)</f>
        <v>19488</v>
      </c>
      <c r="F982" s="385">
        <f>SUM(F983+F987+F991+F996)</f>
        <v>19488</v>
      </c>
      <c r="G982" s="385">
        <f>SUM(G983+G987+G991+G996)</f>
        <v>6545</v>
      </c>
      <c r="H982" s="403">
        <f>SUM(G982*100/F982)</f>
        <v>33.58477011494253</v>
      </c>
      <c r="I982" s="634"/>
      <c r="J982" s="634"/>
    </row>
    <row r="983" spans="1:13" ht="12.75">
      <c r="A983" s="655"/>
      <c r="B983" s="409"/>
      <c r="C983" s="330" t="s">
        <v>363</v>
      </c>
      <c r="D983" s="386" t="s">
        <v>513</v>
      </c>
      <c r="E983" s="523">
        <f>SUM(E984:E986)</f>
        <v>13009</v>
      </c>
      <c r="F983" s="523">
        <f>SUM(F984:F986)</f>
        <v>13009</v>
      </c>
      <c r="G983" s="523">
        <f>SUM(G984:G986)</f>
        <v>4742</v>
      </c>
      <c r="H983" s="523">
        <f>SUM(G983*100/F983)</f>
        <v>36.451687293412256</v>
      </c>
      <c r="I983" s="639"/>
      <c r="J983" s="639"/>
      <c r="M983" s="640"/>
    </row>
    <row r="984" spans="1:13" ht="12.75">
      <c r="A984" s="655"/>
      <c r="B984" s="409"/>
      <c r="C984" s="330"/>
      <c r="D984" s="390" t="s">
        <v>514</v>
      </c>
      <c r="E984" s="387">
        <v>11996</v>
      </c>
      <c r="F984" s="387">
        <v>11996</v>
      </c>
      <c r="G984" s="389">
        <v>4678</v>
      </c>
      <c r="H984" s="387">
        <f>SUM(G984*100/F984)</f>
        <v>38.99633211070357</v>
      </c>
      <c r="I984" s="639"/>
      <c r="J984" s="639"/>
      <c r="M984" s="640"/>
    </row>
    <row r="985" spans="1:13" ht="12.75">
      <c r="A985" s="655"/>
      <c r="B985" s="409"/>
      <c r="C985" s="330"/>
      <c r="D985" s="390" t="s">
        <v>771</v>
      </c>
      <c r="E985" s="387">
        <v>273</v>
      </c>
      <c r="F985" s="387">
        <v>273</v>
      </c>
      <c r="G985" s="389">
        <v>0</v>
      </c>
      <c r="H985" s="387">
        <v>0</v>
      </c>
      <c r="I985" s="639"/>
      <c r="J985" s="639"/>
      <c r="M985" s="640"/>
    </row>
    <row r="986" spans="1:13" ht="12.75">
      <c r="A986" s="655"/>
      <c r="B986" s="409"/>
      <c r="C986" s="330"/>
      <c r="D986" s="390" t="s">
        <v>602</v>
      </c>
      <c r="E986" s="387">
        <v>740</v>
      </c>
      <c r="F986" s="387">
        <v>740</v>
      </c>
      <c r="G986" s="389">
        <v>64</v>
      </c>
      <c r="H986" s="387">
        <f>SUM(G986*100/F986)</f>
        <v>8.64864864864865</v>
      </c>
      <c r="I986" s="639"/>
      <c r="J986" s="639"/>
      <c r="M986" s="640"/>
    </row>
    <row r="987" spans="1:10" ht="12.75">
      <c r="A987" s="655"/>
      <c r="B987" s="409"/>
      <c r="C987" s="330" t="s">
        <v>367</v>
      </c>
      <c r="D987" s="386" t="s">
        <v>603</v>
      </c>
      <c r="E987" s="393">
        <f>SUM(E988:E990)</f>
        <v>4579</v>
      </c>
      <c r="F987" s="393">
        <f>SUM(F988:F990)</f>
        <v>4579</v>
      </c>
      <c r="G987" s="393">
        <f>SUM(G988:G990)</f>
        <v>1666</v>
      </c>
      <c r="H987" s="523">
        <f>SUM(G987*100/F987)</f>
        <v>36.383489844944314</v>
      </c>
      <c r="I987" s="639"/>
      <c r="J987" s="639"/>
    </row>
    <row r="988" spans="1:10" ht="12.75">
      <c r="A988" s="655"/>
      <c r="B988" s="409"/>
      <c r="C988" s="330"/>
      <c r="D988" s="394" t="s">
        <v>881</v>
      </c>
      <c r="E988" s="344">
        <v>0</v>
      </c>
      <c r="F988" s="344">
        <v>0</v>
      </c>
      <c r="G988" s="344">
        <v>225</v>
      </c>
      <c r="H988" s="387">
        <v>0</v>
      </c>
      <c r="I988" s="639"/>
      <c r="J988" s="639"/>
    </row>
    <row r="989" spans="1:10" ht="12.75">
      <c r="A989" s="655"/>
      <c r="B989" s="409"/>
      <c r="C989" s="330"/>
      <c r="D989" s="390" t="s">
        <v>774</v>
      </c>
      <c r="E989" s="344">
        <v>1301</v>
      </c>
      <c r="F989" s="344">
        <v>1301</v>
      </c>
      <c r="G989" s="340">
        <v>249</v>
      </c>
      <c r="H989" s="387">
        <f>SUM(G989*100/F989)</f>
        <v>19.1391237509608</v>
      </c>
      <c r="I989" s="639"/>
      <c r="J989" s="639"/>
    </row>
    <row r="990" spans="1:10" ht="12.75">
      <c r="A990" s="655"/>
      <c r="B990" s="409"/>
      <c r="C990" s="330"/>
      <c r="D990" s="391" t="s">
        <v>775</v>
      </c>
      <c r="E990" s="339">
        <v>3278</v>
      </c>
      <c r="F990" s="339">
        <v>3278</v>
      </c>
      <c r="G990" s="392">
        <v>1192</v>
      </c>
      <c r="H990" s="387">
        <f>SUM(G990*100/F990)</f>
        <v>36.36363636363637</v>
      </c>
      <c r="I990" s="639"/>
      <c r="J990" s="639"/>
    </row>
    <row r="991" spans="1:10" ht="12.75">
      <c r="A991" s="655"/>
      <c r="B991" s="409"/>
      <c r="C991" s="330" t="s">
        <v>271</v>
      </c>
      <c r="D991" s="386" t="s">
        <v>272</v>
      </c>
      <c r="E991" s="393">
        <f>SUM(E992:E995)</f>
        <v>1800</v>
      </c>
      <c r="F991" s="393">
        <f>SUM(F992:F995)</f>
        <v>1800</v>
      </c>
      <c r="G991" s="393">
        <f>SUM(G992:G995)</f>
        <v>49</v>
      </c>
      <c r="H991" s="523">
        <f>SUM(G991*100/F991)</f>
        <v>2.7222222222222223</v>
      </c>
      <c r="I991" s="639"/>
      <c r="J991" s="639"/>
    </row>
    <row r="992" spans="1:10" ht="12.75">
      <c r="A992" s="655"/>
      <c r="B992" s="409"/>
      <c r="C992" s="330"/>
      <c r="D992" s="394" t="s">
        <v>404</v>
      </c>
      <c r="E992" s="344">
        <v>1000</v>
      </c>
      <c r="F992" s="344">
        <v>1000</v>
      </c>
      <c r="G992" s="344">
        <v>0</v>
      </c>
      <c r="H992" s="387">
        <f>SUM(G992*100/F992)</f>
        <v>0</v>
      </c>
      <c r="I992" s="639"/>
      <c r="J992" s="639"/>
    </row>
    <row r="993" spans="1:10" ht="12.75">
      <c r="A993" s="655"/>
      <c r="B993" s="409"/>
      <c r="C993" s="330"/>
      <c r="D993" s="394" t="s">
        <v>412</v>
      </c>
      <c r="E993" s="344">
        <v>325</v>
      </c>
      <c r="F993" s="344">
        <v>325</v>
      </c>
      <c r="G993" s="344">
        <v>0</v>
      </c>
      <c r="H993" s="387">
        <f>SUM(G993*100/F993)</f>
        <v>0</v>
      </c>
      <c r="I993" s="639"/>
      <c r="J993" s="639"/>
    </row>
    <row r="994" spans="1:10" ht="12.75">
      <c r="A994" s="655"/>
      <c r="B994" s="409"/>
      <c r="C994" s="330"/>
      <c r="D994" s="394" t="s">
        <v>389</v>
      </c>
      <c r="E994" s="344">
        <v>300</v>
      </c>
      <c r="F994" s="344">
        <v>300</v>
      </c>
      <c r="G994" s="344">
        <v>0</v>
      </c>
      <c r="H994" s="387">
        <f>SUM(G994*100/F994)</f>
        <v>0</v>
      </c>
      <c r="I994" s="639"/>
      <c r="J994" s="639"/>
    </row>
    <row r="995" spans="1:10" ht="12.75">
      <c r="A995" s="655"/>
      <c r="B995" s="409"/>
      <c r="C995" s="330"/>
      <c r="D995" s="391" t="s">
        <v>438</v>
      </c>
      <c r="E995" s="387">
        <v>175</v>
      </c>
      <c r="F995" s="387">
        <v>175</v>
      </c>
      <c r="G995" s="389">
        <v>49</v>
      </c>
      <c r="H995" s="387">
        <f>SUM(G995*100/F995)</f>
        <v>28</v>
      </c>
      <c r="I995" s="639"/>
      <c r="J995" s="639"/>
    </row>
    <row r="996" spans="1:10" ht="12.75">
      <c r="A996" s="655"/>
      <c r="B996" s="409"/>
      <c r="C996" s="654" t="s">
        <v>485</v>
      </c>
      <c r="D996" s="522" t="s">
        <v>566</v>
      </c>
      <c r="E996" s="523">
        <f>SUM(E997)</f>
        <v>100</v>
      </c>
      <c r="F996" s="523">
        <f>SUM(F997)</f>
        <v>100</v>
      </c>
      <c r="G996" s="523">
        <f>SUM(G997)</f>
        <v>88</v>
      </c>
      <c r="H996" s="523">
        <f>SUM(G996*100/F996)</f>
        <v>88</v>
      </c>
      <c r="I996" s="639"/>
      <c r="J996" s="639"/>
    </row>
    <row r="997" spans="1:10" ht="12.75">
      <c r="A997" s="655"/>
      <c r="B997" s="409"/>
      <c r="C997" s="654"/>
      <c r="D997" s="391" t="s">
        <v>449</v>
      </c>
      <c r="E997" s="387">
        <v>100</v>
      </c>
      <c r="F997" s="388">
        <v>100</v>
      </c>
      <c r="G997" s="389">
        <v>88</v>
      </c>
      <c r="H997" s="387">
        <f>SUM(G997*100/F997)</f>
        <v>88</v>
      </c>
      <c r="I997" s="639"/>
      <c r="J997" s="639"/>
    </row>
    <row r="998" spans="1:10" ht="12.75">
      <c r="A998" s="655"/>
      <c r="B998" s="409"/>
      <c r="C998" s="637" t="s">
        <v>882</v>
      </c>
      <c r="D998" s="637"/>
      <c r="E998" s="638">
        <f>SUM(E999)</f>
        <v>46784</v>
      </c>
      <c r="F998" s="638">
        <f>SUM(F999)</f>
        <v>46784</v>
      </c>
      <c r="G998" s="638">
        <f>SUM(G999)</f>
        <v>16423</v>
      </c>
      <c r="H998" s="348">
        <f>SUM(G998*100/F998)</f>
        <v>35.10388166894665</v>
      </c>
      <c r="I998" s="634"/>
      <c r="J998" s="634"/>
    </row>
    <row r="999" spans="1:10" ht="12.75">
      <c r="A999" s="655"/>
      <c r="B999" s="409"/>
      <c r="C999" s="324" t="s">
        <v>270</v>
      </c>
      <c r="D999" s="384" t="s">
        <v>8</v>
      </c>
      <c r="E999" s="385">
        <f>SUM(E1000+E1004+E1009+E1017)</f>
        <v>46784</v>
      </c>
      <c r="F999" s="385">
        <f>SUM(F1000+F1004+F1009+F1017)</f>
        <v>46784</v>
      </c>
      <c r="G999" s="385">
        <f>SUM(G1000+G1004+G1009+G1017)</f>
        <v>16423</v>
      </c>
      <c r="H999" s="403">
        <f>SUM(G999*100/F999)</f>
        <v>35.10388166894665</v>
      </c>
      <c r="I999" s="634"/>
      <c r="J999" s="634"/>
    </row>
    <row r="1000" spans="1:13" ht="12.75">
      <c r="A1000" s="655"/>
      <c r="B1000" s="409"/>
      <c r="C1000" s="330" t="s">
        <v>363</v>
      </c>
      <c r="D1000" s="386" t="s">
        <v>513</v>
      </c>
      <c r="E1000" s="523">
        <f>SUM(E1001:E1003)</f>
        <v>31660</v>
      </c>
      <c r="F1000" s="523">
        <f>SUM(F1001:F1003)</f>
        <v>31660</v>
      </c>
      <c r="G1000" s="523">
        <f>SUM(G1001:G1003)</f>
        <v>11854</v>
      </c>
      <c r="H1000" s="523">
        <f>SUM(G1000*100/F1000)</f>
        <v>37.441566645609605</v>
      </c>
      <c r="I1000" s="639"/>
      <c r="J1000" s="639"/>
      <c r="M1000" s="640"/>
    </row>
    <row r="1001" spans="1:13" ht="12.75">
      <c r="A1001" s="655"/>
      <c r="B1001" s="409"/>
      <c r="C1001" s="330"/>
      <c r="D1001" s="390" t="s">
        <v>514</v>
      </c>
      <c r="E1001" s="387">
        <v>30678</v>
      </c>
      <c r="F1001" s="387">
        <v>30678</v>
      </c>
      <c r="G1001" s="388">
        <v>11069</v>
      </c>
      <c r="H1001" s="387">
        <f>SUM(G1001*100/F1001)</f>
        <v>36.081230849468675</v>
      </c>
      <c r="I1001" s="639"/>
      <c r="J1001" s="639"/>
      <c r="M1001" s="640"/>
    </row>
    <row r="1002" spans="1:13" ht="12.75">
      <c r="A1002" s="655"/>
      <c r="B1002" s="409"/>
      <c r="C1002" s="330"/>
      <c r="D1002" s="394" t="s">
        <v>771</v>
      </c>
      <c r="E1002" s="387">
        <v>600</v>
      </c>
      <c r="F1002" s="387">
        <v>600</v>
      </c>
      <c r="G1002" s="388">
        <v>658</v>
      </c>
      <c r="H1002" s="387">
        <f>SUM(G1002*100/F1002)</f>
        <v>109.66666666666667</v>
      </c>
      <c r="I1002" s="639"/>
      <c r="J1002" s="639"/>
      <c r="M1002" s="640"/>
    </row>
    <row r="1003" spans="1:13" ht="12.75">
      <c r="A1003" s="655"/>
      <c r="B1003" s="409"/>
      <c r="C1003" s="330"/>
      <c r="D1003" s="394" t="s">
        <v>602</v>
      </c>
      <c r="E1003" s="387">
        <v>382</v>
      </c>
      <c r="F1003" s="387">
        <v>382</v>
      </c>
      <c r="G1003" s="388">
        <v>127</v>
      </c>
      <c r="H1003" s="387">
        <f>SUM(G1003*100/F1003)</f>
        <v>33.246073298429316</v>
      </c>
      <c r="I1003" s="639"/>
      <c r="J1003" s="639"/>
      <c r="M1003" s="640"/>
    </row>
    <row r="1004" spans="1:10" ht="12.75">
      <c r="A1004" s="655"/>
      <c r="B1004" s="409"/>
      <c r="C1004" s="330" t="s">
        <v>367</v>
      </c>
      <c r="D1004" s="386" t="s">
        <v>603</v>
      </c>
      <c r="E1004" s="393">
        <f>SUM(E1005:E1008)</f>
        <v>11144</v>
      </c>
      <c r="F1004" s="393">
        <f>SUM(F1005:F1008)</f>
        <v>11144</v>
      </c>
      <c r="G1004" s="393">
        <f>SUM(G1005:G1008)</f>
        <v>3994</v>
      </c>
      <c r="H1004" s="523">
        <f>SUM(G1004*100/F1004)</f>
        <v>35.839913854989234</v>
      </c>
      <c r="I1004" s="639"/>
      <c r="J1004" s="639"/>
    </row>
    <row r="1005" spans="1:10" ht="12.75">
      <c r="A1005" s="655"/>
      <c r="B1005" s="409"/>
      <c r="C1005" s="330"/>
      <c r="D1005" s="394" t="s">
        <v>772</v>
      </c>
      <c r="E1005" s="344">
        <v>792</v>
      </c>
      <c r="F1005" s="344">
        <v>792</v>
      </c>
      <c r="G1005" s="339">
        <v>511</v>
      </c>
      <c r="H1005" s="387">
        <f>SUM(G1005*100/F1005)</f>
        <v>64.52020202020202</v>
      </c>
      <c r="I1005" s="639"/>
      <c r="J1005" s="639"/>
    </row>
    <row r="1006" spans="1:10" ht="12.75">
      <c r="A1006" s="655"/>
      <c r="B1006" s="409"/>
      <c r="C1006" s="330"/>
      <c r="D1006" s="394" t="s">
        <v>773</v>
      </c>
      <c r="E1006" s="344">
        <v>792</v>
      </c>
      <c r="F1006" s="344">
        <v>792</v>
      </c>
      <c r="G1006" s="339">
        <v>0</v>
      </c>
      <c r="H1006" s="387">
        <f>SUM(G1006*100/F1006)</f>
        <v>0</v>
      </c>
      <c r="I1006" s="639"/>
      <c r="J1006" s="639"/>
    </row>
    <row r="1007" spans="1:10" ht="12.75">
      <c r="A1007" s="655"/>
      <c r="B1007" s="409"/>
      <c r="C1007" s="330"/>
      <c r="D1007" s="390" t="s">
        <v>774</v>
      </c>
      <c r="E1007" s="344">
        <v>1582</v>
      </c>
      <c r="F1007" s="344">
        <v>1582</v>
      </c>
      <c r="G1007" s="339">
        <v>534</v>
      </c>
      <c r="H1007" s="387">
        <f>SUM(G1007*100/F1007)</f>
        <v>33.75474083438685</v>
      </c>
      <c r="I1007" s="639"/>
      <c r="J1007" s="639"/>
    </row>
    <row r="1008" spans="1:10" ht="12.75">
      <c r="A1008" s="655"/>
      <c r="B1008" s="409"/>
      <c r="C1008" s="330"/>
      <c r="D1008" s="391" t="s">
        <v>775</v>
      </c>
      <c r="E1008" s="339">
        <v>7978</v>
      </c>
      <c r="F1008" s="339">
        <v>7978</v>
      </c>
      <c r="G1008" s="339">
        <v>2949</v>
      </c>
      <c r="H1008" s="387">
        <f>SUM(G1008*100/F1008)</f>
        <v>36.96415141639508</v>
      </c>
      <c r="I1008" s="639"/>
      <c r="J1008" s="639"/>
    </row>
    <row r="1009" spans="1:10" ht="12.75">
      <c r="A1009" s="655"/>
      <c r="B1009" s="409"/>
      <c r="C1009" s="330" t="s">
        <v>271</v>
      </c>
      <c r="D1009" s="386" t="s">
        <v>272</v>
      </c>
      <c r="E1009" s="393">
        <f>SUM(E1010:E1016)</f>
        <v>2654</v>
      </c>
      <c r="F1009" s="393">
        <f>SUM(F1010:F1016)</f>
        <v>2654</v>
      </c>
      <c r="G1009" s="393">
        <f>SUM(G1010:G1016)</f>
        <v>480</v>
      </c>
      <c r="H1009" s="523">
        <f>SUM(G1009*100/F1009)</f>
        <v>18.08590806330068</v>
      </c>
      <c r="I1009" s="639"/>
      <c r="J1009" s="639"/>
    </row>
    <row r="1010" spans="1:10" ht="12.75">
      <c r="A1010" s="655"/>
      <c r="B1010" s="409"/>
      <c r="C1010" s="654"/>
      <c r="D1010" s="391" t="s">
        <v>404</v>
      </c>
      <c r="E1010" s="387">
        <v>670</v>
      </c>
      <c r="F1010" s="387">
        <v>670</v>
      </c>
      <c r="G1010" s="388">
        <v>0</v>
      </c>
      <c r="H1010" s="387">
        <f>SUM(G1010*100/F1010)</f>
        <v>0</v>
      </c>
      <c r="I1010" s="639"/>
      <c r="J1010" s="639"/>
    </row>
    <row r="1011" spans="1:10" ht="12.75">
      <c r="A1011" s="655"/>
      <c r="B1011" s="409"/>
      <c r="C1011" s="654"/>
      <c r="D1011" s="391" t="s">
        <v>777</v>
      </c>
      <c r="E1011" s="387">
        <v>356</v>
      </c>
      <c r="F1011" s="387">
        <v>356</v>
      </c>
      <c r="G1011" s="388">
        <v>0</v>
      </c>
      <c r="H1011" s="387">
        <f>SUM(G1011*100/F1011)</f>
        <v>0</v>
      </c>
      <c r="I1011" s="639"/>
      <c r="J1011" s="639"/>
    </row>
    <row r="1012" spans="1:10" ht="12.75">
      <c r="A1012" s="655"/>
      <c r="B1012" s="409"/>
      <c r="C1012" s="654"/>
      <c r="D1012" s="391" t="s">
        <v>408</v>
      </c>
      <c r="E1012" s="387">
        <v>202</v>
      </c>
      <c r="F1012" s="387">
        <v>202</v>
      </c>
      <c r="G1012" s="388">
        <v>0</v>
      </c>
      <c r="H1012" s="387">
        <f>SUM(G1012*100/F1012)</f>
        <v>0</v>
      </c>
      <c r="I1012" s="639"/>
      <c r="J1012" s="639"/>
    </row>
    <row r="1013" spans="1:10" ht="12.75">
      <c r="A1013" s="655"/>
      <c r="B1013" s="409"/>
      <c r="C1013" s="654"/>
      <c r="D1013" s="391" t="s">
        <v>412</v>
      </c>
      <c r="E1013" s="387">
        <v>300</v>
      </c>
      <c r="F1013" s="387">
        <v>300</v>
      </c>
      <c r="G1013" s="388">
        <v>9</v>
      </c>
      <c r="H1013" s="387">
        <f>SUM(G1013*100/F1013)</f>
        <v>3</v>
      </c>
      <c r="I1013" s="639"/>
      <c r="J1013" s="639"/>
    </row>
    <row r="1014" spans="1:10" ht="12.75">
      <c r="A1014" s="655"/>
      <c r="B1014" s="409"/>
      <c r="C1014" s="654"/>
      <c r="D1014" s="391" t="s">
        <v>779</v>
      </c>
      <c r="E1014" s="387">
        <v>400</v>
      </c>
      <c r="F1014" s="387">
        <v>400</v>
      </c>
      <c r="G1014" s="388">
        <v>0</v>
      </c>
      <c r="H1014" s="387">
        <f>SUM(G1014*100/F1014)</f>
        <v>0</v>
      </c>
      <c r="I1014" s="639"/>
      <c r="J1014" s="639"/>
    </row>
    <row r="1015" spans="1:10" ht="12.75">
      <c r="A1015" s="655"/>
      <c r="B1015" s="409"/>
      <c r="C1015" s="654"/>
      <c r="D1015" s="391" t="s">
        <v>389</v>
      </c>
      <c r="E1015" s="387">
        <v>398</v>
      </c>
      <c r="F1015" s="387">
        <v>398</v>
      </c>
      <c r="G1015" s="388">
        <v>367</v>
      </c>
      <c r="H1015" s="387">
        <f>SUM(G1015*100/F1015)</f>
        <v>92.21105527638191</v>
      </c>
      <c r="I1015" s="639"/>
      <c r="J1015" s="639"/>
    </row>
    <row r="1016" spans="1:10" ht="12.75">
      <c r="A1016" s="655"/>
      <c r="B1016" s="409"/>
      <c r="C1016" s="654"/>
      <c r="D1016" s="391" t="s">
        <v>438</v>
      </c>
      <c r="E1016" s="387">
        <v>328</v>
      </c>
      <c r="F1016" s="387">
        <v>328</v>
      </c>
      <c r="G1016" s="388">
        <v>104</v>
      </c>
      <c r="H1016" s="387">
        <f>SUM(G1016*100/F1016)</f>
        <v>31.70731707317073</v>
      </c>
      <c r="I1016" s="639"/>
      <c r="J1016" s="639"/>
    </row>
    <row r="1017" spans="1:10" ht="12.75">
      <c r="A1017" s="655"/>
      <c r="B1017" s="409"/>
      <c r="C1017" s="521" t="s">
        <v>485</v>
      </c>
      <c r="D1017" s="522" t="s">
        <v>566</v>
      </c>
      <c r="E1017" s="523">
        <f>SUM(E1018:E1019)</f>
        <v>1326</v>
      </c>
      <c r="F1017" s="523">
        <f>SUM(F1018:F1019)</f>
        <v>1326</v>
      </c>
      <c r="G1017" s="523">
        <f>SUM(G1018:G1019)</f>
        <v>95</v>
      </c>
      <c r="H1017" s="523">
        <f>SUM(G1017*100/F1017)</f>
        <v>7.164404223227753</v>
      </c>
      <c r="I1017" s="639"/>
      <c r="J1017" s="639"/>
    </row>
    <row r="1018" spans="1:10" ht="12.75">
      <c r="A1018" s="655"/>
      <c r="B1018" s="409"/>
      <c r="C1018" s="654"/>
      <c r="D1018" s="391" t="s">
        <v>822</v>
      </c>
      <c r="E1018" s="387">
        <v>1226</v>
      </c>
      <c r="F1018" s="387">
        <v>1226</v>
      </c>
      <c r="G1018" s="389">
        <v>0</v>
      </c>
      <c r="H1018" s="387">
        <f>SUM(G1018*100/F1018)</f>
        <v>0</v>
      </c>
      <c r="I1018" s="639"/>
      <c r="J1018" s="639"/>
    </row>
    <row r="1019" spans="1:10" ht="12.75">
      <c r="A1019" s="655"/>
      <c r="B1019" s="409"/>
      <c r="C1019" s="654"/>
      <c r="D1019" s="391" t="s">
        <v>449</v>
      </c>
      <c r="E1019" s="387">
        <v>100</v>
      </c>
      <c r="F1019" s="387">
        <v>100</v>
      </c>
      <c r="G1019" s="389">
        <v>95</v>
      </c>
      <c r="H1019" s="387">
        <f>SUM(G1019*100/F1019)</f>
        <v>95</v>
      </c>
      <c r="I1019" s="639"/>
      <c r="J1019" s="639"/>
    </row>
    <row r="1020" spans="1:10" ht="12.75">
      <c r="A1020" s="655"/>
      <c r="B1020" s="409"/>
      <c r="C1020" s="637" t="s">
        <v>883</v>
      </c>
      <c r="D1020" s="637"/>
      <c r="E1020" s="638">
        <f>SUM(E1021)</f>
        <v>61007</v>
      </c>
      <c r="F1020" s="638">
        <f>SUM(F1021)</f>
        <v>61706</v>
      </c>
      <c r="G1020" s="638">
        <f>SUM(G1021)</f>
        <v>25769</v>
      </c>
      <c r="H1020" s="348">
        <f>SUM(G1020*100/F1020)</f>
        <v>41.76093086571808</v>
      </c>
      <c r="I1020" s="634"/>
      <c r="J1020" s="634"/>
    </row>
    <row r="1021" spans="1:10" ht="12.75">
      <c r="A1021" s="655"/>
      <c r="B1021" s="409"/>
      <c r="C1021" s="324" t="s">
        <v>270</v>
      </c>
      <c r="D1021" s="384" t="s">
        <v>8</v>
      </c>
      <c r="E1021" s="385">
        <f>SUM(E1022+E1026+E1031+E1037)</f>
        <v>61007</v>
      </c>
      <c r="F1021" s="385">
        <f>SUM(F1022+F1026+F1031+F1037)</f>
        <v>61706</v>
      </c>
      <c r="G1021" s="385">
        <f>SUM(G1022+G1026+G1031+G1037)</f>
        <v>25769</v>
      </c>
      <c r="H1021" s="403">
        <f>SUM(G1021*100/F1021)</f>
        <v>41.76093086571808</v>
      </c>
      <c r="I1021" s="634"/>
      <c r="J1021" s="634"/>
    </row>
    <row r="1022" spans="1:13" ht="12.75">
      <c r="A1022" s="655"/>
      <c r="B1022" s="409"/>
      <c r="C1022" s="330" t="s">
        <v>363</v>
      </c>
      <c r="D1022" s="386" t="s">
        <v>513</v>
      </c>
      <c r="E1022" s="523">
        <f>SUM(E1023:E1025)</f>
        <v>41000</v>
      </c>
      <c r="F1022" s="523">
        <f>SUM(F1023:F1025)</f>
        <v>41347</v>
      </c>
      <c r="G1022" s="523">
        <f>SUM(G1023:G1025)</f>
        <v>18221</v>
      </c>
      <c r="H1022" s="523">
        <f>SUM(G1022*100/F1022)</f>
        <v>44.068493481993855</v>
      </c>
      <c r="I1022" s="639"/>
      <c r="J1022" s="639"/>
      <c r="M1022" s="640"/>
    </row>
    <row r="1023" spans="1:13" ht="12.75">
      <c r="A1023" s="655"/>
      <c r="B1023" s="409"/>
      <c r="C1023" s="330"/>
      <c r="D1023" s="390" t="s">
        <v>514</v>
      </c>
      <c r="E1023" s="387">
        <v>41000</v>
      </c>
      <c r="F1023" s="388">
        <v>41000</v>
      </c>
      <c r="G1023" s="389">
        <v>16457</v>
      </c>
      <c r="H1023" s="387">
        <f>SUM(G1023*100/F1023)</f>
        <v>40.139024390243904</v>
      </c>
      <c r="I1023" s="639"/>
      <c r="J1023" s="639"/>
      <c r="M1023" s="640"/>
    </row>
    <row r="1024" spans="1:13" ht="12.75">
      <c r="A1024" s="655"/>
      <c r="B1024" s="409"/>
      <c r="C1024" s="330"/>
      <c r="D1024" s="394" t="s">
        <v>771</v>
      </c>
      <c r="E1024" s="387">
        <v>0</v>
      </c>
      <c r="F1024" s="388">
        <v>0</v>
      </c>
      <c r="G1024" s="389">
        <v>1533</v>
      </c>
      <c r="H1024" s="387">
        <v>0</v>
      </c>
      <c r="I1024" s="639"/>
      <c r="J1024" s="639"/>
      <c r="M1024" s="640"/>
    </row>
    <row r="1025" spans="1:13" ht="12.75">
      <c r="A1025" s="655"/>
      <c r="B1025" s="409"/>
      <c r="C1025" s="330"/>
      <c r="D1025" s="394" t="s">
        <v>602</v>
      </c>
      <c r="E1025" s="387">
        <v>0</v>
      </c>
      <c r="F1025" s="388">
        <v>347</v>
      </c>
      <c r="G1025" s="389">
        <v>231</v>
      </c>
      <c r="H1025" s="387">
        <f>SUM(G1025*100/F1025)</f>
        <v>66.57060518731988</v>
      </c>
      <c r="I1025" s="639"/>
      <c r="J1025" s="639"/>
      <c r="M1025" s="640"/>
    </row>
    <row r="1026" spans="1:10" ht="12.75">
      <c r="A1026" s="655"/>
      <c r="B1026" s="409"/>
      <c r="C1026" s="330" t="s">
        <v>367</v>
      </c>
      <c r="D1026" s="386" t="s">
        <v>603</v>
      </c>
      <c r="E1026" s="393">
        <f>SUM(E1027:E1030)</f>
        <v>14432</v>
      </c>
      <c r="F1026" s="393">
        <f>SUM(F1027:F1030)</f>
        <v>14554</v>
      </c>
      <c r="G1026" s="393">
        <f>SUM(G1027:G1030)</f>
        <v>6403</v>
      </c>
      <c r="H1026" s="523">
        <f>SUM(G1026*100/F1026)</f>
        <v>43.994778067885115</v>
      </c>
      <c r="I1026" s="639"/>
      <c r="J1026" s="639"/>
    </row>
    <row r="1027" spans="1:10" ht="12.75">
      <c r="A1027" s="655"/>
      <c r="B1027" s="409"/>
      <c r="C1027" s="330"/>
      <c r="D1027" s="394" t="s">
        <v>772</v>
      </c>
      <c r="E1027" s="344">
        <v>2000</v>
      </c>
      <c r="F1027" s="339">
        <v>3625</v>
      </c>
      <c r="G1027" s="340">
        <v>879</v>
      </c>
      <c r="H1027" s="387">
        <f>SUM(G1027*100/F1027)</f>
        <v>24.248275862068965</v>
      </c>
      <c r="I1027" s="639"/>
      <c r="J1027" s="639"/>
    </row>
    <row r="1028" spans="1:10" ht="12.75">
      <c r="A1028" s="655"/>
      <c r="B1028" s="409"/>
      <c r="C1028" s="330"/>
      <c r="D1028" s="394" t="s">
        <v>773</v>
      </c>
      <c r="E1028" s="344">
        <v>1600</v>
      </c>
      <c r="F1028" s="339">
        <v>0</v>
      </c>
      <c r="G1028" s="340">
        <v>910</v>
      </c>
      <c r="H1028" s="387">
        <v>0</v>
      </c>
      <c r="I1028" s="639"/>
      <c r="J1028" s="639"/>
    </row>
    <row r="1029" spans="1:10" ht="12.75">
      <c r="A1029" s="655"/>
      <c r="B1029" s="409"/>
      <c r="C1029" s="330"/>
      <c r="D1029" s="390" t="s">
        <v>774</v>
      </c>
      <c r="E1029" s="344">
        <v>500</v>
      </c>
      <c r="F1029" s="339">
        <v>510</v>
      </c>
      <c r="G1029" s="340">
        <v>18</v>
      </c>
      <c r="H1029" s="387">
        <f>SUM(G1029*100/F1029)</f>
        <v>3.5294117647058822</v>
      </c>
      <c r="I1029" s="639"/>
      <c r="J1029" s="639"/>
    </row>
    <row r="1030" spans="1:10" ht="12.75">
      <c r="A1030" s="655"/>
      <c r="B1030" s="409"/>
      <c r="C1030" s="330"/>
      <c r="D1030" s="391" t="s">
        <v>775</v>
      </c>
      <c r="E1030" s="339">
        <v>10332</v>
      </c>
      <c r="F1030" s="339">
        <v>10419</v>
      </c>
      <c r="G1030" s="392">
        <v>4596</v>
      </c>
      <c r="H1030" s="387">
        <f>SUM(G1030*100/F1030)</f>
        <v>44.11171897494961</v>
      </c>
      <c r="I1030" s="639"/>
      <c r="J1030" s="639"/>
    </row>
    <row r="1031" spans="1:10" ht="12.75">
      <c r="A1031" s="655"/>
      <c r="B1031" s="409"/>
      <c r="C1031" s="330" t="s">
        <v>271</v>
      </c>
      <c r="D1031" s="386" t="s">
        <v>272</v>
      </c>
      <c r="E1031" s="393">
        <f>SUM(E1032:E1036)</f>
        <v>5568</v>
      </c>
      <c r="F1031" s="393">
        <f>SUM(F1032:F1036)</f>
        <v>5798</v>
      </c>
      <c r="G1031" s="393">
        <f>SUM(G1032:G1036)</f>
        <v>1145</v>
      </c>
      <c r="H1031" s="523">
        <f>SUM(G1031*100/F1031)</f>
        <v>19.748189030700242</v>
      </c>
      <c r="I1031" s="639"/>
      <c r="J1031" s="639"/>
    </row>
    <row r="1032" spans="1:10" ht="12.75">
      <c r="A1032" s="655"/>
      <c r="B1032" s="409"/>
      <c r="C1032" s="330"/>
      <c r="D1032" s="394" t="s">
        <v>404</v>
      </c>
      <c r="E1032" s="344">
        <v>0</v>
      </c>
      <c r="F1032" s="344">
        <v>0</v>
      </c>
      <c r="G1032" s="344">
        <v>169</v>
      </c>
      <c r="H1032" s="387">
        <v>0</v>
      </c>
      <c r="I1032" s="639"/>
      <c r="J1032" s="639"/>
    </row>
    <row r="1033" spans="1:10" ht="12.75">
      <c r="A1033" s="655"/>
      <c r="B1033" s="409"/>
      <c r="C1033" s="330"/>
      <c r="D1033" s="391" t="s">
        <v>412</v>
      </c>
      <c r="E1033" s="387">
        <v>199</v>
      </c>
      <c r="F1033" s="388">
        <v>429</v>
      </c>
      <c r="G1033" s="389">
        <v>189</v>
      </c>
      <c r="H1033" s="387">
        <f>SUM(G1033*100/F1033)</f>
        <v>44.05594405594405</v>
      </c>
      <c r="I1033" s="639"/>
      <c r="J1033" s="639"/>
    </row>
    <row r="1034" spans="1:10" ht="12.75">
      <c r="A1034" s="655"/>
      <c r="B1034" s="409"/>
      <c r="C1034" s="330"/>
      <c r="D1034" s="391" t="s">
        <v>784</v>
      </c>
      <c r="E1034" s="387">
        <v>4979</v>
      </c>
      <c r="F1034" s="388">
        <v>4979</v>
      </c>
      <c r="G1034" s="389">
        <v>0</v>
      </c>
      <c r="H1034" s="387">
        <v>0</v>
      </c>
      <c r="I1034" s="639"/>
      <c r="J1034" s="639"/>
    </row>
    <row r="1035" spans="1:10" ht="12.75">
      <c r="A1035" s="655"/>
      <c r="B1035" s="409"/>
      <c r="C1035" s="330"/>
      <c r="D1035" s="391" t="s">
        <v>389</v>
      </c>
      <c r="E1035" s="387">
        <v>200</v>
      </c>
      <c r="F1035" s="388">
        <v>200</v>
      </c>
      <c r="G1035" s="389">
        <v>572</v>
      </c>
      <c r="H1035" s="387">
        <f>SUM(G1035*100/F1035)</f>
        <v>286</v>
      </c>
      <c r="I1035" s="639"/>
      <c r="J1035" s="639"/>
    </row>
    <row r="1036" spans="1:10" ht="12.75">
      <c r="A1036" s="655"/>
      <c r="B1036" s="409"/>
      <c r="C1036" s="330"/>
      <c r="D1036" s="391" t="s">
        <v>438</v>
      </c>
      <c r="E1036" s="387">
        <v>190</v>
      </c>
      <c r="F1036" s="388">
        <v>190</v>
      </c>
      <c r="G1036" s="389">
        <v>215</v>
      </c>
      <c r="H1036" s="387">
        <f>SUM(G1036*100/F1036)</f>
        <v>113.15789473684211</v>
      </c>
      <c r="I1036" s="639"/>
      <c r="J1036" s="639"/>
    </row>
    <row r="1037" spans="1:10" ht="12.75">
      <c r="A1037" s="655"/>
      <c r="B1037" s="409"/>
      <c r="C1037" s="330" t="s">
        <v>485</v>
      </c>
      <c r="D1037" s="522" t="s">
        <v>566</v>
      </c>
      <c r="E1037" s="523">
        <f>SUM(E1038:E1038)</f>
        <v>7</v>
      </c>
      <c r="F1037" s="523">
        <f>SUM(F1038:F1038)</f>
        <v>7</v>
      </c>
      <c r="G1037" s="523">
        <f>SUM(G1038:G1038)</f>
        <v>0</v>
      </c>
      <c r="H1037" s="523">
        <f>SUM(G1037*100/F1037)</f>
        <v>0</v>
      </c>
      <c r="I1037" s="639"/>
      <c r="J1037" s="639"/>
    </row>
    <row r="1038" spans="1:10" ht="12.75">
      <c r="A1038" s="655"/>
      <c r="B1038" s="409"/>
      <c r="C1038" s="330"/>
      <c r="D1038" s="391" t="s">
        <v>449</v>
      </c>
      <c r="E1038" s="387">
        <v>7</v>
      </c>
      <c r="F1038" s="388">
        <v>7</v>
      </c>
      <c r="G1038" s="389">
        <v>0</v>
      </c>
      <c r="H1038" s="387">
        <f>SUM(G1038*100/F1038)</f>
        <v>0</v>
      </c>
      <c r="I1038" s="639"/>
      <c r="J1038" s="639"/>
    </row>
    <row r="1039" spans="1:10" ht="12.75">
      <c r="A1039" s="655"/>
      <c r="B1039" s="409"/>
      <c r="C1039" s="637" t="s">
        <v>884</v>
      </c>
      <c r="D1039" s="637"/>
      <c r="E1039" s="657">
        <f>SUM(E1040)</f>
        <v>33380</v>
      </c>
      <c r="F1039" s="657">
        <f>SUM(F1040)</f>
        <v>33380</v>
      </c>
      <c r="G1039" s="657">
        <f>SUM(G1040)</f>
        <v>16692</v>
      </c>
      <c r="H1039" s="657">
        <f>SUM(G1039*100/F1039)</f>
        <v>50.00599161174356</v>
      </c>
      <c r="I1039" s="639"/>
      <c r="J1039" s="639"/>
    </row>
    <row r="1040" spans="1:10" ht="12.75">
      <c r="A1040" s="655"/>
      <c r="B1040" s="409"/>
      <c r="C1040" s="401" t="s">
        <v>485</v>
      </c>
      <c r="D1040" s="402" t="s">
        <v>566</v>
      </c>
      <c r="E1040" s="642">
        <f>SUM(E1041)</f>
        <v>33380</v>
      </c>
      <c r="F1040" s="642">
        <f>SUM(F1041)</f>
        <v>33380</v>
      </c>
      <c r="G1040" s="642">
        <f>SUM(G1041)</f>
        <v>16692</v>
      </c>
      <c r="H1040" s="642">
        <f>SUM(G1040*100/F1040)</f>
        <v>50.00599161174356</v>
      </c>
      <c r="I1040" s="639"/>
      <c r="J1040" s="639"/>
    </row>
    <row r="1041" spans="1:10" ht="12.75">
      <c r="A1041" s="655"/>
      <c r="B1041" s="409"/>
      <c r="C1041" s="654"/>
      <c r="D1041" s="391" t="s">
        <v>885</v>
      </c>
      <c r="E1041" s="387">
        <v>33380</v>
      </c>
      <c r="F1041" s="388">
        <v>33380</v>
      </c>
      <c r="G1041" s="389">
        <v>16692</v>
      </c>
      <c r="H1041" s="387">
        <f>SUM(G1041*100/F1041)</f>
        <v>50.00599161174356</v>
      </c>
      <c r="I1041" s="639"/>
      <c r="J1041" s="639"/>
    </row>
    <row r="1042" spans="1:10" ht="12.75">
      <c r="A1042" s="655"/>
      <c r="B1042" s="378" t="s">
        <v>872</v>
      </c>
      <c r="C1042" s="656" t="s">
        <v>886</v>
      </c>
      <c r="D1042" s="656"/>
      <c r="E1042" s="379">
        <f>SUM(E1043+E1069)</f>
        <v>94764</v>
      </c>
      <c r="F1042" s="379">
        <f>SUM(F1043+F1069)</f>
        <v>95246</v>
      </c>
      <c r="G1042" s="379">
        <f>SUM(G1043+G1069)</f>
        <v>36762</v>
      </c>
      <c r="H1042" s="379">
        <f>SUM(G1042*100/F1042)</f>
        <v>38.59689645759402</v>
      </c>
      <c r="I1042" s="639"/>
      <c r="J1042" s="639"/>
    </row>
    <row r="1043" spans="1:10" ht="12.75">
      <c r="A1043" s="655"/>
      <c r="B1043" s="409"/>
      <c r="C1043" s="637" t="s">
        <v>887</v>
      </c>
      <c r="D1043" s="637"/>
      <c r="E1043" s="638">
        <f>SUM(E1044)</f>
        <v>59855</v>
      </c>
      <c r="F1043" s="638">
        <f>SUM(F1044)</f>
        <v>60159</v>
      </c>
      <c r="G1043" s="638">
        <f>SUM(G1044)</f>
        <v>15483</v>
      </c>
      <c r="H1043" s="638">
        <f>SUM(G1043*100/F1043)</f>
        <v>25.73679748666035</v>
      </c>
      <c r="I1043" s="639"/>
      <c r="J1043" s="639"/>
    </row>
    <row r="1044" spans="1:10" ht="12.75">
      <c r="A1044" s="655"/>
      <c r="B1044" s="409"/>
      <c r="C1044" s="324" t="s">
        <v>270</v>
      </c>
      <c r="D1044" s="384" t="s">
        <v>8</v>
      </c>
      <c r="E1044" s="385">
        <f>SUM(E1045+E1049+E1054)</f>
        <v>59855</v>
      </c>
      <c r="F1044" s="385">
        <f>SUM(F1045+F1049+F1054)</f>
        <v>60159</v>
      </c>
      <c r="G1044" s="385">
        <f>SUM(G1045+G1049+G1054)</f>
        <v>15483</v>
      </c>
      <c r="H1044" s="385">
        <f>SUM(G1044*100/F1044)</f>
        <v>25.73679748666035</v>
      </c>
      <c r="I1044" s="639"/>
      <c r="J1044" s="639"/>
    </row>
    <row r="1045" spans="1:10" ht="12.75">
      <c r="A1045" s="655"/>
      <c r="B1045" s="409"/>
      <c r="C1045" s="330" t="s">
        <v>363</v>
      </c>
      <c r="D1045" s="386" t="s">
        <v>513</v>
      </c>
      <c r="E1045" s="523">
        <f>SUM(E1046:E1048)</f>
        <v>2000</v>
      </c>
      <c r="F1045" s="523">
        <f>SUM(F1046:F1048)</f>
        <v>2000</v>
      </c>
      <c r="G1045" s="523">
        <f>SUM(G1046:G1048)</f>
        <v>0</v>
      </c>
      <c r="H1045" s="523">
        <f>SUM(G1045*100/F1045)</f>
        <v>0</v>
      </c>
      <c r="I1045" s="639"/>
      <c r="J1045" s="639"/>
    </row>
    <row r="1046" spans="1:10" ht="12.75">
      <c r="A1046" s="655"/>
      <c r="B1046" s="409"/>
      <c r="C1046" s="330"/>
      <c r="D1046" s="390" t="s">
        <v>514</v>
      </c>
      <c r="E1046" s="387">
        <v>0</v>
      </c>
      <c r="F1046" s="388">
        <v>0</v>
      </c>
      <c r="G1046" s="389">
        <v>0</v>
      </c>
      <c r="H1046" s="387">
        <v>0</v>
      </c>
      <c r="I1046" s="639"/>
      <c r="J1046" s="639"/>
    </row>
    <row r="1047" spans="1:10" ht="12.75">
      <c r="A1047" s="655"/>
      <c r="B1047" s="409"/>
      <c r="C1047" s="330"/>
      <c r="D1047" s="394" t="s">
        <v>771</v>
      </c>
      <c r="E1047" s="387">
        <v>0</v>
      </c>
      <c r="F1047" s="388">
        <v>0</v>
      </c>
      <c r="G1047" s="389">
        <v>0</v>
      </c>
      <c r="H1047" s="387">
        <v>0</v>
      </c>
      <c r="I1047" s="639"/>
      <c r="J1047" s="639"/>
    </row>
    <row r="1048" spans="1:10" ht="12.75">
      <c r="A1048" s="655"/>
      <c r="B1048" s="409"/>
      <c r="C1048" s="330"/>
      <c r="D1048" s="394" t="s">
        <v>602</v>
      </c>
      <c r="E1048" s="387">
        <v>2000</v>
      </c>
      <c r="F1048" s="388">
        <v>2000</v>
      </c>
      <c r="G1048" s="389">
        <v>0</v>
      </c>
      <c r="H1048" s="387">
        <f>SUM(G1048*100/F1048)</f>
        <v>0</v>
      </c>
      <c r="I1048" s="639"/>
      <c r="J1048" s="639"/>
    </row>
    <row r="1049" spans="1:10" ht="12.75">
      <c r="A1049" s="655"/>
      <c r="B1049" s="409"/>
      <c r="C1049" s="330" t="s">
        <v>367</v>
      </c>
      <c r="D1049" s="386" t="s">
        <v>603</v>
      </c>
      <c r="E1049" s="393">
        <f>SUM(E1050:E1053)</f>
        <v>954</v>
      </c>
      <c r="F1049" s="393">
        <f>SUM(F1050:F1053)</f>
        <v>954</v>
      </c>
      <c r="G1049" s="393">
        <f>SUM(G1050:G1053)</f>
        <v>61</v>
      </c>
      <c r="H1049" s="523">
        <f>SUM(G1049*100/F1049)</f>
        <v>6.39412997903564</v>
      </c>
      <c r="I1049" s="639"/>
      <c r="J1049" s="639"/>
    </row>
    <row r="1050" spans="1:10" ht="12.75">
      <c r="A1050" s="655"/>
      <c r="B1050" s="409"/>
      <c r="C1050" s="330"/>
      <c r="D1050" s="394" t="s">
        <v>772</v>
      </c>
      <c r="E1050" s="344">
        <v>200</v>
      </c>
      <c r="F1050" s="344">
        <v>200</v>
      </c>
      <c r="G1050" s="340">
        <v>0</v>
      </c>
      <c r="H1050" s="387">
        <f>SUM(G1050*100/F1050)</f>
        <v>0</v>
      </c>
      <c r="I1050" s="639"/>
      <c r="J1050" s="639"/>
    </row>
    <row r="1051" spans="1:10" ht="12.75">
      <c r="A1051" s="655"/>
      <c r="B1051" s="409"/>
      <c r="C1051" s="330"/>
      <c r="D1051" s="394" t="s">
        <v>773</v>
      </c>
      <c r="E1051" s="344">
        <v>100</v>
      </c>
      <c r="F1051" s="344">
        <v>100</v>
      </c>
      <c r="G1051" s="340">
        <v>0</v>
      </c>
      <c r="H1051" s="387">
        <f>SUM(G1051*100/F1051)</f>
        <v>0</v>
      </c>
      <c r="I1051" s="639"/>
      <c r="J1051" s="639"/>
    </row>
    <row r="1052" spans="1:10" ht="12.75">
      <c r="A1052" s="655"/>
      <c r="B1052" s="409"/>
      <c r="C1052" s="330"/>
      <c r="D1052" s="390" t="s">
        <v>774</v>
      </c>
      <c r="E1052" s="344">
        <v>254</v>
      </c>
      <c r="F1052" s="344">
        <v>254</v>
      </c>
      <c r="G1052" s="340">
        <v>0</v>
      </c>
      <c r="H1052" s="387">
        <f>SUM(G1052*100/F1052)</f>
        <v>0</v>
      </c>
      <c r="I1052" s="639"/>
      <c r="J1052" s="639"/>
    </row>
    <row r="1053" spans="1:10" ht="12.75">
      <c r="A1053" s="655"/>
      <c r="B1053" s="409"/>
      <c r="C1053" s="330"/>
      <c r="D1053" s="391" t="s">
        <v>775</v>
      </c>
      <c r="E1053" s="339">
        <v>400</v>
      </c>
      <c r="F1053" s="339">
        <v>400</v>
      </c>
      <c r="G1053" s="392">
        <v>61</v>
      </c>
      <c r="H1053" s="387">
        <f>SUM(G1053*100/F1053)</f>
        <v>15.25</v>
      </c>
      <c r="I1053" s="639"/>
      <c r="J1053" s="639"/>
    </row>
    <row r="1054" spans="1:10" ht="12.75">
      <c r="A1054" s="655"/>
      <c r="B1054" s="409"/>
      <c r="C1054" s="330" t="s">
        <v>271</v>
      </c>
      <c r="D1054" s="386" t="s">
        <v>272</v>
      </c>
      <c r="E1054" s="393">
        <f>SUM(E1055:E1068)</f>
        <v>56901</v>
      </c>
      <c r="F1054" s="393">
        <f>SUM(F1055:F1068)</f>
        <v>57205</v>
      </c>
      <c r="G1054" s="393">
        <f>SUM(G1055:G1068)</f>
        <v>15422</v>
      </c>
      <c r="H1054" s="523">
        <f>SUM(G1054*100/F1054)</f>
        <v>26.959181889694957</v>
      </c>
      <c r="I1054" s="639"/>
      <c r="J1054" s="639"/>
    </row>
    <row r="1055" spans="1:10" ht="12.75">
      <c r="A1055" s="655"/>
      <c r="B1055" s="409"/>
      <c r="C1055" s="330"/>
      <c r="D1055" s="394" t="s">
        <v>854</v>
      </c>
      <c r="E1055" s="344">
        <v>0</v>
      </c>
      <c r="F1055" s="344">
        <v>0</v>
      </c>
      <c r="G1055" s="344">
        <v>55</v>
      </c>
      <c r="H1055" s="387">
        <v>0</v>
      </c>
      <c r="I1055" s="639"/>
      <c r="J1055" s="639"/>
    </row>
    <row r="1056" spans="1:10" ht="12.75">
      <c r="A1056" s="655"/>
      <c r="B1056" s="409"/>
      <c r="C1056" s="330"/>
      <c r="D1056" s="391" t="s">
        <v>404</v>
      </c>
      <c r="E1056" s="387">
        <v>23851</v>
      </c>
      <c r="F1056" s="387">
        <v>23851</v>
      </c>
      <c r="G1056" s="389">
        <v>9000</v>
      </c>
      <c r="H1056" s="387">
        <f>SUM(G1056*100/F1056)</f>
        <v>37.734266907047925</v>
      </c>
      <c r="I1056" s="639"/>
      <c r="J1056" s="639"/>
    </row>
    <row r="1057" spans="1:10" ht="12.75">
      <c r="A1057" s="655"/>
      <c r="B1057" s="409"/>
      <c r="C1057" s="330"/>
      <c r="D1057" s="391" t="s">
        <v>777</v>
      </c>
      <c r="E1057" s="387">
        <v>2000</v>
      </c>
      <c r="F1057" s="387">
        <v>2000</v>
      </c>
      <c r="G1057" s="389">
        <v>850</v>
      </c>
      <c r="H1057" s="387">
        <f>SUM(G1057*100/F1057)</f>
        <v>42.5</v>
      </c>
      <c r="I1057" s="639"/>
      <c r="J1057" s="639"/>
    </row>
    <row r="1058" spans="1:10" ht="12.75">
      <c r="A1058" s="655"/>
      <c r="B1058" s="409"/>
      <c r="C1058" s="330"/>
      <c r="D1058" s="391" t="s">
        <v>408</v>
      </c>
      <c r="E1058" s="387">
        <v>3000</v>
      </c>
      <c r="F1058" s="387">
        <v>3000</v>
      </c>
      <c r="G1058" s="389">
        <v>0</v>
      </c>
      <c r="H1058" s="387">
        <f>SUM(G1058*100/F1058)</f>
        <v>0</v>
      </c>
      <c r="I1058" s="639"/>
      <c r="J1058" s="639"/>
    </row>
    <row r="1059" spans="1:10" ht="12.75">
      <c r="A1059" s="655"/>
      <c r="B1059" s="409"/>
      <c r="C1059" s="330"/>
      <c r="D1059" s="391" t="s">
        <v>409</v>
      </c>
      <c r="E1059" s="387">
        <v>3000</v>
      </c>
      <c r="F1059" s="387">
        <v>3000</v>
      </c>
      <c r="G1059" s="389">
        <v>0</v>
      </c>
      <c r="H1059" s="387">
        <f>SUM(G1059*100/F1059)</f>
        <v>0</v>
      </c>
      <c r="I1059" s="639"/>
      <c r="J1059" s="639"/>
    </row>
    <row r="1060" spans="1:10" ht="12.75">
      <c r="A1060" s="655"/>
      <c r="B1060" s="409"/>
      <c r="C1060" s="330"/>
      <c r="D1060" s="391" t="s">
        <v>412</v>
      </c>
      <c r="E1060" s="387">
        <v>3000</v>
      </c>
      <c r="F1060" s="387">
        <v>3000</v>
      </c>
      <c r="G1060" s="389">
        <v>25</v>
      </c>
      <c r="H1060" s="387">
        <f>SUM(G1060*100/F1060)</f>
        <v>0.8333333333333334</v>
      </c>
      <c r="I1060" s="639"/>
      <c r="J1060" s="639"/>
    </row>
    <row r="1061" spans="1:10" ht="12.75">
      <c r="A1061" s="655"/>
      <c r="B1061" s="409"/>
      <c r="C1061" s="330"/>
      <c r="D1061" s="391" t="s">
        <v>779</v>
      </c>
      <c r="E1061" s="387">
        <v>3000</v>
      </c>
      <c r="F1061" s="387">
        <v>3304</v>
      </c>
      <c r="G1061" s="389">
        <v>120</v>
      </c>
      <c r="H1061" s="387">
        <f>SUM(G1061*100/F1061)</f>
        <v>3.6319612590799033</v>
      </c>
      <c r="I1061" s="639"/>
      <c r="J1061" s="639"/>
    </row>
    <row r="1062" spans="1:10" ht="12.75">
      <c r="A1062" s="655"/>
      <c r="B1062" s="409"/>
      <c r="C1062" s="330"/>
      <c r="D1062" s="391" t="s">
        <v>782</v>
      </c>
      <c r="E1062" s="387">
        <v>1000</v>
      </c>
      <c r="F1062" s="387">
        <v>1000</v>
      </c>
      <c r="G1062" s="389">
        <v>0</v>
      </c>
      <c r="H1062" s="387">
        <f>SUM(G1062*100/F1062)</f>
        <v>0</v>
      </c>
      <c r="I1062" s="639"/>
      <c r="J1062" s="639"/>
    </row>
    <row r="1063" spans="1:10" ht="12.75">
      <c r="A1063" s="655"/>
      <c r="B1063" s="409"/>
      <c r="C1063" s="330"/>
      <c r="D1063" s="391" t="s">
        <v>784</v>
      </c>
      <c r="E1063" s="387">
        <v>9000</v>
      </c>
      <c r="F1063" s="387">
        <v>9000</v>
      </c>
      <c r="G1063" s="389">
        <v>1455</v>
      </c>
      <c r="H1063" s="387">
        <f>SUM(G1063*100/F1063)</f>
        <v>16.166666666666668</v>
      </c>
      <c r="I1063" s="639"/>
      <c r="J1063" s="639"/>
    </row>
    <row r="1064" spans="1:10" ht="12.75">
      <c r="A1064" s="655"/>
      <c r="B1064" s="409"/>
      <c r="C1064" s="330"/>
      <c r="D1064" s="391" t="s">
        <v>785</v>
      </c>
      <c r="E1064" s="387">
        <v>1000</v>
      </c>
      <c r="F1064" s="387">
        <v>1000</v>
      </c>
      <c r="G1064" s="389">
        <v>0</v>
      </c>
      <c r="H1064" s="387">
        <f>SUM(G1064*100/F1064)</f>
        <v>0</v>
      </c>
      <c r="I1064" s="639"/>
      <c r="J1064" s="639"/>
    </row>
    <row r="1065" spans="1:10" ht="12.75">
      <c r="A1065" s="655"/>
      <c r="B1065" s="409"/>
      <c r="C1065" s="330"/>
      <c r="D1065" s="391" t="s">
        <v>888</v>
      </c>
      <c r="E1065" s="387">
        <v>0</v>
      </c>
      <c r="F1065" s="387">
        <v>0</v>
      </c>
      <c r="G1065" s="389">
        <v>40</v>
      </c>
      <c r="H1065" s="387">
        <v>0</v>
      </c>
      <c r="I1065" s="639"/>
      <c r="J1065" s="639"/>
    </row>
    <row r="1066" spans="1:10" ht="12.75">
      <c r="A1066" s="655"/>
      <c r="B1066" s="409"/>
      <c r="C1066" s="330"/>
      <c r="D1066" s="391" t="s">
        <v>434</v>
      </c>
      <c r="E1066" s="387">
        <v>1000</v>
      </c>
      <c r="F1066" s="387">
        <v>1000</v>
      </c>
      <c r="G1066" s="389">
        <v>100</v>
      </c>
      <c r="H1066" s="387">
        <f>SUM(G1066*100/F1066)</f>
        <v>10</v>
      </c>
      <c r="I1066" s="639"/>
      <c r="J1066" s="639"/>
    </row>
    <row r="1067" spans="1:10" ht="12.75">
      <c r="A1067" s="655"/>
      <c r="B1067" s="409"/>
      <c r="C1067" s="330"/>
      <c r="D1067" s="391" t="s">
        <v>438</v>
      </c>
      <c r="E1067" s="387">
        <v>50</v>
      </c>
      <c r="F1067" s="387">
        <v>50</v>
      </c>
      <c r="G1067" s="389">
        <v>0</v>
      </c>
      <c r="H1067" s="387">
        <f>SUM(G1067*100/F1067)</f>
        <v>0</v>
      </c>
      <c r="I1067" s="639"/>
      <c r="J1067" s="639"/>
    </row>
    <row r="1068" spans="1:10" ht="12.75">
      <c r="A1068" s="655"/>
      <c r="B1068" s="409"/>
      <c r="C1068" s="330"/>
      <c r="D1068" s="391" t="s">
        <v>788</v>
      </c>
      <c r="E1068" s="387">
        <v>7000</v>
      </c>
      <c r="F1068" s="387">
        <v>7000</v>
      </c>
      <c r="G1068" s="389">
        <v>3777</v>
      </c>
      <c r="H1068" s="387">
        <f>SUM(G1068*100/F1068)</f>
        <v>53.957142857142856</v>
      </c>
      <c r="I1068" s="639"/>
      <c r="J1068" s="639"/>
    </row>
    <row r="1069" spans="1:10" ht="12.75">
      <c r="A1069" s="655"/>
      <c r="B1069" s="409"/>
      <c r="C1069" s="637" t="s">
        <v>889</v>
      </c>
      <c r="D1069" s="637"/>
      <c r="E1069" s="638">
        <f>SUM(E1070)</f>
        <v>34909</v>
      </c>
      <c r="F1069" s="638">
        <f>SUM(F1070)</f>
        <v>35087</v>
      </c>
      <c r="G1069" s="638">
        <f>SUM(G1070)</f>
        <v>21279</v>
      </c>
      <c r="H1069" s="638">
        <f>SUM(G1069*100/F1069)</f>
        <v>60.646393251061646</v>
      </c>
      <c r="I1069" s="639"/>
      <c r="J1069" s="639"/>
    </row>
    <row r="1070" spans="1:10" ht="12.75">
      <c r="A1070" s="655"/>
      <c r="B1070" s="409"/>
      <c r="C1070" s="324" t="s">
        <v>270</v>
      </c>
      <c r="D1070" s="384" t="s">
        <v>8</v>
      </c>
      <c r="E1070" s="385">
        <f>SUM(E1071+E1075+E1080)</f>
        <v>34909</v>
      </c>
      <c r="F1070" s="385">
        <f>SUM(F1071+F1075+F1080)</f>
        <v>35087</v>
      </c>
      <c r="G1070" s="385">
        <f>SUM(G1071+G1075+G1080)</f>
        <v>21279</v>
      </c>
      <c r="H1070" s="385">
        <f>SUM(G1070*100/F1070)</f>
        <v>60.646393251061646</v>
      </c>
      <c r="I1070" s="639"/>
      <c r="J1070" s="639"/>
    </row>
    <row r="1071" spans="1:10" ht="12.75">
      <c r="A1071" s="655"/>
      <c r="B1071" s="409"/>
      <c r="C1071" s="330" t="s">
        <v>363</v>
      </c>
      <c r="D1071" s="386" t="s">
        <v>513</v>
      </c>
      <c r="E1071" s="523">
        <f>SUM(E1072:E1074)</f>
        <v>0</v>
      </c>
      <c r="F1071" s="523">
        <f>SUM(F1072:F1074)</f>
        <v>0</v>
      </c>
      <c r="G1071" s="523">
        <f>SUM(G1072:G1074)</f>
        <v>0</v>
      </c>
      <c r="H1071" s="523">
        <v>0</v>
      </c>
      <c r="I1071" s="639"/>
      <c r="J1071" s="639"/>
    </row>
    <row r="1072" spans="1:10" ht="12.75">
      <c r="A1072" s="655"/>
      <c r="B1072" s="409"/>
      <c r="C1072" s="330"/>
      <c r="D1072" s="390" t="s">
        <v>514</v>
      </c>
      <c r="E1072" s="387">
        <v>0</v>
      </c>
      <c r="F1072" s="388">
        <v>0</v>
      </c>
      <c r="G1072" s="389">
        <v>0</v>
      </c>
      <c r="H1072" s="387">
        <v>0</v>
      </c>
      <c r="I1072" s="639"/>
      <c r="J1072" s="639"/>
    </row>
    <row r="1073" spans="1:10" ht="12.75">
      <c r="A1073" s="655"/>
      <c r="B1073" s="409"/>
      <c r="C1073" s="330"/>
      <c r="D1073" s="394" t="s">
        <v>771</v>
      </c>
      <c r="E1073" s="387">
        <v>0</v>
      </c>
      <c r="F1073" s="388">
        <v>0</v>
      </c>
      <c r="G1073" s="389">
        <v>0</v>
      </c>
      <c r="H1073" s="387">
        <v>0</v>
      </c>
      <c r="I1073" s="639"/>
      <c r="J1073" s="639"/>
    </row>
    <row r="1074" spans="1:10" ht="12.75">
      <c r="A1074" s="655"/>
      <c r="B1074" s="409"/>
      <c r="C1074" s="330"/>
      <c r="D1074" s="394" t="s">
        <v>602</v>
      </c>
      <c r="E1074" s="387">
        <v>0</v>
      </c>
      <c r="F1074" s="388">
        <v>0</v>
      </c>
      <c r="G1074" s="389">
        <v>0</v>
      </c>
      <c r="H1074" s="387">
        <v>0</v>
      </c>
      <c r="I1074" s="639"/>
      <c r="J1074" s="639"/>
    </row>
    <row r="1075" spans="1:10" ht="12.75">
      <c r="A1075" s="655"/>
      <c r="B1075" s="409"/>
      <c r="C1075" s="330" t="s">
        <v>367</v>
      </c>
      <c r="D1075" s="386" t="s">
        <v>603</v>
      </c>
      <c r="E1075" s="393">
        <f>SUM(E1076:E1079)</f>
        <v>0</v>
      </c>
      <c r="F1075" s="393">
        <f>SUM(F1076:F1079)</f>
        <v>0</v>
      </c>
      <c r="G1075" s="393">
        <f>SUM(G1076:G1079)</f>
        <v>0</v>
      </c>
      <c r="H1075" s="523">
        <v>0</v>
      </c>
      <c r="I1075" s="639"/>
      <c r="J1075" s="639"/>
    </row>
    <row r="1076" spans="1:10" ht="12.75">
      <c r="A1076" s="655"/>
      <c r="B1076" s="409"/>
      <c r="C1076" s="330"/>
      <c r="D1076" s="394" t="s">
        <v>772</v>
      </c>
      <c r="E1076" s="344">
        <v>0</v>
      </c>
      <c r="F1076" s="344">
        <v>0</v>
      </c>
      <c r="G1076" s="340">
        <v>0</v>
      </c>
      <c r="H1076" s="387">
        <v>0</v>
      </c>
      <c r="I1076" s="639"/>
      <c r="J1076" s="639"/>
    </row>
    <row r="1077" spans="1:10" ht="12.75">
      <c r="A1077" s="655"/>
      <c r="B1077" s="409"/>
      <c r="C1077" s="330"/>
      <c r="D1077" s="394" t="s">
        <v>773</v>
      </c>
      <c r="E1077" s="344">
        <v>0</v>
      </c>
      <c r="F1077" s="344">
        <v>0</v>
      </c>
      <c r="G1077" s="340">
        <v>0</v>
      </c>
      <c r="H1077" s="387">
        <v>0</v>
      </c>
      <c r="I1077" s="639"/>
      <c r="J1077" s="639"/>
    </row>
    <row r="1078" spans="1:10" ht="12.75">
      <c r="A1078" s="655"/>
      <c r="B1078" s="409"/>
      <c r="C1078" s="330"/>
      <c r="D1078" s="390" t="s">
        <v>774</v>
      </c>
      <c r="E1078" s="344">
        <v>0</v>
      </c>
      <c r="F1078" s="344">
        <v>0</v>
      </c>
      <c r="G1078" s="340">
        <v>0</v>
      </c>
      <c r="H1078" s="387">
        <v>0</v>
      </c>
      <c r="I1078" s="639"/>
      <c r="J1078" s="639"/>
    </row>
    <row r="1079" spans="1:10" ht="12.75">
      <c r="A1079" s="655"/>
      <c r="B1079" s="409"/>
      <c r="C1079" s="330"/>
      <c r="D1079" s="391" t="s">
        <v>775</v>
      </c>
      <c r="E1079" s="339">
        <v>0</v>
      </c>
      <c r="F1079" s="339">
        <v>0</v>
      </c>
      <c r="G1079" s="392">
        <v>0</v>
      </c>
      <c r="H1079" s="387">
        <v>0</v>
      </c>
      <c r="I1079" s="639"/>
      <c r="J1079" s="639"/>
    </row>
    <row r="1080" spans="1:10" ht="12.75">
      <c r="A1080" s="655"/>
      <c r="B1080" s="409"/>
      <c r="C1080" s="330" t="s">
        <v>271</v>
      </c>
      <c r="D1080" s="386" t="s">
        <v>272</v>
      </c>
      <c r="E1080" s="393">
        <f>SUM(E1081:E1086)</f>
        <v>34909</v>
      </c>
      <c r="F1080" s="393">
        <f>SUM(F1081:F1086)</f>
        <v>35087</v>
      </c>
      <c r="G1080" s="393">
        <f>SUM(G1081:G1086)</f>
        <v>21279</v>
      </c>
      <c r="H1080" s="523">
        <f>SUM(G1080*100/F1080)</f>
        <v>60.646393251061646</v>
      </c>
      <c r="I1080" s="639"/>
      <c r="J1080" s="639"/>
    </row>
    <row r="1081" spans="1:10" ht="12.75">
      <c r="A1081" s="655"/>
      <c r="B1081" s="409"/>
      <c r="C1081" s="654"/>
      <c r="D1081" s="391" t="s">
        <v>404</v>
      </c>
      <c r="E1081" s="387">
        <v>10000</v>
      </c>
      <c r="F1081" s="387">
        <v>10178</v>
      </c>
      <c r="G1081" s="389">
        <v>9195</v>
      </c>
      <c r="H1081" s="387">
        <f>SUM(G1081*100/F1081)</f>
        <v>90.34191393201021</v>
      </c>
      <c r="I1081" s="639"/>
      <c r="J1081" s="639"/>
    </row>
    <row r="1082" spans="1:10" ht="12.75">
      <c r="A1082" s="655"/>
      <c r="B1082" s="409"/>
      <c r="C1082" s="654"/>
      <c r="D1082" s="391" t="s">
        <v>777</v>
      </c>
      <c r="E1082" s="387">
        <v>4000</v>
      </c>
      <c r="F1082" s="387">
        <v>4000</v>
      </c>
      <c r="G1082" s="389">
        <v>0</v>
      </c>
      <c r="H1082" s="387">
        <f>SUM(G1082*100/F1082)</f>
        <v>0</v>
      </c>
      <c r="I1082" s="639"/>
      <c r="J1082" s="639"/>
    </row>
    <row r="1083" spans="1:10" ht="12.75">
      <c r="A1083" s="655"/>
      <c r="B1083" s="409"/>
      <c r="C1083" s="654"/>
      <c r="D1083" s="391" t="s">
        <v>406</v>
      </c>
      <c r="E1083" s="387">
        <v>500</v>
      </c>
      <c r="F1083" s="387">
        <v>500</v>
      </c>
      <c r="G1083" s="389">
        <v>0</v>
      </c>
      <c r="H1083" s="387">
        <v>0</v>
      </c>
      <c r="I1083" s="639"/>
      <c r="J1083" s="639"/>
    </row>
    <row r="1084" spans="1:10" ht="12.75">
      <c r="A1084" s="655"/>
      <c r="B1084" s="409"/>
      <c r="C1084" s="654"/>
      <c r="D1084" s="391" t="s">
        <v>412</v>
      </c>
      <c r="E1084" s="387">
        <v>400</v>
      </c>
      <c r="F1084" s="387">
        <v>400</v>
      </c>
      <c r="G1084" s="389">
        <v>0</v>
      </c>
      <c r="H1084" s="387">
        <f>SUM(G1084*100/F1084)</f>
        <v>0</v>
      </c>
      <c r="I1084" s="639"/>
      <c r="J1084" s="639"/>
    </row>
    <row r="1085" spans="1:10" ht="12.75">
      <c r="A1085" s="655"/>
      <c r="B1085" s="409"/>
      <c r="C1085" s="654"/>
      <c r="D1085" s="391" t="s">
        <v>779</v>
      </c>
      <c r="E1085" s="387">
        <v>9</v>
      </c>
      <c r="F1085" s="387">
        <v>9</v>
      </c>
      <c r="G1085" s="389">
        <v>0</v>
      </c>
      <c r="H1085" s="387">
        <f>SUM(G1085*100/F1085)</f>
        <v>0</v>
      </c>
      <c r="I1085" s="639"/>
      <c r="J1085" s="639"/>
    </row>
    <row r="1086" spans="1:10" ht="12.75">
      <c r="A1086" s="655"/>
      <c r="B1086" s="409"/>
      <c r="C1086" s="654"/>
      <c r="D1086" s="391" t="s">
        <v>788</v>
      </c>
      <c r="E1086" s="387">
        <v>20000</v>
      </c>
      <c r="F1086" s="387">
        <v>20000</v>
      </c>
      <c r="G1086" s="389">
        <v>12084</v>
      </c>
      <c r="H1086" s="387">
        <f>SUM(G1086*100/F1086)</f>
        <v>60.42</v>
      </c>
      <c r="I1086" s="639"/>
      <c r="J1086" s="639"/>
    </row>
    <row r="1087" spans="1:10" ht="12.75">
      <c r="A1087" s="655"/>
      <c r="B1087" s="658" t="s">
        <v>718</v>
      </c>
      <c r="C1087" s="633" t="s">
        <v>890</v>
      </c>
      <c r="D1087" s="633"/>
      <c r="E1087" s="380">
        <f>SUM(E1088+E1127)</f>
        <v>632209</v>
      </c>
      <c r="F1087" s="380">
        <f>SUM(F1088+F1127)</f>
        <v>623865</v>
      </c>
      <c r="G1087" s="380">
        <f>SUM(G1088+G1127)</f>
        <v>267037</v>
      </c>
      <c r="H1087" s="397">
        <f>SUM(G1087*100/F1087)</f>
        <v>42.80365143099869</v>
      </c>
      <c r="I1087" s="639"/>
      <c r="J1087" s="639"/>
    </row>
    <row r="1088" spans="1:8" ht="12.75">
      <c r="A1088" s="655"/>
      <c r="B1088" s="409"/>
      <c r="C1088" s="637" t="s">
        <v>891</v>
      </c>
      <c r="D1088" s="637"/>
      <c r="E1088" s="638">
        <f>SUM(E1089)</f>
        <v>477196</v>
      </c>
      <c r="F1088" s="638">
        <f>SUM(F1089)</f>
        <v>477196</v>
      </c>
      <c r="G1088" s="659">
        <f>SUM(G1089)</f>
        <v>193705</v>
      </c>
      <c r="H1088" s="348">
        <f>SUM(G1088*100/F1088)</f>
        <v>40.59233522493902</v>
      </c>
    </row>
    <row r="1089" spans="1:8" ht="12.75">
      <c r="A1089" s="655"/>
      <c r="B1089" s="409"/>
      <c r="C1089" s="660" t="s">
        <v>270</v>
      </c>
      <c r="D1089" s="384" t="s">
        <v>8</v>
      </c>
      <c r="E1089" s="385">
        <f>SUM(E1090+E1094+E1099+E1124)</f>
        <v>477196</v>
      </c>
      <c r="F1089" s="385">
        <f>SUM(F1090+F1094+F1099+F1124)</f>
        <v>477196</v>
      </c>
      <c r="G1089" s="326">
        <f>SUM(G1090+G1094+G1099+G1124)</f>
        <v>193705</v>
      </c>
      <c r="H1089" s="403">
        <f>SUM(G1089*100/F1089)</f>
        <v>40.59233522493902</v>
      </c>
    </row>
    <row r="1090" spans="1:8" ht="12.75">
      <c r="A1090" s="655"/>
      <c r="B1090" s="409"/>
      <c r="C1090" s="661" t="s">
        <v>363</v>
      </c>
      <c r="D1090" s="386" t="s">
        <v>513</v>
      </c>
      <c r="E1090" s="523">
        <f>SUM(E1091:E1093)</f>
        <v>321120</v>
      </c>
      <c r="F1090" s="523">
        <f>SUM(F1091:F1093)</f>
        <v>321120</v>
      </c>
      <c r="G1090" s="523">
        <f>SUM(G1091:G1093)</f>
        <v>128427</v>
      </c>
      <c r="H1090" s="523">
        <f>SUM(G1090*100/F1090)</f>
        <v>39.99346038863976</v>
      </c>
    </row>
    <row r="1091" spans="1:8" ht="12.75">
      <c r="A1091" s="655"/>
      <c r="B1091" s="409"/>
      <c r="C1091" s="661"/>
      <c r="D1091" s="390" t="s">
        <v>514</v>
      </c>
      <c r="E1091" s="387">
        <v>300120</v>
      </c>
      <c r="F1091" s="387">
        <v>300120</v>
      </c>
      <c r="G1091" s="389">
        <v>112793</v>
      </c>
      <c r="H1091" s="387">
        <f>SUM(G1091*100/F1091)</f>
        <v>37.582633613221375</v>
      </c>
    </row>
    <row r="1092" spans="1:8" ht="12.75">
      <c r="A1092" s="655"/>
      <c r="B1092" s="409"/>
      <c r="C1092" s="661"/>
      <c r="D1092" s="394" t="s">
        <v>771</v>
      </c>
      <c r="E1092" s="387">
        <v>18000</v>
      </c>
      <c r="F1092" s="387">
        <v>18000</v>
      </c>
      <c r="G1092" s="389">
        <v>15201</v>
      </c>
      <c r="H1092" s="387">
        <f>SUM(G1092*100/F1092)</f>
        <v>84.45</v>
      </c>
    </row>
    <row r="1093" spans="1:8" ht="12.75">
      <c r="A1093" s="655"/>
      <c r="B1093" s="409"/>
      <c r="C1093" s="661"/>
      <c r="D1093" s="394" t="s">
        <v>602</v>
      </c>
      <c r="E1093" s="387">
        <v>3000</v>
      </c>
      <c r="F1093" s="387">
        <v>3000</v>
      </c>
      <c r="G1093" s="389">
        <v>433</v>
      </c>
      <c r="H1093" s="387">
        <f>SUM(G1093*100/F1093)</f>
        <v>14.433333333333334</v>
      </c>
    </row>
    <row r="1094" spans="1:8" ht="12.75">
      <c r="A1094" s="655"/>
      <c r="B1094" s="409"/>
      <c r="C1094" s="661" t="s">
        <v>367</v>
      </c>
      <c r="D1094" s="386" t="s">
        <v>603</v>
      </c>
      <c r="E1094" s="393">
        <f>SUM(E1095:E1098)</f>
        <v>113003</v>
      </c>
      <c r="F1094" s="393">
        <f>SUM(F1095:F1098)</f>
        <v>113003</v>
      </c>
      <c r="G1094" s="393">
        <f>SUM(G1095:G1098)</f>
        <v>44476</v>
      </c>
      <c r="H1094" s="523">
        <f>SUM(G1094*100/F1094)</f>
        <v>39.35824712618249</v>
      </c>
    </row>
    <row r="1095" spans="1:8" ht="12.75">
      <c r="A1095" s="655"/>
      <c r="B1095" s="409"/>
      <c r="C1095" s="661"/>
      <c r="D1095" s="394" t="s">
        <v>772</v>
      </c>
      <c r="E1095" s="344">
        <v>19101</v>
      </c>
      <c r="F1095" s="344">
        <v>19101</v>
      </c>
      <c r="G1095" s="340">
        <v>8170</v>
      </c>
      <c r="H1095" s="387">
        <f>SUM(G1095*100/F1095)</f>
        <v>42.772629705251035</v>
      </c>
    </row>
    <row r="1096" spans="1:8" ht="12.75">
      <c r="A1096" s="655"/>
      <c r="B1096" s="409"/>
      <c r="C1096" s="661"/>
      <c r="D1096" s="394" t="s">
        <v>773</v>
      </c>
      <c r="E1096" s="344">
        <v>3000</v>
      </c>
      <c r="F1096" s="344">
        <v>3000</v>
      </c>
      <c r="G1096" s="340">
        <v>0</v>
      </c>
      <c r="H1096" s="387">
        <f>SUM(G1096*100/F1096)</f>
        <v>0</v>
      </c>
    </row>
    <row r="1097" spans="1:8" ht="12.75">
      <c r="A1097" s="655"/>
      <c r="B1097" s="409"/>
      <c r="C1097" s="661"/>
      <c r="D1097" s="390" t="s">
        <v>774</v>
      </c>
      <c r="E1097" s="344">
        <v>10000</v>
      </c>
      <c r="F1097" s="344">
        <v>10000</v>
      </c>
      <c r="G1097" s="340">
        <v>4567</v>
      </c>
      <c r="H1097" s="387">
        <f>SUM(G1097*100/F1097)</f>
        <v>45.67</v>
      </c>
    </row>
    <row r="1098" spans="1:8" ht="12.75">
      <c r="A1098" s="655"/>
      <c r="B1098" s="409"/>
      <c r="C1098" s="661"/>
      <c r="D1098" s="391" t="s">
        <v>775</v>
      </c>
      <c r="E1098" s="339">
        <v>80902</v>
      </c>
      <c r="F1098" s="339">
        <v>80902</v>
      </c>
      <c r="G1098" s="392">
        <v>31739</v>
      </c>
      <c r="H1098" s="387">
        <f>SUM(G1098*100/F1098)</f>
        <v>39.23141578700156</v>
      </c>
    </row>
    <row r="1099" spans="1:8" ht="12.75">
      <c r="A1099" s="655"/>
      <c r="B1099" s="409"/>
      <c r="C1099" s="661" t="s">
        <v>271</v>
      </c>
      <c r="D1099" s="386" t="s">
        <v>272</v>
      </c>
      <c r="E1099" s="393">
        <f>SUM(E1100:E1122)</f>
        <v>38873</v>
      </c>
      <c r="F1099" s="393">
        <f>SUM(F1100:F1122)</f>
        <v>38873</v>
      </c>
      <c r="G1099" s="393">
        <f>SUM(G1100:G1123)</f>
        <v>20264</v>
      </c>
      <c r="H1099" s="523">
        <f>SUM(G1099*100/F1099)</f>
        <v>52.128726879839476</v>
      </c>
    </row>
    <row r="1100" spans="1:8" ht="12.75">
      <c r="A1100" s="655"/>
      <c r="B1100" s="409"/>
      <c r="C1100" s="662"/>
      <c r="D1100" s="644" t="s">
        <v>892</v>
      </c>
      <c r="E1100" s="387">
        <v>0</v>
      </c>
      <c r="F1100" s="387">
        <v>0</v>
      </c>
      <c r="G1100" s="387">
        <v>573</v>
      </c>
      <c r="H1100" s="387">
        <v>0</v>
      </c>
    </row>
    <row r="1101" spans="1:8" ht="12.75">
      <c r="A1101" s="655"/>
      <c r="B1101" s="409"/>
      <c r="C1101" s="662"/>
      <c r="D1101" s="391" t="s">
        <v>404</v>
      </c>
      <c r="E1101" s="387">
        <v>20000</v>
      </c>
      <c r="F1101" s="387">
        <v>20000</v>
      </c>
      <c r="G1101" s="389">
        <v>12386</v>
      </c>
      <c r="H1101" s="387">
        <f>SUM(G1101*100/F1101)</f>
        <v>61.93</v>
      </c>
    </row>
    <row r="1102" spans="1:8" ht="12.75">
      <c r="A1102" s="655"/>
      <c r="B1102" s="409"/>
      <c r="C1102" s="662"/>
      <c r="D1102" s="391" t="s">
        <v>777</v>
      </c>
      <c r="E1102" s="387">
        <v>500</v>
      </c>
      <c r="F1102" s="387">
        <v>500</v>
      </c>
      <c r="G1102" s="389">
        <v>324</v>
      </c>
      <c r="H1102" s="387">
        <f>SUM(G1102*100/F1102)</f>
        <v>64.8</v>
      </c>
    </row>
    <row r="1103" spans="1:8" ht="12.75">
      <c r="A1103" s="655"/>
      <c r="B1103" s="409"/>
      <c r="C1103" s="662"/>
      <c r="D1103" s="391" t="s">
        <v>406</v>
      </c>
      <c r="E1103" s="387">
        <v>1200</v>
      </c>
      <c r="F1103" s="387">
        <v>1200</v>
      </c>
      <c r="G1103" s="389">
        <v>717</v>
      </c>
      <c r="H1103" s="387">
        <f>SUM(G1103*100/F1103)</f>
        <v>59.75</v>
      </c>
    </row>
    <row r="1104" spans="1:8" ht="12.75">
      <c r="A1104" s="655"/>
      <c r="B1104" s="409"/>
      <c r="C1104" s="662"/>
      <c r="D1104" s="391" t="s">
        <v>408</v>
      </c>
      <c r="E1104" s="387">
        <v>273</v>
      </c>
      <c r="F1104" s="387">
        <v>273</v>
      </c>
      <c r="G1104" s="389">
        <v>0</v>
      </c>
      <c r="H1104" s="387">
        <f>SUM(G1104*100/F1104)</f>
        <v>0</v>
      </c>
    </row>
    <row r="1105" spans="1:8" ht="12.75">
      <c r="A1105" s="655"/>
      <c r="B1105" s="409"/>
      <c r="C1105" s="662"/>
      <c r="D1105" s="391" t="s">
        <v>409</v>
      </c>
      <c r="E1105" s="387">
        <v>0</v>
      </c>
      <c r="F1105" s="387">
        <v>0</v>
      </c>
      <c r="G1105" s="389">
        <v>0</v>
      </c>
      <c r="H1105" s="387">
        <v>0</v>
      </c>
    </row>
    <row r="1106" spans="1:8" ht="12.75">
      <c r="A1106" s="655"/>
      <c r="B1106" s="409"/>
      <c r="C1106" s="662"/>
      <c r="D1106" s="391" t="s">
        <v>893</v>
      </c>
      <c r="E1106" s="387">
        <v>0</v>
      </c>
      <c r="F1106" s="387">
        <v>0</v>
      </c>
      <c r="G1106" s="389">
        <v>256</v>
      </c>
      <c r="H1106" s="387">
        <v>0</v>
      </c>
    </row>
    <row r="1107" spans="1:8" ht="12.75">
      <c r="A1107" s="655"/>
      <c r="B1107" s="409"/>
      <c r="C1107" s="662"/>
      <c r="D1107" s="391" t="s">
        <v>412</v>
      </c>
      <c r="E1107" s="387">
        <v>1000</v>
      </c>
      <c r="F1107" s="387">
        <v>1000</v>
      </c>
      <c r="G1107" s="389">
        <v>253</v>
      </c>
      <c r="H1107" s="387">
        <f>SUM(G1107*100/F1107)</f>
        <v>25.3</v>
      </c>
    </row>
    <row r="1108" spans="1:8" ht="12.75">
      <c r="A1108" s="655"/>
      <c r="B1108" s="409"/>
      <c r="C1108" s="662"/>
      <c r="D1108" s="391" t="s">
        <v>779</v>
      </c>
      <c r="E1108" s="387">
        <v>500</v>
      </c>
      <c r="F1108" s="387">
        <v>500</v>
      </c>
      <c r="G1108" s="389">
        <v>157</v>
      </c>
      <c r="H1108" s="387">
        <f>SUM(G1108*100/F1108)</f>
        <v>31.4</v>
      </c>
    </row>
    <row r="1109" spans="1:8" ht="12.75">
      <c r="A1109" s="655"/>
      <c r="B1109" s="409"/>
      <c r="C1109" s="662"/>
      <c r="D1109" s="391" t="s">
        <v>780</v>
      </c>
      <c r="E1109" s="387">
        <v>100</v>
      </c>
      <c r="F1109" s="387">
        <v>100</v>
      </c>
      <c r="G1109" s="389">
        <v>0</v>
      </c>
      <c r="H1109" s="387">
        <f>SUM(G1109*100/F1109)</f>
        <v>0</v>
      </c>
    </row>
    <row r="1110" spans="1:8" ht="12.75">
      <c r="A1110" s="655"/>
      <c r="B1110" s="409"/>
      <c r="C1110" s="662"/>
      <c r="D1110" s="391" t="s">
        <v>893</v>
      </c>
      <c r="E1110" s="387">
        <v>0</v>
      </c>
      <c r="F1110" s="387">
        <v>0</v>
      </c>
      <c r="G1110" s="389">
        <v>0</v>
      </c>
      <c r="H1110" s="387">
        <v>0</v>
      </c>
    </row>
    <row r="1111" spans="1:8" ht="12.75">
      <c r="A1111" s="655"/>
      <c r="B1111" s="409"/>
      <c r="C1111" s="662"/>
      <c r="D1111" s="391" t="s">
        <v>799</v>
      </c>
      <c r="E1111" s="387">
        <v>100</v>
      </c>
      <c r="F1111" s="387">
        <v>100</v>
      </c>
      <c r="G1111" s="389">
        <v>0</v>
      </c>
      <c r="H1111" s="387">
        <f>SUM(G1111*100/F1111)</f>
        <v>0</v>
      </c>
    </row>
    <row r="1112" spans="1:8" ht="12.75">
      <c r="A1112" s="655"/>
      <c r="B1112" s="409"/>
      <c r="C1112" s="662"/>
      <c r="D1112" s="391" t="s">
        <v>782</v>
      </c>
      <c r="E1112" s="387">
        <v>1000</v>
      </c>
      <c r="F1112" s="387">
        <v>1000</v>
      </c>
      <c r="G1112" s="389">
        <v>257</v>
      </c>
      <c r="H1112" s="387">
        <f>SUM(G1112*100/F1112)</f>
        <v>25.7</v>
      </c>
    </row>
    <row r="1113" spans="1:8" ht="12.75">
      <c r="A1113" s="655"/>
      <c r="B1113" s="409"/>
      <c r="C1113" s="662"/>
      <c r="D1113" s="391" t="s">
        <v>894</v>
      </c>
      <c r="E1113" s="387">
        <v>0</v>
      </c>
      <c r="F1113" s="387">
        <v>0</v>
      </c>
      <c r="G1113" s="389">
        <v>62</v>
      </c>
      <c r="H1113" s="387">
        <v>0</v>
      </c>
    </row>
    <row r="1114" spans="1:8" ht="12.75">
      <c r="A1114" s="655"/>
      <c r="B1114" s="409"/>
      <c r="C1114" s="662"/>
      <c r="D1114" s="391" t="s">
        <v>802</v>
      </c>
      <c r="E1114" s="387">
        <v>0</v>
      </c>
      <c r="F1114" s="387">
        <v>0</v>
      </c>
      <c r="G1114" s="389">
        <v>0</v>
      </c>
      <c r="H1114" s="387">
        <v>0</v>
      </c>
    </row>
    <row r="1115" spans="1:8" ht="12.75">
      <c r="A1115" s="655"/>
      <c r="B1115" s="409"/>
      <c r="C1115" s="662"/>
      <c r="D1115" s="391" t="s">
        <v>785</v>
      </c>
      <c r="E1115" s="387">
        <v>100</v>
      </c>
      <c r="F1115" s="387">
        <v>100</v>
      </c>
      <c r="G1115" s="389">
        <v>30</v>
      </c>
      <c r="H1115" s="387">
        <f>SUM(G1115*100/F1115)</f>
        <v>30</v>
      </c>
    </row>
    <row r="1116" spans="1:8" ht="12.75">
      <c r="A1116" s="655"/>
      <c r="B1116" s="409"/>
      <c r="C1116" s="662"/>
      <c r="D1116" s="391" t="s">
        <v>433</v>
      </c>
      <c r="E1116" s="387">
        <v>0</v>
      </c>
      <c r="F1116" s="387">
        <v>0</v>
      </c>
      <c r="G1116" s="389">
        <v>142</v>
      </c>
      <c r="H1116" s="387">
        <v>0</v>
      </c>
    </row>
    <row r="1117" spans="1:8" ht="12.75">
      <c r="A1117" s="655"/>
      <c r="B1117" s="409"/>
      <c r="C1117" s="662"/>
      <c r="D1117" s="391" t="s">
        <v>434</v>
      </c>
      <c r="E1117" s="387">
        <v>1000</v>
      </c>
      <c r="F1117" s="387">
        <v>1000</v>
      </c>
      <c r="G1117" s="389">
        <v>554</v>
      </c>
      <c r="H1117" s="387">
        <f>SUM(G1117*100/F1117)</f>
        <v>55.4</v>
      </c>
    </row>
    <row r="1118" spans="1:8" ht="12.75">
      <c r="A1118" s="655"/>
      <c r="B1118" s="409"/>
      <c r="C1118" s="662"/>
      <c r="D1118" s="391" t="s">
        <v>787</v>
      </c>
      <c r="E1118" s="387">
        <v>0</v>
      </c>
      <c r="F1118" s="387">
        <v>0</v>
      </c>
      <c r="G1118" s="389">
        <v>0</v>
      </c>
      <c r="H1118" s="387">
        <v>0</v>
      </c>
    </row>
    <row r="1119" spans="1:8" ht="12.75">
      <c r="A1119" s="655"/>
      <c r="B1119" s="409"/>
      <c r="C1119" s="662"/>
      <c r="D1119" s="391" t="s">
        <v>389</v>
      </c>
      <c r="E1119" s="387">
        <v>7000</v>
      </c>
      <c r="F1119" s="387">
        <v>7000</v>
      </c>
      <c r="G1119" s="389">
        <v>2162</v>
      </c>
      <c r="H1119" s="387">
        <f>SUM(G1119*100/F1119)</f>
        <v>30.885714285714286</v>
      </c>
    </row>
    <row r="1120" spans="1:8" ht="12.75">
      <c r="A1120" s="655"/>
      <c r="B1120" s="409"/>
      <c r="C1120" s="662"/>
      <c r="D1120" s="391" t="s">
        <v>437</v>
      </c>
      <c r="E1120" s="387">
        <v>1100</v>
      </c>
      <c r="F1120" s="387">
        <v>1100</v>
      </c>
      <c r="G1120" s="389">
        <v>513</v>
      </c>
      <c r="H1120" s="387">
        <f>SUM(G1120*100/F1120)</f>
        <v>46.63636363636363</v>
      </c>
    </row>
    <row r="1121" spans="1:8" ht="12.75">
      <c r="A1121" s="655"/>
      <c r="B1121" s="409"/>
      <c r="C1121" s="662"/>
      <c r="D1121" s="391" t="s">
        <v>438</v>
      </c>
      <c r="E1121" s="387">
        <v>4000</v>
      </c>
      <c r="F1121" s="387">
        <v>4000</v>
      </c>
      <c r="G1121" s="389">
        <v>1497</v>
      </c>
      <c r="H1121" s="387">
        <f>SUM(G1121*100/F1121)</f>
        <v>37.425</v>
      </c>
    </row>
    <row r="1122" spans="1:8" ht="12.75">
      <c r="A1122" s="655"/>
      <c r="B1122" s="409"/>
      <c r="C1122" s="662"/>
      <c r="D1122" s="391" t="s">
        <v>788</v>
      </c>
      <c r="E1122" s="387">
        <v>1000</v>
      </c>
      <c r="F1122" s="387">
        <v>1000</v>
      </c>
      <c r="G1122" s="389">
        <v>242</v>
      </c>
      <c r="H1122" s="387">
        <f>SUM(G1122*100/F1122)</f>
        <v>24.2</v>
      </c>
    </row>
    <row r="1123" spans="1:8" ht="12.75">
      <c r="A1123" s="655"/>
      <c r="B1123" s="409"/>
      <c r="C1123" s="662"/>
      <c r="D1123" s="391" t="s">
        <v>803</v>
      </c>
      <c r="E1123" s="387">
        <v>0</v>
      </c>
      <c r="F1123" s="387">
        <v>0</v>
      </c>
      <c r="G1123" s="389">
        <v>139</v>
      </c>
      <c r="H1123" s="387">
        <v>0</v>
      </c>
    </row>
    <row r="1124" spans="1:8" ht="12.75">
      <c r="A1124" s="655"/>
      <c r="B1124" s="409"/>
      <c r="C1124" s="663" t="s">
        <v>485</v>
      </c>
      <c r="D1124" s="522" t="s">
        <v>566</v>
      </c>
      <c r="E1124" s="523">
        <f>SUM(E1125:E1126)</f>
        <v>4200</v>
      </c>
      <c r="F1124" s="523">
        <f>SUM(F1125:F1126)</f>
        <v>4200</v>
      </c>
      <c r="G1124" s="523">
        <f>SUM(G1125:G1126)</f>
        <v>538</v>
      </c>
      <c r="H1124" s="523">
        <f>SUM(G1124*100/F1124)</f>
        <v>12.80952380952381</v>
      </c>
    </row>
    <row r="1125" spans="1:8" ht="12.75">
      <c r="A1125" s="655"/>
      <c r="B1125" s="409"/>
      <c r="C1125" s="662"/>
      <c r="D1125" s="391" t="s">
        <v>790</v>
      </c>
      <c r="E1125" s="387">
        <v>3000</v>
      </c>
      <c r="F1125" s="387">
        <v>3000</v>
      </c>
      <c r="G1125" s="389">
        <v>0</v>
      </c>
      <c r="H1125" s="387">
        <f>SUM(G1125*100/F1125)</f>
        <v>0</v>
      </c>
    </row>
    <row r="1126" spans="1:8" ht="12.75">
      <c r="A1126" s="655"/>
      <c r="B1126" s="409"/>
      <c r="C1126" s="662"/>
      <c r="D1126" s="391" t="s">
        <v>449</v>
      </c>
      <c r="E1126" s="387">
        <v>1200</v>
      </c>
      <c r="F1126" s="387">
        <v>1200</v>
      </c>
      <c r="G1126" s="389">
        <v>538</v>
      </c>
      <c r="H1126" s="387">
        <f>SUM(G1126*100/F1126)</f>
        <v>44.833333333333336</v>
      </c>
    </row>
    <row r="1127" spans="1:12" ht="12.75">
      <c r="A1127" s="655"/>
      <c r="B1127" s="409"/>
      <c r="C1127" s="637" t="s">
        <v>895</v>
      </c>
      <c r="D1127" s="637"/>
      <c r="E1127" s="638">
        <f>SUM(E1128)</f>
        <v>155013</v>
      </c>
      <c r="F1127" s="638">
        <f>SUM(F1128)</f>
        <v>146669</v>
      </c>
      <c r="G1127" s="638">
        <f>SUM(G1128)</f>
        <v>73332</v>
      </c>
      <c r="H1127" s="348">
        <f>SUM(G1127*100/F1127)</f>
        <v>49.998295481662794</v>
      </c>
      <c r="I1127" s="634"/>
      <c r="J1127" s="634"/>
      <c r="L1127" s="664"/>
    </row>
    <row r="1128" spans="1:10" ht="12.75">
      <c r="A1128" s="655"/>
      <c r="B1128" s="409"/>
      <c r="C1128" s="665" t="s">
        <v>485</v>
      </c>
      <c r="D1128" s="402" t="s">
        <v>566</v>
      </c>
      <c r="E1128" s="642">
        <f>SUM(E1129+E1130)</f>
        <v>155013</v>
      </c>
      <c r="F1128" s="642">
        <f>SUM(F1129+F1130)</f>
        <v>146669</v>
      </c>
      <c r="G1128" s="642">
        <f>SUM(G1129+G1130)</f>
        <v>73332</v>
      </c>
      <c r="H1128" s="403">
        <f>SUM(G1128*100/F1128)</f>
        <v>49.998295481662794</v>
      </c>
      <c r="I1128" s="634"/>
      <c r="J1128" s="634"/>
    </row>
    <row r="1129" spans="1:13" ht="12.75">
      <c r="A1129" s="655"/>
      <c r="B1129" s="409"/>
      <c r="C1129" s="662"/>
      <c r="D1129" s="391" t="s">
        <v>896</v>
      </c>
      <c r="E1129" s="387">
        <v>94848</v>
      </c>
      <c r="F1129" s="388">
        <v>89739</v>
      </c>
      <c r="G1129" s="389">
        <v>44868</v>
      </c>
      <c r="H1129" s="387">
        <f>SUM(G1129*100/F1129)</f>
        <v>49.998328485942565</v>
      </c>
      <c r="I1129" s="639"/>
      <c r="J1129" s="639"/>
      <c r="M1129" s="640"/>
    </row>
    <row r="1130" spans="1:13" ht="12.75">
      <c r="A1130" s="655"/>
      <c r="B1130" s="409"/>
      <c r="C1130" s="662"/>
      <c r="D1130" s="391" t="s">
        <v>897</v>
      </c>
      <c r="E1130" s="387">
        <v>60165</v>
      </c>
      <c r="F1130" s="388">
        <v>56930</v>
      </c>
      <c r="G1130" s="389">
        <v>28464</v>
      </c>
      <c r="H1130" s="387">
        <f>SUM(G1130*100/F1130)</f>
        <v>49.998243456876864</v>
      </c>
      <c r="I1130" s="639"/>
      <c r="J1130" s="639"/>
      <c r="M1130" s="640"/>
    </row>
    <row r="1131" spans="1:10" ht="12.75">
      <c r="A1131" s="655"/>
      <c r="B1131" s="658" t="s">
        <v>721</v>
      </c>
      <c r="C1131" s="633" t="s">
        <v>898</v>
      </c>
      <c r="D1131" s="633"/>
      <c r="E1131" s="380">
        <f>SUM(E1132+E1169)</f>
        <v>202337</v>
      </c>
      <c r="F1131" s="380">
        <f>SUM(F1132+F1169)</f>
        <v>208983</v>
      </c>
      <c r="G1131" s="380">
        <f>SUM(G1132+G1169)</f>
        <v>129530</v>
      </c>
      <c r="H1131" s="397">
        <f>SUM(G1131*100/F1131)</f>
        <v>61.98111808137504</v>
      </c>
      <c r="I1131" s="639"/>
      <c r="J1131" s="639"/>
    </row>
    <row r="1132" spans="1:10" ht="12.75">
      <c r="A1132" s="655"/>
      <c r="B1132" s="409"/>
      <c r="C1132" s="637" t="s">
        <v>899</v>
      </c>
      <c r="D1132" s="637"/>
      <c r="E1132" s="638">
        <f>SUM(E1133)</f>
        <v>188155</v>
      </c>
      <c r="F1132" s="638">
        <f>SUM(F1133)</f>
        <v>194519</v>
      </c>
      <c r="G1132" s="638">
        <f>SUM(G1133)</f>
        <v>123104</v>
      </c>
      <c r="H1132" s="348">
        <f>SUM(G1132*100/F1132)</f>
        <v>63.28636277176008</v>
      </c>
      <c r="I1132" s="634"/>
      <c r="J1132" s="634"/>
    </row>
    <row r="1133" spans="1:10" ht="12.75">
      <c r="A1133" s="655"/>
      <c r="B1133" s="409"/>
      <c r="C1133" s="660" t="s">
        <v>270</v>
      </c>
      <c r="D1133" s="384" t="s">
        <v>8</v>
      </c>
      <c r="E1133" s="385">
        <f>SUM(E1134+E1138+E1143+E1165)</f>
        <v>188155</v>
      </c>
      <c r="F1133" s="385">
        <f>SUM(F1134+F1138+F1143+F1165)</f>
        <v>194519</v>
      </c>
      <c r="G1133" s="385">
        <f>SUM(G1134+G1138+G1143+G1165)</f>
        <v>123104</v>
      </c>
      <c r="H1133" s="403">
        <f>SUM(G1133*100/F1133)</f>
        <v>63.28636277176008</v>
      </c>
      <c r="I1133" s="634"/>
      <c r="J1133" s="634"/>
    </row>
    <row r="1134" spans="1:13" ht="12.75">
      <c r="A1134" s="655"/>
      <c r="B1134" s="409"/>
      <c r="C1134" s="661" t="s">
        <v>363</v>
      </c>
      <c r="D1134" s="386" t="s">
        <v>513</v>
      </c>
      <c r="E1134" s="523">
        <f>SUM(E1135:E1137)</f>
        <v>83000</v>
      </c>
      <c r="F1134" s="523">
        <f>SUM(F1135:F1137)</f>
        <v>83627</v>
      </c>
      <c r="G1134" s="523">
        <f>SUM(G1135:G1137)</f>
        <v>40634</v>
      </c>
      <c r="H1134" s="523">
        <f>SUM(G1134*100/F1134)</f>
        <v>48.58957035407225</v>
      </c>
      <c r="I1134" s="639"/>
      <c r="J1134" s="639"/>
      <c r="M1134" s="640"/>
    </row>
    <row r="1135" spans="1:13" ht="12.75">
      <c r="A1135" s="655"/>
      <c r="B1135" s="409"/>
      <c r="C1135" s="661"/>
      <c r="D1135" s="390" t="s">
        <v>514</v>
      </c>
      <c r="E1135" s="387">
        <v>81000</v>
      </c>
      <c r="F1135" s="388">
        <v>81627</v>
      </c>
      <c r="G1135" s="389">
        <v>39414</v>
      </c>
      <c r="H1135" s="387">
        <f>SUM(G1135*100/F1135)</f>
        <v>48.2854937704436</v>
      </c>
      <c r="I1135" s="639"/>
      <c r="J1135" s="639"/>
      <c r="M1135" s="640"/>
    </row>
    <row r="1136" spans="1:13" ht="12.75">
      <c r="A1136" s="655"/>
      <c r="B1136" s="409"/>
      <c r="C1136" s="661"/>
      <c r="D1136" s="394" t="s">
        <v>771</v>
      </c>
      <c r="E1136" s="387">
        <v>2000</v>
      </c>
      <c r="F1136" s="388">
        <v>2000</v>
      </c>
      <c r="G1136" s="389">
        <v>787</v>
      </c>
      <c r="H1136" s="387">
        <f>SUM(G1136*100/F1136)</f>
        <v>39.35</v>
      </c>
      <c r="I1136" s="639"/>
      <c r="J1136" s="639"/>
      <c r="M1136" s="640"/>
    </row>
    <row r="1137" spans="1:13" ht="12.75">
      <c r="A1137" s="655"/>
      <c r="B1137" s="409"/>
      <c r="C1137" s="661"/>
      <c r="D1137" s="394" t="s">
        <v>602</v>
      </c>
      <c r="E1137" s="387">
        <v>0</v>
      </c>
      <c r="F1137" s="388">
        <v>0</v>
      </c>
      <c r="G1137" s="389">
        <v>433</v>
      </c>
      <c r="H1137" s="387">
        <v>0</v>
      </c>
      <c r="I1137" s="639"/>
      <c r="J1137" s="639"/>
      <c r="M1137" s="640"/>
    </row>
    <row r="1138" spans="1:10" ht="12.75">
      <c r="A1138" s="655"/>
      <c r="B1138" s="409"/>
      <c r="C1138" s="661" t="s">
        <v>367</v>
      </c>
      <c r="D1138" s="386" t="s">
        <v>603</v>
      </c>
      <c r="E1138" s="393">
        <f>SUM(E1139:E1142)</f>
        <v>28500</v>
      </c>
      <c r="F1138" s="393">
        <f>SUM(F1139:F1142)</f>
        <v>28727</v>
      </c>
      <c r="G1138" s="393">
        <f>SUM(G1139:G1142)</f>
        <v>13881</v>
      </c>
      <c r="H1138" s="523">
        <f>SUM(G1138*100/F1138)</f>
        <v>48.32039544679222</v>
      </c>
      <c r="I1138" s="639"/>
      <c r="J1138" s="639"/>
    </row>
    <row r="1139" spans="1:10" ht="12.75">
      <c r="A1139" s="655"/>
      <c r="B1139" s="409"/>
      <c r="C1139" s="661"/>
      <c r="D1139" s="394" t="s">
        <v>772</v>
      </c>
      <c r="E1139" s="344">
        <v>5000</v>
      </c>
      <c r="F1139" s="339">
        <v>6300</v>
      </c>
      <c r="G1139" s="340">
        <v>2625</v>
      </c>
      <c r="H1139" s="387">
        <f>SUM(G1139*100/F1139)</f>
        <v>41.666666666666664</v>
      </c>
      <c r="I1139" s="639"/>
      <c r="J1139" s="639"/>
    </row>
    <row r="1140" spans="1:10" ht="12.75">
      <c r="A1140" s="655"/>
      <c r="B1140" s="409"/>
      <c r="C1140" s="661"/>
      <c r="D1140" s="394" t="s">
        <v>773</v>
      </c>
      <c r="E1140" s="344">
        <v>0</v>
      </c>
      <c r="F1140" s="339">
        <v>127</v>
      </c>
      <c r="G1140" s="340">
        <v>326</v>
      </c>
      <c r="H1140" s="387">
        <f>SUM(G1140*100/F1140)</f>
        <v>256.6929133858268</v>
      </c>
      <c r="I1140" s="639"/>
      <c r="J1140" s="639"/>
    </row>
    <row r="1141" spans="1:10" ht="12.75">
      <c r="A1141" s="655"/>
      <c r="B1141" s="409"/>
      <c r="C1141" s="661"/>
      <c r="D1141" s="390" t="s">
        <v>774</v>
      </c>
      <c r="E1141" s="344">
        <v>2000</v>
      </c>
      <c r="F1141" s="339">
        <v>2000</v>
      </c>
      <c r="G1141" s="340">
        <v>925</v>
      </c>
      <c r="H1141" s="387">
        <f>SUM(G1141*100/F1141)</f>
        <v>46.25</v>
      </c>
      <c r="I1141" s="639"/>
      <c r="J1141" s="639"/>
    </row>
    <row r="1142" spans="1:10" ht="12.75">
      <c r="A1142" s="655"/>
      <c r="B1142" s="409"/>
      <c r="C1142" s="661"/>
      <c r="D1142" s="391" t="s">
        <v>775</v>
      </c>
      <c r="E1142" s="339">
        <v>21500</v>
      </c>
      <c r="F1142" s="339">
        <v>20300</v>
      </c>
      <c r="G1142" s="392">
        <v>10005</v>
      </c>
      <c r="H1142" s="387">
        <f>SUM(G1142*100/F1142)</f>
        <v>49.285714285714285</v>
      </c>
      <c r="I1142" s="639"/>
      <c r="J1142" s="639"/>
    </row>
    <row r="1143" spans="1:10" ht="12.75">
      <c r="A1143" s="655"/>
      <c r="B1143" s="409"/>
      <c r="C1143" s="661" t="s">
        <v>271</v>
      </c>
      <c r="D1143" s="386" t="s">
        <v>272</v>
      </c>
      <c r="E1143" s="393">
        <f>SUM(E1144:E1163)</f>
        <v>76355</v>
      </c>
      <c r="F1143" s="393">
        <f>SUM(F1144:F1163)</f>
        <v>81865</v>
      </c>
      <c r="G1143" s="393">
        <f>SUM(G1144:G1164)</f>
        <v>63869</v>
      </c>
      <c r="H1143" s="523">
        <f>SUM(G1143*100/F1143)</f>
        <v>78.01746778232456</v>
      </c>
      <c r="I1143" s="639"/>
      <c r="J1143" s="639"/>
    </row>
    <row r="1144" spans="1:10" ht="12.75">
      <c r="A1144" s="655"/>
      <c r="B1144" s="409"/>
      <c r="C1144" s="662"/>
      <c r="D1144" s="644" t="s">
        <v>900</v>
      </c>
      <c r="E1144" s="387">
        <v>10</v>
      </c>
      <c r="F1144" s="387">
        <v>10</v>
      </c>
      <c r="G1144" s="387">
        <v>47</v>
      </c>
      <c r="H1144" s="387">
        <f>SUM(G1144*100/F1144)</f>
        <v>470</v>
      </c>
      <c r="I1144" s="639"/>
      <c r="J1144" s="639"/>
    </row>
    <row r="1145" spans="1:10" ht="12.75">
      <c r="A1145" s="655"/>
      <c r="B1145" s="409"/>
      <c r="C1145" s="662"/>
      <c r="D1145" s="391" t="s">
        <v>404</v>
      </c>
      <c r="E1145" s="387">
        <v>28485</v>
      </c>
      <c r="F1145" s="388">
        <v>32565</v>
      </c>
      <c r="G1145" s="389">
        <v>16413</v>
      </c>
      <c r="H1145" s="387">
        <f>SUM(G1145*100/F1145)</f>
        <v>50.400736987563334</v>
      </c>
      <c r="I1145" s="639"/>
      <c r="J1145" s="639"/>
    </row>
    <row r="1146" spans="1:10" ht="12.75">
      <c r="A1146" s="655"/>
      <c r="B1146" s="409"/>
      <c r="C1146" s="662"/>
      <c r="D1146" s="391" t="s">
        <v>777</v>
      </c>
      <c r="E1146" s="387">
        <v>1500</v>
      </c>
      <c r="F1146" s="388">
        <v>3600</v>
      </c>
      <c r="G1146" s="389">
        <v>907</v>
      </c>
      <c r="H1146" s="387">
        <f>SUM(G1146*100/F1146)</f>
        <v>25.194444444444443</v>
      </c>
      <c r="I1146" s="639"/>
      <c r="J1146" s="639"/>
    </row>
    <row r="1147" spans="1:10" ht="12.75">
      <c r="A1147" s="655"/>
      <c r="B1147" s="409"/>
      <c r="C1147" s="662"/>
      <c r="D1147" s="391" t="s">
        <v>406</v>
      </c>
      <c r="E1147" s="387">
        <v>900</v>
      </c>
      <c r="F1147" s="388">
        <v>900</v>
      </c>
      <c r="G1147" s="389">
        <v>850</v>
      </c>
      <c r="H1147" s="387">
        <f>SUM(G1147*100/F1147)</f>
        <v>94.44444444444444</v>
      </c>
      <c r="I1147" s="639"/>
      <c r="J1147" s="639"/>
    </row>
    <row r="1148" spans="1:10" ht="12.75">
      <c r="A1148" s="655"/>
      <c r="B1148" s="409"/>
      <c r="C1148" s="662"/>
      <c r="D1148" s="391" t="s">
        <v>412</v>
      </c>
      <c r="E1148" s="387">
        <v>500</v>
      </c>
      <c r="F1148" s="388">
        <v>10500</v>
      </c>
      <c r="G1148" s="389">
        <v>2316</v>
      </c>
      <c r="H1148" s="387">
        <f>SUM(G1148*100/F1148)</f>
        <v>22.057142857142857</v>
      </c>
      <c r="I1148" s="639"/>
      <c r="J1148" s="639"/>
    </row>
    <row r="1149" spans="1:10" ht="12.75">
      <c r="A1149" s="655"/>
      <c r="B1149" s="409"/>
      <c r="C1149" s="662"/>
      <c r="D1149" s="391" t="s">
        <v>779</v>
      </c>
      <c r="E1149" s="387">
        <v>50</v>
      </c>
      <c r="F1149" s="388">
        <v>170</v>
      </c>
      <c r="G1149" s="389">
        <v>9</v>
      </c>
      <c r="H1149" s="387">
        <f>SUM(G1149*100/F1149)</f>
        <v>5.294117647058823</v>
      </c>
      <c r="I1149" s="639"/>
      <c r="J1149" s="639"/>
    </row>
    <row r="1150" spans="1:10" ht="12.75">
      <c r="A1150" s="655"/>
      <c r="B1150" s="409"/>
      <c r="C1150" s="662"/>
      <c r="D1150" s="391" t="s">
        <v>780</v>
      </c>
      <c r="E1150" s="387">
        <v>0</v>
      </c>
      <c r="F1150" s="388">
        <v>0</v>
      </c>
      <c r="G1150" s="389">
        <v>0</v>
      </c>
      <c r="H1150" s="387">
        <v>0</v>
      </c>
      <c r="I1150" s="639"/>
      <c r="J1150" s="639"/>
    </row>
    <row r="1151" spans="1:10" ht="12.75">
      <c r="A1151" s="655"/>
      <c r="B1151" s="409"/>
      <c r="C1151" s="662"/>
      <c r="D1151" s="391" t="s">
        <v>799</v>
      </c>
      <c r="E1151" s="387">
        <v>0</v>
      </c>
      <c r="F1151" s="388">
        <v>100</v>
      </c>
      <c r="G1151" s="389">
        <v>0</v>
      </c>
      <c r="H1151" s="387">
        <f>SUM(G1151*100/F1151)</f>
        <v>0</v>
      </c>
      <c r="I1151" s="639"/>
      <c r="J1151" s="639"/>
    </row>
    <row r="1152" spans="1:10" ht="12.75">
      <c r="A1152" s="655"/>
      <c r="B1152" s="409"/>
      <c r="C1152" s="662"/>
      <c r="D1152" s="391" t="s">
        <v>784</v>
      </c>
      <c r="E1152" s="387">
        <v>0</v>
      </c>
      <c r="F1152" s="388">
        <v>0</v>
      </c>
      <c r="G1152" s="389">
        <v>0</v>
      </c>
      <c r="H1152" s="387">
        <v>0</v>
      </c>
      <c r="I1152" s="639"/>
      <c r="J1152" s="639"/>
    </row>
    <row r="1153" spans="1:10" ht="12.75">
      <c r="A1153" s="655"/>
      <c r="B1153" s="409"/>
      <c r="C1153" s="662"/>
      <c r="D1153" s="391" t="s">
        <v>802</v>
      </c>
      <c r="E1153" s="387">
        <v>0</v>
      </c>
      <c r="F1153" s="388">
        <v>0</v>
      </c>
      <c r="G1153" s="389">
        <v>0</v>
      </c>
      <c r="H1153" s="387">
        <v>0</v>
      </c>
      <c r="I1153" s="639"/>
      <c r="J1153" s="639"/>
    </row>
    <row r="1154" spans="1:10" ht="12.75">
      <c r="A1154" s="655"/>
      <c r="B1154" s="409"/>
      <c r="C1154" s="662"/>
      <c r="D1154" s="391" t="s">
        <v>901</v>
      </c>
      <c r="E1154" s="387">
        <v>2500</v>
      </c>
      <c r="F1154" s="388">
        <v>500</v>
      </c>
      <c r="G1154" s="389">
        <v>20</v>
      </c>
      <c r="H1154" s="387">
        <f>SUM(G1154*100/F1154)</f>
        <v>4</v>
      </c>
      <c r="I1154" s="639"/>
      <c r="J1154" s="639"/>
    </row>
    <row r="1155" spans="1:10" ht="12.75">
      <c r="A1155" s="655"/>
      <c r="B1155" s="409"/>
      <c r="C1155" s="662"/>
      <c r="D1155" s="391" t="s">
        <v>785</v>
      </c>
      <c r="E1155" s="387">
        <v>0</v>
      </c>
      <c r="F1155" s="388">
        <v>1000</v>
      </c>
      <c r="G1155" s="389">
        <v>234</v>
      </c>
      <c r="H1155" s="387">
        <f>SUM(G1155*100/F1155)</f>
        <v>23.4</v>
      </c>
      <c r="I1155" s="639"/>
      <c r="J1155" s="639"/>
    </row>
    <row r="1156" spans="1:10" ht="12.75">
      <c r="A1156" s="655"/>
      <c r="B1156" s="409"/>
      <c r="C1156" s="662"/>
      <c r="D1156" s="391" t="s">
        <v>433</v>
      </c>
      <c r="E1156" s="387">
        <v>0</v>
      </c>
      <c r="F1156" s="388">
        <v>300</v>
      </c>
      <c r="G1156" s="389">
        <v>38</v>
      </c>
      <c r="H1156" s="387">
        <f>SUM(G1156*100/F1156)</f>
        <v>12.666666666666666</v>
      </c>
      <c r="I1156" s="639"/>
      <c r="J1156" s="639"/>
    </row>
    <row r="1157" spans="1:10" ht="12.75">
      <c r="A1157" s="655"/>
      <c r="B1157" s="409"/>
      <c r="C1157" s="662"/>
      <c r="D1157" s="391" t="s">
        <v>434</v>
      </c>
      <c r="E1157" s="387">
        <v>1000</v>
      </c>
      <c r="F1157" s="388">
        <v>1000</v>
      </c>
      <c r="G1157" s="389">
        <v>670</v>
      </c>
      <c r="H1157" s="387">
        <f>SUM(G1157*100/F1157)</f>
        <v>67</v>
      </c>
      <c r="I1157" s="639"/>
      <c r="J1157" s="639"/>
    </row>
    <row r="1158" spans="1:10" ht="12.75">
      <c r="A1158" s="655"/>
      <c r="B1158" s="409"/>
      <c r="C1158" s="662"/>
      <c r="D1158" s="391" t="s">
        <v>902</v>
      </c>
      <c r="E1158" s="387">
        <v>10000</v>
      </c>
      <c r="F1158" s="388">
        <v>10000</v>
      </c>
      <c r="G1158" s="389">
        <v>14984</v>
      </c>
      <c r="H1158" s="387">
        <f>SUM(G1158*100/F1158)</f>
        <v>149.84</v>
      </c>
      <c r="I1158" s="639"/>
      <c r="J1158" s="639"/>
    </row>
    <row r="1159" spans="1:10" ht="12.75">
      <c r="A1159" s="655"/>
      <c r="B1159" s="409"/>
      <c r="C1159" s="662"/>
      <c r="D1159" s="391" t="s">
        <v>787</v>
      </c>
      <c r="E1159" s="387">
        <v>10</v>
      </c>
      <c r="F1159" s="388">
        <v>210</v>
      </c>
      <c r="G1159" s="389">
        <v>117</v>
      </c>
      <c r="H1159" s="387">
        <f>SUM(G1159*100/F1159)</f>
        <v>55.714285714285715</v>
      </c>
      <c r="I1159" s="639"/>
      <c r="J1159" s="639"/>
    </row>
    <row r="1160" spans="1:10" ht="12.75">
      <c r="A1160" s="655"/>
      <c r="B1160" s="409"/>
      <c r="C1160" s="662"/>
      <c r="D1160" s="391" t="s">
        <v>389</v>
      </c>
      <c r="E1160" s="387">
        <v>4000</v>
      </c>
      <c r="F1160" s="388">
        <v>4200</v>
      </c>
      <c r="G1160" s="389">
        <v>4270</v>
      </c>
      <c r="H1160" s="387">
        <f>SUM(G1160*100/F1160)</f>
        <v>101.66666666666667</v>
      </c>
      <c r="I1160" s="639"/>
      <c r="J1160" s="639"/>
    </row>
    <row r="1161" spans="1:10" ht="12.75">
      <c r="A1161" s="655"/>
      <c r="B1161" s="409"/>
      <c r="C1161" s="662"/>
      <c r="D1161" s="391" t="s">
        <v>437</v>
      </c>
      <c r="E1161" s="387">
        <v>900</v>
      </c>
      <c r="F1161" s="388">
        <v>900</v>
      </c>
      <c r="G1161" s="389">
        <v>0</v>
      </c>
      <c r="H1161" s="387">
        <f>SUM(G1161*100/F1161)</f>
        <v>0</v>
      </c>
      <c r="I1161" s="639"/>
      <c r="J1161" s="639"/>
    </row>
    <row r="1162" spans="1:10" ht="12.75">
      <c r="A1162" s="655"/>
      <c r="B1162" s="409"/>
      <c r="C1162" s="662"/>
      <c r="D1162" s="391" t="s">
        <v>438</v>
      </c>
      <c r="E1162" s="387">
        <v>1500</v>
      </c>
      <c r="F1162" s="388">
        <v>1400</v>
      </c>
      <c r="G1162" s="389">
        <v>459</v>
      </c>
      <c r="H1162" s="387">
        <f>SUM(G1162*100/F1162)</f>
        <v>32.785714285714285</v>
      </c>
      <c r="I1162" s="639"/>
      <c r="J1162" s="639"/>
    </row>
    <row r="1163" spans="1:10" ht="12.75">
      <c r="A1163" s="655"/>
      <c r="B1163" s="409"/>
      <c r="C1163" s="662"/>
      <c r="D1163" s="391" t="s">
        <v>788</v>
      </c>
      <c r="E1163" s="387">
        <v>25000</v>
      </c>
      <c r="F1163" s="388">
        <v>14510</v>
      </c>
      <c r="G1163" s="389">
        <v>22435</v>
      </c>
      <c r="H1163" s="387">
        <f>SUM(G1163*100/F1163)</f>
        <v>154.61750516884908</v>
      </c>
      <c r="I1163" s="639"/>
      <c r="J1163" s="639"/>
    </row>
    <row r="1164" spans="1:10" ht="12.75">
      <c r="A1164" s="655"/>
      <c r="B1164" s="409"/>
      <c r="C1164" s="662"/>
      <c r="D1164" s="391" t="s">
        <v>803</v>
      </c>
      <c r="E1164" s="387">
        <v>0</v>
      </c>
      <c r="F1164" s="388">
        <v>0</v>
      </c>
      <c r="G1164" s="389">
        <v>100</v>
      </c>
      <c r="H1164" s="387">
        <v>0</v>
      </c>
      <c r="I1164" s="639"/>
      <c r="J1164" s="639"/>
    </row>
    <row r="1165" spans="1:10" ht="12.75">
      <c r="A1165" s="655"/>
      <c r="B1165" s="409"/>
      <c r="C1165" s="663" t="s">
        <v>485</v>
      </c>
      <c r="D1165" s="522" t="s">
        <v>566</v>
      </c>
      <c r="E1165" s="523">
        <f>SUM(E1166:E1168)</f>
        <v>300</v>
      </c>
      <c r="F1165" s="523">
        <f>SUM(F1166:F1168)</f>
        <v>300</v>
      </c>
      <c r="G1165" s="523">
        <f>SUM(G1166:G1168)</f>
        <v>4720</v>
      </c>
      <c r="H1165" s="387">
        <f>SUM(G1165*100/F1165)</f>
        <v>1573.3333333333333</v>
      </c>
      <c r="I1165" s="639"/>
      <c r="J1165" s="639"/>
    </row>
    <row r="1166" spans="1:10" ht="12.75">
      <c r="A1166" s="655"/>
      <c r="B1166" s="409"/>
      <c r="C1166" s="663"/>
      <c r="D1166" s="391" t="s">
        <v>804</v>
      </c>
      <c r="E1166" s="387">
        <v>0</v>
      </c>
      <c r="F1166" s="387">
        <v>0</v>
      </c>
      <c r="G1166" s="387">
        <v>3148</v>
      </c>
      <c r="H1166" s="387">
        <v>0</v>
      </c>
      <c r="I1166" s="639"/>
      <c r="J1166" s="639"/>
    </row>
    <row r="1167" spans="1:10" ht="12.75">
      <c r="A1167" s="655"/>
      <c r="B1167" s="409"/>
      <c r="C1167" s="663"/>
      <c r="D1167" s="391" t="s">
        <v>860</v>
      </c>
      <c r="E1167" s="387">
        <v>0</v>
      </c>
      <c r="F1167" s="387">
        <v>0</v>
      </c>
      <c r="G1167" s="387">
        <v>1572</v>
      </c>
      <c r="H1167" s="387">
        <v>0</v>
      </c>
      <c r="I1167" s="639"/>
      <c r="J1167" s="639"/>
    </row>
    <row r="1168" spans="1:10" ht="12.75">
      <c r="A1168" s="655"/>
      <c r="B1168" s="409"/>
      <c r="C1168" s="663"/>
      <c r="D1168" s="391" t="s">
        <v>449</v>
      </c>
      <c r="E1168" s="387">
        <v>300</v>
      </c>
      <c r="F1168" s="388">
        <v>300</v>
      </c>
      <c r="G1168" s="389">
        <v>0</v>
      </c>
      <c r="H1168" s="387">
        <f>SUM(G1168*100/F1168)</f>
        <v>0</v>
      </c>
      <c r="I1168" s="639"/>
      <c r="J1168" s="639"/>
    </row>
    <row r="1169" spans="1:10" ht="12.75">
      <c r="A1169" s="655"/>
      <c r="B1169" s="409"/>
      <c r="C1169" s="637" t="s">
        <v>903</v>
      </c>
      <c r="D1169" s="637"/>
      <c r="E1169" s="638">
        <f>SUM(E1170)</f>
        <v>14182</v>
      </c>
      <c r="F1169" s="638">
        <f>SUM(F1170)</f>
        <v>14464</v>
      </c>
      <c r="G1169" s="638">
        <f>SUM(G1170)</f>
        <v>6426</v>
      </c>
      <c r="H1169" s="657">
        <f>SUM(G1169*100/F1169)</f>
        <v>44.42754424778761</v>
      </c>
      <c r="I1169" s="634"/>
      <c r="J1169" s="634"/>
    </row>
    <row r="1170" spans="1:10" ht="12.75">
      <c r="A1170" s="655"/>
      <c r="B1170" s="409"/>
      <c r="C1170" s="665" t="s">
        <v>485</v>
      </c>
      <c r="D1170" s="402" t="s">
        <v>566</v>
      </c>
      <c r="E1170" s="642">
        <f>SUM(E1171)</f>
        <v>14182</v>
      </c>
      <c r="F1170" s="642">
        <f>SUM(F1171)</f>
        <v>14464</v>
      </c>
      <c r="G1170" s="642">
        <f>SUM(G1171)</f>
        <v>6426</v>
      </c>
      <c r="H1170" s="642">
        <f>SUM(G1170*100/F1170)</f>
        <v>44.42754424778761</v>
      </c>
      <c r="I1170" s="634"/>
      <c r="J1170" s="634"/>
    </row>
    <row r="1171" spans="1:13" ht="12.75">
      <c r="A1171" s="655"/>
      <c r="B1171" s="409"/>
      <c r="C1171" s="662"/>
      <c r="D1171" s="391" t="s">
        <v>904</v>
      </c>
      <c r="E1171" s="387">
        <v>14182</v>
      </c>
      <c r="F1171" s="388">
        <v>14464</v>
      </c>
      <c r="G1171" s="389">
        <v>6426</v>
      </c>
      <c r="H1171" s="387">
        <f>SUM(G1171*100/F1171)</f>
        <v>44.42754424778761</v>
      </c>
      <c r="I1171" s="639"/>
      <c r="J1171" s="639"/>
      <c r="M1171" s="640"/>
    </row>
    <row r="1172" spans="1:10" ht="12.75">
      <c r="A1172" s="655"/>
      <c r="B1172" s="666" t="s">
        <v>296</v>
      </c>
      <c r="C1172" s="633" t="s">
        <v>905</v>
      </c>
      <c r="D1172" s="633"/>
      <c r="E1172" s="379">
        <f>SUM(E1173)</f>
        <v>13280</v>
      </c>
      <c r="F1172" s="379">
        <f>SUM(F1173)</f>
        <v>13280</v>
      </c>
      <c r="G1172" s="379">
        <f>SUM(G1173)</f>
        <v>4694</v>
      </c>
      <c r="H1172" s="397">
        <f>SUM(G1172*100/F1172)</f>
        <v>35.346385542168676</v>
      </c>
      <c r="I1172" s="634"/>
      <c r="J1172" s="634"/>
    </row>
    <row r="1173" spans="1:10" ht="12.75">
      <c r="A1173" s="655"/>
      <c r="B1173" s="409"/>
      <c r="C1173" s="324" t="s">
        <v>270</v>
      </c>
      <c r="D1173" s="384" t="s">
        <v>8</v>
      </c>
      <c r="E1173" s="385">
        <f>SUM(E1174+E1177+E1180+E1193)</f>
        <v>13280</v>
      </c>
      <c r="F1173" s="385">
        <f>SUM(F1174+F1177+F1180+F1193)</f>
        <v>13280</v>
      </c>
      <c r="G1173" s="385">
        <f>SUM(G1174+G1177+G1180+G1193)</f>
        <v>4694</v>
      </c>
      <c r="H1173" s="403">
        <f>SUM(G1173*100/F1173)</f>
        <v>35.346385542168676</v>
      </c>
      <c r="I1173" s="634"/>
      <c r="J1173" s="634"/>
    </row>
    <row r="1174" spans="1:13" ht="12.75">
      <c r="A1174" s="655"/>
      <c r="B1174" s="409"/>
      <c r="C1174" s="330" t="s">
        <v>363</v>
      </c>
      <c r="D1174" s="386" t="s">
        <v>513</v>
      </c>
      <c r="E1174" s="523">
        <f>SUM(E1175:E1176)</f>
        <v>4614</v>
      </c>
      <c r="F1174" s="523">
        <f>SUM(F1175:F1176)</f>
        <v>4614</v>
      </c>
      <c r="G1174" s="523">
        <f>SUM(G1175:G1176)</f>
        <v>1838</v>
      </c>
      <c r="H1174" s="523">
        <f>SUM(G1174*100/F1174)</f>
        <v>39.835283918508885</v>
      </c>
      <c r="I1174" s="639"/>
      <c r="J1174" s="639"/>
      <c r="M1174" s="640"/>
    </row>
    <row r="1175" spans="1:13" ht="12.75">
      <c r="A1175" s="655"/>
      <c r="B1175" s="409"/>
      <c r="C1175" s="330"/>
      <c r="D1175" s="390" t="s">
        <v>514</v>
      </c>
      <c r="E1175" s="387">
        <v>4348</v>
      </c>
      <c r="F1175" s="387">
        <v>4348</v>
      </c>
      <c r="G1175" s="389">
        <v>1838</v>
      </c>
      <c r="H1175" s="387">
        <f>SUM(G1175*100/F1175)</f>
        <v>42.27230910763569</v>
      </c>
      <c r="I1175" s="639"/>
      <c r="J1175" s="639"/>
      <c r="M1175" s="640"/>
    </row>
    <row r="1176" spans="1:13" ht="12.75">
      <c r="A1176" s="655"/>
      <c r="B1176" s="409"/>
      <c r="C1176" s="330"/>
      <c r="D1176" s="394" t="s">
        <v>771</v>
      </c>
      <c r="E1176" s="387">
        <v>266</v>
      </c>
      <c r="F1176" s="387">
        <v>266</v>
      </c>
      <c r="G1176" s="389">
        <v>0</v>
      </c>
      <c r="H1176" s="387">
        <f>SUM(G1176*100/F1176)</f>
        <v>0</v>
      </c>
      <c r="I1176" s="639"/>
      <c r="J1176" s="639"/>
      <c r="M1176" s="640"/>
    </row>
    <row r="1177" spans="1:10" ht="12.75">
      <c r="A1177" s="655"/>
      <c r="B1177" s="409"/>
      <c r="C1177" s="330" t="s">
        <v>367</v>
      </c>
      <c r="D1177" s="386" t="s">
        <v>519</v>
      </c>
      <c r="E1177" s="393">
        <f>SUM(E1178:E1179)</f>
        <v>1394</v>
      </c>
      <c r="F1177" s="393">
        <f>SUM(F1178:F1179)</f>
        <v>1394</v>
      </c>
      <c r="G1177" s="393">
        <f>SUM(G1178:G1179)</f>
        <v>554</v>
      </c>
      <c r="H1177" s="523">
        <f>SUM(G1177*100/F1177)</f>
        <v>39.74175035868006</v>
      </c>
      <c r="I1177" s="639"/>
      <c r="J1177" s="639"/>
    </row>
    <row r="1178" spans="1:10" ht="12.75">
      <c r="A1178" s="655"/>
      <c r="B1178" s="409"/>
      <c r="C1178" s="330"/>
      <c r="D1178" s="394" t="s">
        <v>772</v>
      </c>
      <c r="E1178" s="344">
        <v>232</v>
      </c>
      <c r="F1178" s="344">
        <v>232</v>
      </c>
      <c r="G1178" s="340">
        <v>92</v>
      </c>
      <c r="H1178" s="387">
        <f>SUM(G1178*100/F1178)</f>
        <v>39.6551724137931</v>
      </c>
      <c r="I1178" s="639"/>
      <c r="J1178" s="639"/>
    </row>
    <row r="1179" spans="1:10" ht="12.75">
      <c r="A1179" s="655"/>
      <c r="B1179" s="409"/>
      <c r="C1179" s="330"/>
      <c r="D1179" s="391" t="s">
        <v>775</v>
      </c>
      <c r="E1179" s="339">
        <v>1162</v>
      </c>
      <c r="F1179" s="339">
        <v>1162</v>
      </c>
      <c r="G1179" s="392">
        <v>462</v>
      </c>
      <c r="H1179" s="387">
        <f>SUM(G1179*100/F1179)</f>
        <v>39.75903614457831</v>
      </c>
      <c r="I1179" s="639"/>
      <c r="J1179" s="639"/>
    </row>
    <row r="1180" spans="1:10" ht="12.75">
      <c r="A1180" s="655"/>
      <c r="B1180" s="409"/>
      <c r="C1180" s="330" t="s">
        <v>271</v>
      </c>
      <c r="D1180" s="386" t="s">
        <v>272</v>
      </c>
      <c r="E1180" s="393">
        <f>SUM(E1181:E1192)</f>
        <v>7239</v>
      </c>
      <c r="F1180" s="393">
        <f>SUM(F1181:F1192)</f>
        <v>7239</v>
      </c>
      <c r="G1180" s="393">
        <f>SUM(G1181:G1192)</f>
        <v>2302</v>
      </c>
      <c r="H1180" s="523">
        <f>SUM(G1180*100/F1180)</f>
        <v>31.799972371874567</v>
      </c>
      <c r="I1180" s="639"/>
      <c r="J1180" s="639"/>
    </row>
    <row r="1181" spans="1:10" ht="12.75">
      <c r="A1181" s="655"/>
      <c r="B1181" s="409"/>
      <c r="C1181" s="654"/>
      <c r="D1181" s="391" t="s">
        <v>404</v>
      </c>
      <c r="E1181" s="387">
        <v>2592</v>
      </c>
      <c r="F1181" s="387">
        <v>2592</v>
      </c>
      <c r="G1181" s="389">
        <v>1189</v>
      </c>
      <c r="H1181" s="387">
        <f>SUM(G1181*100/F1181)</f>
        <v>45.87191358024691</v>
      </c>
      <c r="I1181" s="639"/>
      <c r="J1181" s="639"/>
    </row>
    <row r="1182" spans="1:10" ht="12.75">
      <c r="A1182" s="655"/>
      <c r="B1182" s="409"/>
      <c r="C1182" s="654"/>
      <c r="D1182" s="391" t="s">
        <v>777</v>
      </c>
      <c r="E1182" s="387">
        <v>996</v>
      </c>
      <c r="F1182" s="387">
        <v>996</v>
      </c>
      <c r="G1182" s="389">
        <v>189</v>
      </c>
      <c r="H1182" s="387">
        <f>SUM(G1182*100/F1182)</f>
        <v>18.97590361445783</v>
      </c>
      <c r="I1182" s="639"/>
      <c r="J1182" s="639"/>
    </row>
    <row r="1183" spans="1:10" ht="12.75">
      <c r="A1183" s="655"/>
      <c r="B1183" s="409"/>
      <c r="C1183" s="654"/>
      <c r="D1183" s="391" t="s">
        <v>778</v>
      </c>
      <c r="E1183" s="387">
        <v>332</v>
      </c>
      <c r="F1183" s="387">
        <v>332</v>
      </c>
      <c r="G1183" s="389">
        <v>0</v>
      </c>
      <c r="H1183" s="387">
        <f>SUM(G1183*100/F1183)</f>
        <v>0</v>
      </c>
      <c r="I1183" s="639"/>
      <c r="J1183" s="639"/>
    </row>
    <row r="1184" spans="1:10" ht="12.75">
      <c r="A1184" s="655"/>
      <c r="B1184" s="409"/>
      <c r="C1184" s="654"/>
      <c r="D1184" s="391" t="s">
        <v>412</v>
      </c>
      <c r="E1184" s="387">
        <v>332</v>
      </c>
      <c r="F1184" s="387">
        <v>332</v>
      </c>
      <c r="G1184" s="389">
        <v>216</v>
      </c>
      <c r="H1184" s="387">
        <f>SUM(G1184*100/F1184)</f>
        <v>65.06024096385542</v>
      </c>
      <c r="I1184" s="639"/>
      <c r="J1184" s="639"/>
    </row>
    <row r="1185" spans="1:10" ht="12.75">
      <c r="A1185" s="655"/>
      <c r="B1185" s="409"/>
      <c r="C1185" s="654"/>
      <c r="D1185" s="391" t="s">
        <v>779</v>
      </c>
      <c r="E1185" s="387">
        <v>0</v>
      </c>
      <c r="F1185" s="387">
        <v>0</v>
      </c>
      <c r="G1185" s="389">
        <v>157</v>
      </c>
      <c r="H1185" s="387">
        <v>0</v>
      </c>
      <c r="I1185" s="639"/>
      <c r="J1185" s="639"/>
    </row>
    <row r="1186" spans="1:10" ht="12.75">
      <c r="A1186" s="655"/>
      <c r="B1186" s="409"/>
      <c r="C1186" s="654"/>
      <c r="D1186" s="391" t="s">
        <v>780</v>
      </c>
      <c r="E1186" s="387">
        <v>66</v>
      </c>
      <c r="F1186" s="387">
        <v>66</v>
      </c>
      <c r="G1186" s="389">
        <v>0</v>
      </c>
      <c r="H1186" s="387">
        <f>SUM(G1186*100/F1186)</f>
        <v>0</v>
      </c>
      <c r="I1186" s="639"/>
      <c r="J1186" s="639"/>
    </row>
    <row r="1187" spans="1:10" ht="12.75">
      <c r="A1187" s="655"/>
      <c r="B1187" s="409"/>
      <c r="C1187" s="654"/>
      <c r="D1187" s="391" t="s">
        <v>800</v>
      </c>
      <c r="E1187" s="387">
        <v>332</v>
      </c>
      <c r="F1187" s="387">
        <v>332</v>
      </c>
      <c r="G1187" s="389">
        <v>147</v>
      </c>
      <c r="H1187" s="387">
        <f>SUM(G1187*100/F1187)</f>
        <v>44.27710843373494</v>
      </c>
      <c r="I1187" s="639"/>
      <c r="J1187" s="639"/>
    </row>
    <row r="1188" spans="1:10" ht="12.75">
      <c r="A1188" s="655"/>
      <c r="B1188" s="409"/>
      <c r="C1188" s="654"/>
      <c r="D1188" s="391" t="s">
        <v>783</v>
      </c>
      <c r="E1188" s="387">
        <v>664</v>
      </c>
      <c r="F1188" s="387">
        <v>664</v>
      </c>
      <c r="G1188" s="389">
        <v>179</v>
      </c>
      <c r="H1188" s="387">
        <f>SUM(G1188*100/F1188)</f>
        <v>26.957831325301203</v>
      </c>
      <c r="I1188" s="639"/>
      <c r="J1188" s="639"/>
    </row>
    <row r="1189" spans="1:10" ht="12.75">
      <c r="A1189" s="655"/>
      <c r="B1189" s="409"/>
      <c r="C1189" s="654"/>
      <c r="D1189" s="391" t="s">
        <v>784</v>
      </c>
      <c r="E1189" s="387">
        <v>1660</v>
      </c>
      <c r="F1189" s="387">
        <v>1660</v>
      </c>
      <c r="G1189" s="389">
        <v>47</v>
      </c>
      <c r="H1189" s="387">
        <f>SUM(G1189*100/F1189)</f>
        <v>2.8313253012048194</v>
      </c>
      <c r="I1189" s="639"/>
      <c r="J1189" s="639"/>
    </row>
    <row r="1190" spans="1:10" ht="12.75">
      <c r="A1190" s="655"/>
      <c r="B1190" s="409"/>
      <c r="C1190" s="654"/>
      <c r="D1190" s="391" t="s">
        <v>434</v>
      </c>
      <c r="E1190" s="387">
        <v>0</v>
      </c>
      <c r="F1190" s="387">
        <v>0</v>
      </c>
      <c r="G1190" s="389">
        <v>74</v>
      </c>
      <c r="H1190" s="387">
        <v>0</v>
      </c>
      <c r="I1190" s="639"/>
      <c r="J1190" s="639"/>
    </row>
    <row r="1191" spans="1:10" ht="12.75">
      <c r="A1191" s="655"/>
      <c r="B1191" s="409"/>
      <c r="C1191" s="654"/>
      <c r="D1191" s="391" t="s">
        <v>389</v>
      </c>
      <c r="E1191" s="387">
        <v>232</v>
      </c>
      <c r="F1191" s="387">
        <v>232</v>
      </c>
      <c r="G1191" s="389">
        <v>82</v>
      </c>
      <c r="H1191" s="387">
        <f>SUM(G1191*100/F1191)</f>
        <v>35.3448275862069</v>
      </c>
      <c r="I1191" s="639"/>
      <c r="J1191" s="639"/>
    </row>
    <row r="1192" spans="1:10" ht="12.75">
      <c r="A1192" s="655"/>
      <c r="B1192" s="409"/>
      <c r="C1192" s="654"/>
      <c r="D1192" s="391" t="s">
        <v>438</v>
      </c>
      <c r="E1192" s="387">
        <v>33</v>
      </c>
      <c r="F1192" s="387">
        <v>33</v>
      </c>
      <c r="G1192" s="389">
        <v>22</v>
      </c>
      <c r="H1192" s="387">
        <f>SUM(G1192*100/F1192)</f>
        <v>66.66666666666667</v>
      </c>
      <c r="I1192" s="639"/>
      <c r="J1192" s="639"/>
    </row>
    <row r="1193" spans="1:10" ht="12.75">
      <c r="A1193" s="655"/>
      <c r="B1193" s="409"/>
      <c r="C1193" s="521" t="s">
        <v>906</v>
      </c>
      <c r="D1193" s="522" t="s">
        <v>636</v>
      </c>
      <c r="E1193" s="523">
        <f>SUM(E1194:E1194)</f>
        <v>33</v>
      </c>
      <c r="F1193" s="523">
        <f>SUM(F1194:F1194)</f>
        <v>33</v>
      </c>
      <c r="G1193" s="523">
        <f>SUM(G1194:G1194)</f>
        <v>0</v>
      </c>
      <c r="H1193" s="523">
        <f>SUM(G1193*100/F1193)</f>
        <v>0</v>
      </c>
      <c r="I1193" s="639"/>
      <c r="J1193" s="639"/>
    </row>
    <row r="1194" spans="1:10" ht="12.75">
      <c r="A1194" s="655"/>
      <c r="B1194" s="409"/>
      <c r="C1194" s="654"/>
      <c r="D1194" s="391" t="s">
        <v>449</v>
      </c>
      <c r="E1194" s="387">
        <v>33</v>
      </c>
      <c r="F1194" s="388">
        <v>33</v>
      </c>
      <c r="G1194" s="389">
        <v>0</v>
      </c>
      <c r="H1194" s="387">
        <f>SUM(G1194*100/F1194)</f>
        <v>0</v>
      </c>
      <c r="I1194" s="639"/>
      <c r="J1194" s="639"/>
    </row>
    <row r="1195" spans="1:10" ht="12.75">
      <c r="A1195" s="376" t="s">
        <v>248</v>
      </c>
      <c r="B1195" s="633" t="s">
        <v>907</v>
      </c>
      <c r="C1195" s="633"/>
      <c r="D1195" s="633"/>
      <c r="E1195" s="379">
        <f>SUM(E1196)</f>
        <v>45000</v>
      </c>
      <c r="F1195" s="379">
        <f>SUM(F1196)</f>
        <v>45000</v>
      </c>
      <c r="G1195" s="379">
        <f>SUM(G1196)</f>
        <v>30603</v>
      </c>
      <c r="H1195" s="397">
        <f>SUM(G1195*100/F1195)</f>
        <v>68.00666666666666</v>
      </c>
      <c r="I1195" s="634"/>
      <c r="J1195" s="634"/>
    </row>
    <row r="1196" spans="1:10" ht="12.75">
      <c r="A1196" s="408"/>
      <c r="B1196" s="632" t="s">
        <v>615</v>
      </c>
      <c r="C1196" s="633" t="s">
        <v>908</v>
      </c>
      <c r="D1196" s="633"/>
      <c r="E1196" s="379">
        <f>SUM(E1197)</f>
        <v>45000</v>
      </c>
      <c r="F1196" s="379">
        <f>SUM(F1197)</f>
        <v>45000</v>
      </c>
      <c r="G1196" s="379">
        <f>SUM(G1197)</f>
        <v>30603</v>
      </c>
      <c r="H1196" s="397">
        <f>SUM(G1196*100/F1196)</f>
        <v>68.00666666666666</v>
      </c>
      <c r="I1196" s="634"/>
      <c r="J1196" s="634"/>
    </row>
    <row r="1197" spans="1:10" ht="12.75">
      <c r="A1197" s="408"/>
      <c r="B1197" s="636"/>
      <c r="C1197" s="324" t="s">
        <v>270</v>
      </c>
      <c r="D1197" s="384" t="s">
        <v>8</v>
      </c>
      <c r="E1197" s="385">
        <f>SUM(E1198:E1199)</f>
        <v>45000</v>
      </c>
      <c r="F1197" s="385">
        <f>SUM(F1198:F1199)</f>
        <v>45000</v>
      </c>
      <c r="G1197" s="385">
        <f>SUM(G1198:G1199)</f>
        <v>30603</v>
      </c>
      <c r="H1197" s="403">
        <f>SUM(G1197*100/F1197)</f>
        <v>68.00666666666666</v>
      </c>
      <c r="I1197" s="634"/>
      <c r="J1197" s="634"/>
    </row>
    <row r="1198" spans="1:10" ht="12.75">
      <c r="A1198" s="408"/>
      <c r="B1198" s="636"/>
      <c r="C1198" s="507"/>
      <c r="D1198" s="667" t="s">
        <v>909</v>
      </c>
      <c r="E1198" s="512">
        <v>11000</v>
      </c>
      <c r="F1198" s="512">
        <v>11000</v>
      </c>
      <c r="G1198" s="512">
        <v>6803</v>
      </c>
      <c r="H1198" s="387">
        <f>SUM(G1198*100/F1198)</f>
        <v>61.845454545454544</v>
      </c>
      <c r="I1198" s="634"/>
      <c r="J1198" s="634"/>
    </row>
    <row r="1199" spans="1:13" ht="12.75">
      <c r="A1199" s="408"/>
      <c r="B1199" s="636"/>
      <c r="C1199" s="507"/>
      <c r="D1199" s="394" t="s">
        <v>910</v>
      </c>
      <c r="E1199" s="387">
        <v>34000</v>
      </c>
      <c r="F1199" s="388">
        <v>34000</v>
      </c>
      <c r="G1199" s="389">
        <v>23800</v>
      </c>
      <c r="H1199" s="387">
        <f>SUM(G1199*100/F1199)</f>
        <v>70</v>
      </c>
      <c r="I1199" s="639"/>
      <c r="J1199" s="639"/>
      <c r="M1199" s="640"/>
    </row>
    <row r="1200" spans="1:10" ht="12.75">
      <c r="A1200" s="668" t="s">
        <v>911</v>
      </c>
      <c r="B1200" s="669"/>
      <c r="C1200" s="670"/>
      <c r="D1200" s="671" t="s">
        <v>8</v>
      </c>
      <c r="E1200" s="589">
        <v>7952780</v>
      </c>
      <c r="F1200" s="589">
        <v>8287473</v>
      </c>
      <c r="G1200" s="589">
        <v>3572012</v>
      </c>
      <c r="H1200" s="672">
        <f>SUM(G1200*100/F1200)</f>
        <v>43.101341023976794</v>
      </c>
      <c r="I1200" s="639"/>
      <c r="J1200" s="639"/>
    </row>
    <row r="1201" spans="1:10" ht="12.75">
      <c r="A1201" s="673"/>
      <c r="B1201" s="674"/>
      <c r="C1201" s="675"/>
      <c r="D1201" s="671" t="s">
        <v>20</v>
      </c>
      <c r="E1201" s="589">
        <v>0</v>
      </c>
      <c r="F1201" s="589">
        <v>0</v>
      </c>
      <c r="G1201" s="589">
        <v>6030</v>
      </c>
      <c r="H1201" s="672">
        <v>0</v>
      </c>
      <c r="I1201" s="639"/>
      <c r="J1201" s="639"/>
    </row>
  </sheetData>
  <mergeCells count="217">
    <mergeCell ref="A1:B1"/>
    <mergeCell ref="E3:F3"/>
    <mergeCell ref="E4:E5"/>
    <mergeCell ref="F4:F5"/>
    <mergeCell ref="G4:G5"/>
    <mergeCell ref="H4:H5"/>
    <mergeCell ref="I4:I5"/>
    <mergeCell ref="J4:J5"/>
    <mergeCell ref="A6:D6"/>
    <mergeCell ref="C7:D7"/>
    <mergeCell ref="A8:A151"/>
    <mergeCell ref="B8:B151"/>
    <mergeCell ref="C8:D8"/>
    <mergeCell ref="C11:C13"/>
    <mergeCell ref="C15:C18"/>
    <mergeCell ref="C20:C44"/>
    <mergeCell ref="C46:C49"/>
    <mergeCell ref="C50:D50"/>
    <mergeCell ref="C52:C54"/>
    <mergeCell ref="C55:D55"/>
    <mergeCell ref="C58:C60"/>
    <mergeCell ref="C62:C64"/>
    <mergeCell ref="C66:C92"/>
    <mergeCell ref="C94:C97"/>
    <mergeCell ref="C98:D98"/>
    <mergeCell ref="C101:C103"/>
    <mergeCell ref="C105:C108"/>
    <mergeCell ref="C110:C120"/>
    <mergeCell ref="C123:D123"/>
    <mergeCell ref="C126:C128"/>
    <mergeCell ref="C130:C131"/>
    <mergeCell ref="C133:C149"/>
    <mergeCell ref="C152:D152"/>
    <mergeCell ref="A153:A525"/>
    <mergeCell ref="B153:B525"/>
    <mergeCell ref="C153:D153"/>
    <mergeCell ref="C156:C158"/>
    <mergeCell ref="C160:C163"/>
    <mergeCell ref="C165:C193"/>
    <mergeCell ref="C195:C198"/>
    <mergeCell ref="C199:D199"/>
    <mergeCell ref="C202:C204"/>
    <mergeCell ref="C206:C209"/>
    <mergeCell ref="C211:C237"/>
    <mergeCell ref="C239:C242"/>
    <mergeCell ref="C243:D243"/>
    <mergeCell ref="C246:C248"/>
    <mergeCell ref="C250:C253"/>
    <mergeCell ref="C255:C279"/>
    <mergeCell ref="C281:C282"/>
    <mergeCell ref="C283:D283"/>
    <mergeCell ref="C286:C288"/>
    <mergeCell ref="C290:C293"/>
    <mergeCell ref="C295:C318"/>
    <mergeCell ref="C320:C321"/>
    <mergeCell ref="C322:D322"/>
    <mergeCell ref="C325:C327"/>
    <mergeCell ref="C329:C332"/>
    <mergeCell ref="C334:C354"/>
    <mergeCell ref="C356:C357"/>
    <mergeCell ref="C358:D358"/>
    <mergeCell ref="C361:C363"/>
    <mergeCell ref="C365:C368"/>
    <mergeCell ref="C370:C396"/>
    <mergeCell ref="C398:C401"/>
    <mergeCell ref="C402:D402"/>
    <mergeCell ref="C405:C407"/>
    <mergeCell ref="C409:C410"/>
    <mergeCell ref="C412:C436"/>
    <mergeCell ref="C439:D439"/>
    <mergeCell ref="C442:C444"/>
    <mergeCell ref="C446:C449"/>
    <mergeCell ref="C451:C476"/>
    <mergeCell ref="C478:C482"/>
    <mergeCell ref="C483:D483"/>
    <mergeCell ref="C486:C488"/>
    <mergeCell ref="C490:C493"/>
    <mergeCell ref="C495:C519"/>
    <mergeCell ref="C521:C525"/>
    <mergeCell ref="C526:D526"/>
    <mergeCell ref="A527:A829"/>
    <mergeCell ref="B527:B829"/>
    <mergeCell ref="C527:D527"/>
    <mergeCell ref="C530:C532"/>
    <mergeCell ref="C534:C537"/>
    <mergeCell ref="C539:C562"/>
    <mergeCell ref="C564:C566"/>
    <mergeCell ref="C567:D567"/>
    <mergeCell ref="C570:D570"/>
    <mergeCell ref="C573:C575"/>
    <mergeCell ref="C577:C579"/>
    <mergeCell ref="C581:C599"/>
    <mergeCell ref="C601:C602"/>
    <mergeCell ref="C603:D603"/>
    <mergeCell ref="C606:C608"/>
    <mergeCell ref="C610:C613"/>
    <mergeCell ref="C615:C632"/>
    <mergeCell ref="C634:C635"/>
    <mergeCell ref="C636:D636"/>
    <mergeCell ref="C639:C641"/>
    <mergeCell ref="C643:C646"/>
    <mergeCell ref="C648:C661"/>
    <mergeCell ref="C663:C664"/>
    <mergeCell ref="C665:D665"/>
    <mergeCell ref="C668:C670"/>
    <mergeCell ref="C672:C674"/>
    <mergeCell ref="C676:C689"/>
    <mergeCell ref="C692:D692"/>
    <mergeCell ref="C695:C696"/>
    <mergeCell ref="C698:C700"/>
    <mergeCell ref="C702:C714"/>
    <mergeCell ref="C716:C717"/>
    <mergeCell ref="C720:D720"/>
    <mergeCell ref="C723:C725"/>
    <mergeCell ref="C727:C729"/>
    <mergeCell ref="C731:C742"/>
    <mergeCell ref="C745:D745"/>
    <mergeCell ref="C748:C750"/>
    <mergeCell ref="C752:C755"/>
    <mergeCell ref="C757:C766"/>
    <mergeCell ref="C769:D769"/>
    <mergeCell ref="C772:C774"/>
    <mergeCell ref="C776:C778"/>
    <mergeCell ref="C780:C797"/>
    <mergeCell ref="C799:C801"/>
    <mergeCell ref="C804:D804"/>
    <mergeCell ref="C807:C809"/>
    <mergeCell ref="C811:C814"/>
    <mergeCell ref="C816:C827"/>
    <mergeCell ref="C830:D830"/>
    <mergeCell ref="A831:A851"/>
    <mergeCell ref="B831:B851"/>
    <mergeCell ref="C831:D831"/>
    <mergeCell ref="C834:C836"/>
    <mergeCell ref="C838:C841"/>
    <mergeCell ref="C843:C848"/>
    <mergeCell ref="C850:C851"/>
    <mergeCell ref="B852:D852"/>
    <mergeCell ref="A853:A1194"/>
    <mergeCell ref="C853:D853"/>
    <mergeCell ref="B854:B1041"/>
    <mergeCell ref="C854:D854"/>
    <mergeCell ref="C857:C859"/>
    <mergeCell ref="C861:C864"/>
    <mergeCell ref="C866:C874"/>
    <mergeCell ref="C877:D877"/>
    <mergeCell ref="C880:C881"/>
    <mergeCell ref="C883:C886"/>
    <mergeCell ref="C888:C893"/>
    <mergeCell ref="C896:D896"/>
    <mergeCell ref="C899:C901"/>
    <mergeCell ref="C903:C905"/>
    <mergeCell ref="C907:C915"/>
    <mergeCell ref="C917:C918"/>
    <mergeCell ref="C919:D919"/>
    <mergeCell ref="C922:C924"/>
    <mergeCell ref="C926:C929"/>
    <mergeCell ref="C931:C938"/>
    <mergeCell ref="C941:D941"/>
    <mergeCell ref="C944:C946"/>
    <mergeCell ref="C948:C950"/>
    <mergeCell ref="C952:C961"/>
    <mergeCell ref="C964:D964"/>
    <mergeCell ref="C967:C968"/>
    <mergeCell ref="C970:C971"/>
    <mergeCell ref="C973:C978"/>
    <mergeCell ref="C981:D981"/>
    <mergeCell ref="C984:C986"/>
    <mergeCell ref="C988:C990"/>
    <mergeCell ref="C992:C995"/>
    <mergeCell ref="C998:D998"/>
    <mergeCell ref="C1001:C1003"/>
    <mergeCell ref="C1005:C1008"/>
    <mergeCell ref="C1010:C1016"/>
    <mergeCell ref="C1018:C1019"/>
    <mergeCell ref="C1020:D1020"/>
    <mergeCell ref="C1023:C1025"/>
    <mergeCell ref="C1027:C1030"/>
    <mergeCell ref="C1032:C1036"/>
    <mergeCell ref="C1039:D1039"/>
    <mergeCell ref="C1042:D1042"/>
    <mergeCell ref="B1043:B1086"/>
    <mergeCell ref="C1043:D1043"/>
    <mergeCell ref="C1046:C1048"/>
    <mergeCell ref="C1050:C1053"/>
    <mergeCell ref="C1055:C1068"/>
    <mergeCell ref="C1069:D1069"/>
    <mergeCell ref="C1072:C1074"/>
    <mergeCell ref="C1076:C1079"/>
    <mergeCell ref="C1081:C1086"/>
    <mergeCell ref="C1087:D1087"/>
    <mergeCell ref="B1088:B1130"/>
    <mergeCell ref="C1088:D1088"/>
    <mergeCell ref="C1091:C1093"/>
    <mergeCell ref="C1095:C1098"/>
    <mergeCell ref="C1100:C1122"/>
    <mergeCell ref="C1125:C1126"/>
    <mergeCell ref="C1127:D1127"/>
    <mergeCell ref="C1129:C1130"/>
    <mergeCell ref="C1131:D1131"/>
    <mergeCell ref="B1132:B1171"/>
    <mergeCell ref="C1132:D1132"/>
    <mergeCell ref="C1135:C1137"/>
    <mergeCell ref="C1139:C1142"/>
    <mergeCell ref="C1144:C1164"/>
    <mergeCell ref="C1166:C1168"/>
    <mergeCell ref="C1169:D1169"/>
    <mergeCell ref="C1172:D1172"/>
    <mergeCell ref="B1173:B1194"/>
    <mergeCell ref="C1175:C1176"/>
    <mergeCell ref="C1178:C1179"/>
    <mergeCell ref="C1181:C1192"/>
    <mergeCell ref="B1195:D1195"/>
    <mergeCell ref="A1196:A1199"/>
    <mergeCell ref="C1196:D1196"/>
    <mergeCell ref="B1197:B1199"/>
    <mergeCell ref="C1198:C1199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8.421875" style="0" customWidth="1"/>
    <col min="3" max="3" width="38.8515625" style="0" customWidth="1"/>
    <col min="4" max="4" width="7.8515625" style="0" customWidth="1"/>
    <col min="5" max="5" width="0" style="0" hidden="1" customWidth="1"/>
    <col min="6" max="6" width="9.140625" style="0" customWidth="1"/>
    <col min="7" max="7" width="9.00390625" style="0" customWidth="1"/>
    <col min="8" max="8" width="11.00390625" style="0" customWidth="1"/>
    <col min="10" max="16384" width="9.00390625" style="0" customWidth="1"/>
  </cols>
  <sheetData>
    <row r="1" spans="1:11" ht="13.5" customHeight="1">
      <c r="A1" s="676" t="s">
        <v>912</v>
      </c>
      <c r="B1" s="676"/>
      <c r="C1" s="676"/>
      <c r="D1" s="676"/>
      <c r="E1" s="676"/>
      <c r="F1" s="676"/>
      <c r="G1" s="676"/>
      <c r="H1" s="676"/>
      <c r="I1" s="676"/>
      <c r="J1" s="677" t="s">
        <v>913</v>
      </c>
      <c r="K1" s="678" t="s">
        <v>914</v>
      </c>
    </row>
    <row r="2" spans="1:11" ht="12.75">
      <c r="A2" s="679" t="s">
        <v>258</v>
      </c>
      <c r="B2" s="680" t="s">
        <v>915</v>
      </c>
      <c r="C2" s="681"/>
      <c r="D2" s="681"/>
      <c r="E2" s="682"/>
      <c r="F2" s="683">
        <v>2010</v>
      </c>
      <c r="G2" s="683"/>
      <c r="H2" s="683" t="s">
        <v>916</v>
      </c>
      <c r="I2" s="684" t="s">
        <v>917</v>
      </c>
      <c r="J2" s="677"/>
      <c r="K2" s="678"/>
    </row>
    <row r="3" spans="1:11" ht="12.75">
      <c r="A3" s="679"/>
      <c r="B3" s="680"/>
      <c r="C3" s="681"/>
      <c r="D3" s="681"/>
      <c r="E3" s="685"/>
      <c r="F3" s="683"/>
      <c r="G3" s="683"/>
      <c r="H3" s="683"/>
      <c r="I3" s="683"/>
      <c r="J3" s="677"/>
      <c r="K3" s="678"/>
    </row>
    <row r="4" spans="1:11" ht="12.75">
      <c r="A4" s="679"/>
      <c r="B4" s="679"/>
      <c r="C4" s="681"/>
      <c r="D4" s="681"/>
      <c r="E4" s="685"/>
      <c r="F4" s="686" t="s">
        <v>918</v>
      </c>
      <c r="G4" s="687" t="s">
        <v>919</v>
      </c>
      <c r="H4" s="683"/>
      <c r="I4" s="684"/>
      <c r="J4" s="677"/>
      <c r="K4" s="678"/>
    </row>
    <row r="5" spans="1:11" ht="13.5">
      <c r="A5" s="688" t="s">
        <v>920</v>
      </c>
      <c r="B5" s="688"/>
      <c r="C5" s="688"/>
      <c r="D5" s="688"/>
      <c r="E5" s="689"/>
      <c r="F5" s="689"/>
      <c r="G5" s="688"/>
      <c r="H5" s="690"/>
      <c r="I5" s="691"/>
      <c r="J5" s="692"/>
      <c r="K5" s="692"/>
    </row>
    <row r="6" spans="1:11" ht="12.75">
      <c r="A6" s="693"/>
      <c r="B6" s="694"/>
      <c r="C6" s="695" t="s">
        <v>921</v>
      </c>
      <c r="D6" s="696"/>
      <c r="E6" s="696"/>
      <c r="F6" s="697"/>
      <c r="G6" s="697"/>
      <c r="H6" s="697"/>
      <c r="I6" s="697"/>
      <c r="J6" s="698"/>
      <c r="K6" s="698"/>
    </row>
    <row r="7" spans="1:11" ht="12.75">
      <c r="A7" s="699"/>
      <c r="B7" s="700">
        <v>501</v>
      </c>
      <c r="C7" s="701" t="s">
        <v>922</v>
      </c>
      <c r="D7" s="701"/>
      <c r="E7" s="701"/>
      <c r="F7" s="702">
        <v>16984</v>
      </c>
      <c r="G7" s="702">
        <v>16984</v>
      </c>
      <c r="H7" s="703">
        <v>7956</v>
      </c>
      <c r="I7" s="702">
        <v>47</v>
      </c>
      <c r="J7" s="704">
        <v>58</v>
      </c>
      <c r="K7" s="704">
        <v>8014</v>
      </c>
    </row>
    <row r="8" spans="1:11" ht="12.75">
      <c r="A8" s="699"/>
      <c r="B8" s="700">
        <v>502</v>
      </c>
      <c r="C8" s="701" t="s">
        <v>923</v>
      </c>
      <c r="D8" s="701"/>
      <c r="E8" s="701"/>
      <c r="F8" s="702">
        <v>59848</v>
      </c>
      <c r="G8" s="702">
        <v>59848</v>
      </c>
      <c r="H8" s="703">
        <v>24459</v>
      </c>
      <c r="I8" s="702">
        <v>38</v>
      </c>
      <c r="J8" s="704">
        <v>0</v>
      </c>
      <c r="K8" s="704">
        <v>24459</v>
      </c>
    </row>
    <row r="9" spans="1:11" ht="12.75">
      <c r="A9" s="699"/>
      <c r="B9" s="700">
        <v>511</v>
      </c>
      <c r="C9" s="701" t="s">
        <v>924</v>
      </c>
      <c r="D9" s="701"/>
      <c r="E9" s="701"/>
      <c r="F9" s="702">
        <v>21310</v>
      </c>
      <c r="G9" s="702">
        <v>3310</v>
      </c>
      <c r="H9" s="703">
        <v>1077</v>
      </c>
      <c r="I9" s="702">
        <v>33</v>
      </c>
      <c r="J9" s="704">
        <v>0</v>
      </c>
      <c r="K9" s="704">
        <v>1076</v>
      </c>
    </row>
    <row r="10" spans="1:11" ht="12.75">
      <c r="A10" s="699"/>
      <c r="B10" s="700">
        <v>512</v>
      </c>
      <c r="C10" s="701" t="s">
        <v>925</v>
      </c>
      <c r="D10" s="701"/>
      <c r="E10" s="701"/>
      <c r="F10" s="702">
        <v>500</v>
      </c>
      <c r="G10" s="702">
        <v>500</v>
      </c>
      <c r="H10" s="703">
        <v>222</v>
      </c>
      <c r="I10" s="702">
        <v>44</v>
      </c>
      <c r="J10" s="704">
        <v>0</v>
      </c>
      <c r="K10" s="704">
        <v>222</v>
      </c>
    </row>
    <row r="11" spans="1:11" ht="12.75">
      <c r="A11" s="699"/>
      <c r="B11" s="700">
        <v>513</v>
      </c>
      <c r="C11" s="701" t="s">
        <v>926</v>
      </c>
      <c r="D11" s="701"/>
      <c r="E11" s="701"/>
      <c r="F11" s="702">
        <v>1350</v>
      </c>
      <c r="G11" s="702">
        <v>1350</v>
      </c>
      <c r="H11" s="703">
        <v>390</v>
      </c>
      <c r="I11" s="702">
        <v>29</v>
      </c>
      <c r="J11" s="704">
        <v>0</v>
      </c>
      <c r="K11" s="704">
        <v>390</v>
      </c>
    </row>
    <row r="12" spans="1:11" ht="12.75">
      <c r="A12" s="699"/>
      <c r="B12" s="700">
        <v>518</v>
      </c>
      <c r="C12" s="701" t="s">
        <v>927</v>
      </c>
      <c r="D12" s="701"/>
      <c r="E12" s="701"/>
      <c r="F12" s="702">
        <v>89714</v>
      </c>
      <c r="G12" s="702">
        <v>89714</v>
      </c>
      <c r="H12" s="703">
        <v>51402</v>
      </c>
      <c r="I12" s="702">
        <v>57</v>
      </c>
      <c r="J12" s="704">
        <v>478</v>
      </c>
      <c r="K12" s="704">
        <v>51880</v>
      </c>
    </row>
    <row r="13" spans="1:11" ht="12.75">
      <c r="A13" s="699"/>
      <c r="B13" s="700">
        <v>521001</v>
      </c>
      <c r="C13" s="701" t="s">
        <v>928</v>
      </c>
      <c r="D13" s="701"/>
      <c r="E13" s="701"/>
      <c r="F13" s="702">
        <v>94968</v>
      </c>
      <c r="G13" s="702">
        <v>94968</v>
      </c>
      <c r="H13" s="703">
        <v>46877</v>
      </c>
      <c r="I13" s="702">
        <v>49</v>
      </c>
      <c r="J13" s="704">
        <v>636</v>
      </c>
      <c r="K13" s="704">
        <v>47513</v>
      </c>
    </row>
    <row r="14" spans="1:11" ht="12.75">
      <c r="A14" s="699"/>
      <c r="B14" s="700">
        <v>521002</v>
      </c>
      <c r="C14" s="701" t="s">
        <v>929</v>
      </c>
      <c r="D14" s="701"/>
      <c r="E14" s="701"/>
      <c r="F14" s="702">
        <v>15233</v>
      </c>
      <c r="G14" s="702">
        <v>15233</v>
      </c>
      <c r="H14" s="703">
        <v>6984</v>
      </c>
      <c r="I14" s="702">
        <v>46</v>
      </c>
      <c r="J14" s="704">
        <v>579</v>
      </c>
      <c r="K14" s="704">
        <v>7563</v>
      </c>
    </row>
    <row r="15" spans="1:11" ht="12.75">
      <c r="A15" s="699"/>
      <c r="B15" s="700">
        <v>524</v>
      </c>
      <c r="C15" s="701" t="s">
        <v>930</v>
      </c>
      <c r="D15" s="701"/>
      <c r="E15" s="701"/>
      <c r="F15" s="702">
        <v>33426</v>
      </c>
      <c r="G15" s="702">
        <v>33426</v>
      </c>
      <c r="H15" s="703">
        <v>15475</v>
      </c>
      <c r="I15" s="702">
        <v>46</v>
      </c>
      <c r="J15" s="704">
        <v>186</v>
      </c>
      <c r="K15" s="704">
        <v>15661</v>
      </c>
    </row>
    <row r="16" spans="1:11" ht="12.75">
      <c r="A16" s="699"/>
      <c r="B16" s="700">
        <v>527</v>
      </c>
      <c r="C16" s="701" t="s">
        <v>931</v>
      </c>
      <c r="D16" s="701"/>
      <c r="E16" s="701"/>
      <c r="F16" s="702">
        <v>5975</v>
      </c>
      <c r="G16" s="702">
        <v>5975</v>
      </c>
      <c r="H16" s="703">
        <v>3179</v>
      </c>
      <c r="I16" s="702">
        <v>53</v>
      </c>
      <c r="J16" s="704">
        <v>0</v>
      </c>
      <c r="K16" s="704">
        <v>3179</v>
      </c>
    </row>
    <row r="17" spans="1:11" ht="12.75">
      <c r="A17" s="699"/>
      <c r="B17" s="700">
        <v>538</v>
      </c>
      <c r="C17" s="701" t="s">
        <v>932</v>
      </c>
      <c r="D17" s="701"/>
      <c r="E17" s="701"/>
      <c r="F17" s="702">
        <v>166</v>
      </c>
      <c r="G17" s="702">
        <v>166</v>
      </c>
      <c r="H17" s="703">
        <v>86</v>
      </c>
      <c r="I17" s="702">
        <v>52</v>
      </c>
      <c r="J17" s="704">
        <v>0</v>
      </c>
      <c r="K17" s="704">
        <v>86</v>
      </c>
    </row>
    <row r="18" spans="1:11" ht="12.75">
      <c r="A18" s="699"/>
      <c r="B18" s="700">
        <v>548</v>
      </c>
      <c r="C18" s="701" t="s">
        <v>933</v>
      </c>
      <c r="D18" s="701"/>
      <c r="E18" s="701"/>
      <c r="F18" s="702">
        <v>0</v>
      </c>
      <c r="G18" s="702">
        <v>0</v>
      </c>
      <c r="H18" s="703">
        <v>223</v>
      </c>
      <c r="I18" s="705" t="s">
        <v>934</v>
      </c>
      <c r="J18" s="704">
        <v>0</v>
      </c>
      <c r="K18" s="704">
        <v>223</v>
      </c>
    </row>
    <row r="19" spans="1:11" ht="12.75">
      <c r="A19" s="699"/>
      <c r="B19" s="700">
        <v>549</v>
      </c>
      <c r="C19" s="701" t="s">
        <v>935</v>
      </c>
      <c r="D19" s="701"/>
      <c r="E19" s="701"/>
      <c r="F19" s="702">
        <v>0</v>
      </c>
      <c r="G19" s="702">
        <v>0</v>
      </c>
      <c r="H19" s="703">
        <v>24</v>
      </c>
      <c r="I19" s="705" t="s">
        <v>934</v>
      </c>
      <c r="J19" s="704">
        <v>0</v>
      </c>
      <c r="K19" s="704">
        <v>24</v>
      </c>
    </row>
    <row r="20" spans="1:11" ht="12.75">
      <c r="A20" s="699"/>
      <c r="B20" s="700">
        <v>551</v>
      </c>
      <c r="C20" s="701" t="s">
        <v>936</v>
      </c>
      <c r="D20" s="701"/>
      <c r="E20" s="701"/>
      <c r="F20" s="702">
        <v>30412</v>
      </c>
      <c r="G20" s="702">
        <v>30412</v>
      </c>
      <c r="H20" s="706">
        <v>11050</v>
      </c>
      <c r="I20" s="702">
        <v>36</v>
      </c>
      <c r="J20" s="704">
        <v>0</v>
      </c>
      <c r="K20" s="704">
        <v>11050</v>
      </c>
    </row>
    <row r="21" spans="1:11" ht="12.75">
      <c r="A21" s="699"/>
      <c r="B21" s="707" t="s">
        <v>937</v>
      </c>
      <c r="C21" s="701" t="s">
        <v>938</v>
      </c>
      <c r="D21" s="701"/>
      <c r="E21" s="701"/>
      <c r="F21" s="702">
        <v>3567</v>
      </c>
      <c r="G21" s="702">
        <v>3567</v>
      </c>
      <c r="H21" s="703">
        <v>0</v>
      </c>
      <c r="I21" s="702">
        <v>0</v>
      </c>
      <c r="J21" s="704">
        <v>0</v>
      </c>
      <c r="K21" s="704">
        <v>0</v>
      </c>
    </row>
    <row r="22" spans="1:11" ht="12.75">
      <c r="A22" s="699"/>
      <c r="B22" s="700">
        <v>563</v>
      </c>
      <c r="C22" s="701" t="s">
        <v>939</v>
      </c>
      <c r="D22" s="701"/>
      <c r="E22" s="701"/>
      <c r="F22" s="702">
        <v>166</v>
      </c>
      <c r="G22" s="702">
        <v>166</v>
      </c>
      <c r="H22" s="703">
        <v>0</v>
      </c>
      <c r="I22" s="702">
        <v>0</v>
      </c>
      <c r="J22" s="704">
        <v>0</v>
      </c>
      <c r="K22" s="704">
        <v>0</v>
      </c>
    </row>
    <row r="23" spans="1:11" ht="12.75">
      <c r="A23" s="699"/>
      <c r="B23" s="700">
        <v>568</v>
      </c>
      <c r="C23" s="701" t="s">
        <v>940</v>
      </c>
      <c r="D23" s="701"/>
      <c r="E23" s="701"/>
      <c r="F23" s="702">
        <v>2664</v>
      </c>
      <c r="G23" s="702">
        <v>2664</v>
      </c>
      <c r="H23" s="703">
        <v>1620</v>
      </c>
      <c r="I23" s="702">
        <v>61</v>
      </c>
      <c r="J23" s="704">
        <v>31</v>
      </c>
      <c r="K23" s="704">
        <v>1652</v>
      </c>
    </row>
    <row r="24" spans="1:11" ht="12.75">
      <c r="A24" s="699"/>
      <c r="B24" s="700">
        <v>591</v>
      </c>
      <c r="C24" s="701" t="s">
        <v>941</v>
      </c>
      <c r="D24" s="701"/>
      <c r="E24" s="701"/>
      <c r="F24" s="702">
        <v>166</v>
      </c>
      <c r="G24" s="702">
        <v>166</v>
      </c>
      <c r="H24" s="706">
        <v>1</v>
      </c>
      <c r="I24" s="702">
        <v>1</v>
      </c>
      <c r="J24" s="704">
        <v>0</v>
      </c>
      <c r="K24" s="704">
        <v>2</v>
      </c>
    </row>
    <row r="25" spans="1:11" ht="12.75">
      <c r="A25" s="699"/>
      <c r="B25" s="708"/>
      <c r="C25" s="709" t="s">
        <v>942</v>
      </c>
      <c r="D25" s="709"/>
      <c r="E25" s="709"/>
      <c r="F25" s="710">
        <v>376449</v>
      </c>
      <c r="G25" s="710">
        <v>358449</v>
      </c>
      <c r="H25" s="710">
        <v>171025</v>
      </c>
      <c r="I25" s="710">
        <v>48</v>
      </c>
      <c r="J25" s="710">
        <v>1969</v>
      </c>
      <c r="K25" s="710">
        <v>172994</v>
      </c>
    </row>
    <row r="26" spans="1:11" ht="12.75">
      <c r="A26" s="699"/>
      <c r="B26" s="711"/>
      <c r="C26" s="712" t="s">
        <v>943</v>
      </c>
      <c r="D26" s="712"/>
      <c r="E26" s="712"/>
      <c r="F26" s="712"/>
      <c r="G26" s="712"/>
      <c r="H26" s="712"/>
      <c r="I26" s="712"/>
      <c r="J26" s="712"/>
      <c r="K26" s="712"/>
    </row>
    <row r="27" spans="1:11" ht="12.75">
      <c r="A27" s="713"/>
      <c r="B27" s="714">
        <v>601</v>
      </c>
      <c r="C27" s="715" t="s">
        <v>944</v>
      </c>
      <c r="D27" s="715"/>
      <c r="E27" s="716"/>
      <c r="F27" s="717">
        <v>70</v>
      </c>
      <c r="G27" s="717">
        <v>70</v>
      </c>
      <c r="H27" s="718">
        <v>0</v>
      </c>
      <c r="I27" s="715">
        <v>0</v>
      </c>
      <c r="J27" s="704">
        <v>0</v>
      </c>
      <c r="K27" s="704">
        <v>0</v>
      </c>
    </row>
    <row r="28" spans="1:11" ht="12.75">
      <c r="A28" s="719"/>
      <c r="B28" s="700">
        <v>602</v>
      </c>
      <c r="C28" s="701" t="s">
        <v>945</v>
      </c>
      <c r="D28" s="701"/>
      <c r="E28" s="701"/>
      <c r="F28" s="720">
        <v>105400</v>
      </c>
      <c r="G28" s="702">
        <v>105400</v>
      </c>
      <c r="H28" s="703">
        <v>57802</v>
      </c>
      <c r="I28" s="717">
        <v>55</v>
      </c>
      <c r="J28" s="704">
        <v>3854</v>
      </c>
      <c r="K28" s="704">
        <v>61656</v>
      </c>
    </row>
    <row r="29" spans="1:11" ht="12.75">
      <c r="A29" s="713"/>
      <c r="B29" s="700">
        <v>613</v>
      </c>
      <c r="C29" s="701" t="s">
        <v>946</v>
      </c>
      <c r="D29" s="701"/>
      <c r="E29" s="701"/>
      <c r="F29" s="702">
        <v>-500</v>
      </c>
      <c r="G29" s="702">
        <v>-500</v>
      </c>
      <c r="H29" s="703">
        <v>0</v>
      </c>
      <c r="I29" s="702">
        <v>0</v>
      </c>
      <c r="J29" s="704">
        <v>0</v>
      </c>
      <c r="K29" s="704">
        <v>0</v>
      </c>
    </row>
    <row r="30" spans="1:11" ht="12.75">
      <c r="A30" s="699"/>
      <c r="B30" s="700">
        <v>621</v>
      </c>
      <c r="C30" s="701" t="s">
        <v>947</v>
      </c>
      <c r="D30" s="701"/>
      <c r="E30" s="701"/>
      <c r="F30" s="702">
        <v>500</v>
      </c>
      <c r="G30" s="702">
        <v>500</v>
      </c>
      <c r="H30" s="703">
        <v>0</v>
      </c>
      <c r="I30" s="702">
        <v>0</v>
      </c>
      <c r="J30" s="704">
        <v>0</v>
      </c>
      <c r="K30" s="704">
        <v>0</v>
      </c>
    </row>
    <row r="31" spans="1:11" ht="12.75">
      <c r="A31" s="713"/>
      <c r="B31" s="700">
        <v>648</v>
      </c>
      <c r="C31" s="701" t="s">
        <v>948</v>
      </c>
      <c r="D31" s="701"/>
      <c r="E31" s="701"/>
      <c r="F31" s="702">
        <v>7400</v>
      </c>
      <c r="G31" s="702">
        <v>7400</v>
      </c>
      <c r="H31" s="703">
        <v>3955</v>
      </c>
      <c r="I31" s="702">
        <v>53</v>
      </c>
      <c r="J31" s="704">
        <v>837</v>
      </c>
      <c r="K31" s="704">
        <v>4792</v>
      </c>
    </row>
    <row r="32" spans="1:11" ht="12.75">
      <c r="A32" s="721"/>
      <c r="B32" s="707" t="s">
        <v>949</v>
      </c>
      <c r="C32" s="701" t="s">
        <v>950</v>
      </c>
      <c r="D32" s="701"/>
      <c r="E32" s="701"/>
      <c r="F32" s="702">
        <v>3567</v>
      </c>
      <c r="G32" s="702">
        <v>3567</v>
      </c>
      <c r="H32" s="703">
        <v>2070</v>
      </c>
      <c r="I32" s="702">
        <v>58</v>
      </c>
      <c r="J32" s="704">
        <v>25</v>
      </c>
      <c r="K32" s="704">
        <v>2095</v>
      </c>
    </row>
    <row r="33" spans="1:11" ht="12.75">
      <c r="A33" s="721"/>
      <c r="B33" s="700">
        <v>662</v>
      </c>
      <c r="C33" s="701" t="s">
        <v>951</v>
      </c>
      <c r="D33" s="701"/>
      <c r="E33" s="701"/>
      <c r="F33" s="702">
        <v>100</v>
      </c>
      <c r="G33" s="702">
        <v>100</v>
      </c>
      <c r="H33" s="703">
        <v>9</v>
      </c>
      <c r="I33" s="702">
        <v>9</v>
      </c>
      <c r="J33" s="704">
        <v>3</v>
      </c>
      <c r="K33" s="704">
        <v>12</v>
      </c>
    </row>
    <row r="34" spans="1:11" ht="12.75">
      <c r="A34" s="699"/>
      <c r="B34" s="707" t="s">
        <v>952</v>
      </c>
      <c r="C34" s="701" t="s">
        <v>953</v>
      </c>
      <c r="D34" s="701"/>
      <c r="E34" s="701"/>
      <c r="F34" s="702">
        <v>24912</v>
      </c>
      <c r="G34" s="702">
        <v>24912</v>
      </c>
      <c r="H34" s="703">
        <v>10000</v>
      </c>
      <c r="I34" s="702">
        <v>40</v>
      </c>
      <c r="J34" s="704">
        <v>0</v>
      </c>
      <c r="K34" s="704">
        <v>10000</v>
      </c>
    </row>
    <row r="35" spans="1:11" ht="12.75">
      <c r="A35" s="699"/>
      <c r="B35" s="707">
        <v>693</v>
      </c>
      <c r="C35" s="701" t="s">
        <v>954</v>
      </c>
      <c r="D35" s="701"/>
      <c r="E35" s="701"/>
      <c r="F35" s="702">
        <v>24000</v>
      </c>
      <c r="G35" s="702">
        <v>24000</v>
      </c>
      <c r="H35" s="703">
        <v>13561</v>
      </c>
      <c r="I35" s="702">
        <v>57</v>
      </c>
      <c r="J35" s="704">
        <v>0</v>
      </c>
      <c r="K35" s="704">
        <v>13561</v>
      </c>
    </row>
    <row r="36" spans="1:11" ht="12.75">
      <c r="A36" s="699"/>
      <c r="B36" s="722"/>
      <c r="C36" s="709" t="s">
        <v>955</v>
      </c>
      <c r="D36" s="709"/>
      <c r="E36" s="722"/>
      <c r="F36" s="710">
        <v>165449</v>
      </c>
      <c r="G36" s="710">
        <v>165449</v>
      </c>
      <c r="H36" s="710">
        <v>87397</v>
      </c>
      <c r="I36" s="710">
        <v>53</v>
      </c>
      <c r="J36" s="710">
        <v>4719</v>
      </c>
      <c r="K36" s="710">
        <v>92116</v>
      </c>
    </row>
    <row r="37" spans="1:11" ht="12.75">
      <c r="A37" s="699"/>
      <c r="B37" s="723" t="s">
        <v>956</v>
      </c>
      <c r="C37" s="723"/>
      <c r="D37" s="723"/>
      <c r="E37" s="724"/>
      <c r="F37" s="725">
        <v>211000</v>
      </c>
      <c r="G37" s="725">
        <v>193000</v>
      </c>
      <c r="H37" s="725">
        <v>88576</v>
      </c>
      <c r="I37" s="725">
        <v>46</v>
      </c>
      <c r="J37" s="725">
        <v>0</v>
      </c>
      <c r="K37" s="725">
        <v>88576</v>
      </c>
    </row>
    <row r="38" spans="1:11" ht="12.75">
      <c r="A38" s="699"/>
      <c r="B38" s="726" t="s">
        <v>957</v>
      </c>
      <c r="C38" s="726"/>
      <c r="D38" s="726"/>
      <c r="E38" s="726"/>
      <c r="F38" s="725">
        <v>27700</v>
      </c>
      <c r="G38" s="725">
        <v>27700</v>
      </c>
      <c r="H38" s="725">
        <v>8504</v>
      </c>
      <c r="I38" s="725">
        <v>31</v>
      </c>
      <c r="J38" s="725">
        <v>0</v>
      </c>
      <c r="K38" s="725">
        <v>8504</v>
      </c>
    </row>
    <row r="39" spans="1:11" ht="12.75">
      <c r="A39" s="699"/>
      <c r="B39" s="727" t="s">
        <v>958</v>
      </c>
      <c r="C39" s="727"/>
      <c r="D39" s="727"/>
      <c r="E39" s="727"/>
      <c r="F39" s="725">
        <v>0</v>
      </c>
      <c r="G39" s="724">
        <v>18000</v>
      </c>
      <c r="H39" s="728">
        <v>15000</v>
      </c>
      <c r="I39" s="729">
        <v>83</v>
      </c>
      <c r="J39" s="729">
        <v>0</v>
      </c>
      <c r="K39" s="729">
        <v>15000</v>
      </c>
    </row>
    <row r="40" spans="1:11" ht="12.75">
      <c r="A40" s="699"/>
      <c r="B40" s="730"/>
      <c r="C40" s="731" t="s">
        <v>959</v>
      </c>
      <c r="D40" s="730"/>
      <c r="E40" s="730"/>
      <c r="F40" s="725">
        <v>0</v>
      </c>
      <c r="G40" s="724">
        <v>0</v>
      </c>
      <c r="H40" s="724">
        <v>4948</v>
      </c>
      <c r="I40" s="732">
        <v>0</v>
      </c>
      <c r="J40" s="725">
        <v>2750</v>
      </c>
      <c r="K40" s="725">
        <v>7698</v>
      </c>
    </row>
    <row r="41" spans="1:11" ht="12.75">
      <c r="A41" s="699"/>
      <c r="B41" s="733" t="s">
        <v>960</v>
      </c>
      <c r="C41" s="733"/>
      <c r="D41" s="733"/>
      <c r="E41" s="734"/>
      <c r="F41" s="734">
        <v>211000</v>
      </c>
      <c r="G41" s="734">
        <v>193000</v>
      </c>
      <c r="H41" s="735">
        <v>112581</v>
      </c>
      <c r="I41" s="734">
        <v>58</v>
      </c>
      <c r="J41" s="734">
        <v>0</v>
      </c>
      <c r="K41" s="734">
        <v>112581</v>
      </c>
    </row>
    <row r="42" spans="1:11" ht="12.75">
      <c r="A42" s="699"/>
      <c r="B42" s="733" t="s">
        <v>961</v>
      </c>
      <c r="C42" s="733"/>
      <c r="D42" s="733"/>
      <c r="E42" s="734"/>
      <c r="F42" s="734">
        <v>0</v>
      </c>
      <c r="G42" s="734">
        <v>0</v>
      </c>
      <c r="H42" s="735">
        <v>300</v>
      </c>
      <c r="I42" s="734">
        <v>0</v>
      </c>
      <c r="J42" s="734">
        <v>0</v>
      </c>
      <c r="K42" s="734">
        <v>300</v>
      </c>
    </row>
    <row r="43" spans="1:11" ht="12.75">
      <c r="A43" s="736"/>
      <c r="B43" s="737" t="s">
        <v>962</v>
      </c>
      <c r="C43" s="737"/>
      <c r="D43" s="737"/>
      <c r="E43" s="737"/>
      <c r="F43" s="737">
        <v>0</v>
      </c>
      <c r="G43" s="737">
        <v>18000</v>
      </c>
      <c r="H43" s="735">
        <v>15000</v>
      </c>
      <c r="I43" s="737">
        <v>83</v>
      </c>
      <c r="J43" s="737">
        <v>0</v>
      </c>
      <c r="K43" s="737">
        <v>15000</v>
      </c>
    </row>
  </sheetData>
  <mergeCells count="43">
    <mergeCell ref="A1:I1"/>
    <mergeCell ref="J1:J4"/>
    <mergeCell ref="K1:K4"/>
    <mergeCell ref="A2:A4"/>
    <mergeCell ref="B2:B4"/>
    <mergeCell ref="C2:D4"/>
    <mergeCell ref="F2:G3"/>
    <mergeCell ref="H2:H4"/>
    <mergeCell ref="I2:I4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D18"/>
    <mergeCell ref="C19:D19"/>
    <mergeCell ref="C20:E20"/>
    <mergeCell ref="C21:E21"/>
    <mergeCell ref="C22:D22"/>
    <mergeCell ref="C23:E23"/>
    <mergeCell ref="C24:E24"/>
    <mergeCell ref="C25:E25"/>
    <mergeCell ref="C26:D26"/>
    <mergeCell ref="C27:D27"/>
    <mergeCell ref="C28:E28"/>
    <mergeCell ref="C29:E29"/>
    <mergeCell ref="C30:E30"/>
    <mergeCell ref="C31:D31"/>
    <mergeCell ref="C32:E32"/>
    <mergeCell ref="C33:E33"/>
    <mergeCell ref="C34:D34"/>
    <mergeCell ref="C35:E35"/>
    <mergeCell ref="B37:D37"/>
    <mergeCell ref="B38:E38"/>
    <mergeCell ref="B39:E39"/>
    <mergeCell ref="B41:D41"/>
    <mergeCell ref="B42:D42"/>
  </mergeCells>
  <printOptions/>
  <pageMargins left="0.7875" right="0.7875" top="0.8861111111111112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1"/>
  <sheetViews>
    <sheetView workbookViewId="0" topLeftCell="A1">
      <selection activeCell="L12" sqref="L12"/>
    </sheetView>
  </sheetViews>
  <sheetFormatPr defaultColWidth="9.140625" defaultRowHeight="12.75"/>
  <cols>
    <col min="1" max="1" width="8.00390625" style="0" customWidth="1"/>
    <col min="2" max="2" width="5.421875" style="0" customWidth="1"/>
    <col min="3" max="3" width="10.421875" style="0" customWidth="1"/>
    <col min="4" max="4" width="16.8515625" style="0" customWidth="1"/>
    <col min="5" max="5" width="10.421875" style="0" customWidth="1"/>
    <col min="6" max="7" width="9.421875" style="0" customWidth="1"/>
    <col min="8" max="8" width="14.140625" style="0" customWidth="1"/>
    <col min="9" max="11" width="12.57421875" style="0" customWidth="1"/>
    <col min="12" max="12" width="9.57421875" style="0" customWidth="1"/>
  </cols>
  <sheetData>
    <row r="1" spans="1:11" ht="10.5" customHeight="1">
      <c r="A1" s="738" t="s">
        <v>258</v>
      </c>
      <c r="B1" s="739" t="s">
        <v>915</v>
      </c>
      <c r="C1" s="739"/>
      <c r="D1" s="740"/>
      <c r="E1" s="741"/>
      <c r="F1" s="742" t="s">
        <v>963</v>
      </c>
      <c r="G1" s="742" t="s">
        <v>919</v>
      </c>
      <c r="H1" s="743" t="s">
        <v>916</v>
      </c>
      <c r="I1" s="224" t="s">
        <v>917</v>
      </c>
      <c r="J1" s="742" t="s">
        <v>964</v>
      </c>
      <c r="K1" s="742" t="s">
        <v>965</v>
      </c>
    </row>
    <row r="2" spans="1:11" ht="10.5" customHeight="1">
      <c r="A2" s="738"/>
      <c r="B2" s="739"/>
      <c r="C2" s="740"/>
      <c r="D2" s="740"/>
      <c r="E2" s="741"/>
      <c r="F2" s="224" t="s">
        <v>966</v>
      </c>
      <c r="G2" s="224" t="s">
        <v>966</v>
      </c>
      <c r="H2" s="743" t="s">
        <v>967</v>
      </c>
      <c r="I2" s="224"/>
      <c r="J2" s="744" t="s">
        <v>968</v>
      </c>
      <c r="K2" s="742" t="s">
        <v>969</v>
      </c>
    </row>
    <row r="3" spans="1:11" ht="10.5" customHeight="1">
      <c r="A3" s="745" t="s">
        <v>629</v>
      </c>
      <c r="B3" s="746"/>
      <c r="C3" s="747"/>
      <c r="D3" s="748"/>
      <c r="E3" s="749"/>
      <c r="F3" s="750"/>
      <c r="G3" s="750"/>
      <c r="H3" s="750"/>
      <c r="I3" s="750"/>
      <c r="J3" s="749"/>
      <c r="K3" s="751"/>
    </row>
    <row r="4" spans="1:11" ht="10.5" customHeight="1">
      <c r="A4" s="752"/>
      <c r="B4" s="753"/>
      <c r="C4" s="754" t="s">
        <v>921</v>
      </c>
      <c r="D4" s="755"/>
      <c r="E4" s="756"/>
      <c r="F4" s="757"/>
      <c r="G4" s="757"/>
      <c r="H4" s="757"/>
      <c r="I4" s="758"/>
      <c r="J4" s="759"/>
      <c r="K4" s="759"/>
    </row>
    <row r="5" spans="1:11" ht="12" customHeight="1">
      <c r="A5" s="193"/>
      <c r="B5" s="760">
        <v>501</v>
      </c>
      <c r="C5" s="761" t="s">
        <v>970</v>
      </c>
      <c r="D5" s="761"/>
      <c r="E5" s="761"/>
      <c r="F5" s="762">
        <v>241271</v>
      </c>
      <c r="G5" s="762">
        <v>249271</v>
      </c>
      <c r="H5" s="763">
        <v>140990</v>
      </c>
      <c r="I5" s="764">
        <v>57</v>
      </c>
      <c r="J5" s="765">
        <v>2409</v>
      </c>
      <c r="K5" s="765">
        <v>143399</v>
      </c>
    </row>
    <row r="6" spans="1:11" ht="12" customHeight="1">
      <c r="A6" s="193"/>
      <c r="B6" s="760">
        <v>502</v>
      </c>
      <c r="C6" s="766" t="s">
        <v>971</v>
      </c>
      <c r="D6" s="766"/>
      <c r="E6" s="766"/>
      <c r="F6" s="767">
        <v>261983</v>
      </c>
      <c r="G6" s="767">
        <v>263409</v>
      </c>
      <c r="H6" s="768">
        <v>146853</v>
      </c>
      <c r="I6" s="764">
        <v>56</v>
      </c>
      <c r="J6" s="765">
        <v>2102</v>
      </c>
      <c r="K6" s="765">
        <v>148955</v>
      </c>
    </row>
    <row r="7" spans="1:11" ht="12" customHeight="1">
      <c r="A7" s="193"/>
      <c r="B7" s="760">
        <v>504</v>
      </c>
      <c r="C7" s="769" t="s">
        <v>972</v>
      </c>
      <c r="D7" s="770"/>
      <c r="E7" s="771"/>
      <c r="F7" s="767"/>
      <c r="G7" s="767"/>
      <c r="H7" s="768"/>
      <c r="I7" s="764"/>
      <c r="J7" s="765">
        <v>6260</v>
      </c>
      <c r="K7" s="765">
        <v>6260</v>
      </c>
    </row>
    <row r="8" spans="1:11" ht="12" customHeight="1">
      <c r="A8" s="193"/>
      <c r="B8" s="760">
        <v>511</v>
      </c>
      <c r="C8" s="766" t="s">
        <v>973</v>
      </c>
      <c r="D8" s="766"/>
      <c r="E8" s="766"/>
      <c r="F8" s="767">
        <v>46540</v>
      </c>
      <c r="G8" s="767">
        <v>46540</v>
      </c>
      <c r="H8" s="768">
        <v>9484</v>
      </c>
      <c r="I8" s="764">
        <v>20</v>
      </c>
      <c r="J8" s="765">
        <v>1882</v>
      </c>
      <c r="K8" s="765">
        <v>11366</v>
      </c>
    </row>
    <row r="9" spans="1:11" ht="12" customHeight="1">
      <c r="A9" s="193"/>
      <c r="B9" s="760">
        <v>512</v>
      </c>
      <c r="C9" s="766" t="s">
        <v>974</v>
      </c>
      <c r="D9" s="766"/>
      <c r="E9" s="766"/>
      <c r="F9" s="767">
        <v>400</v>
      </c>
      <c r="G9" s="767">
        <v>400</v>
      </c>
      <c r="H9" s="768">
        <v>53</v>
      </c>
      <c r="I9" s="764">
        <v>13</v>
      </c>
      <c r="J9" s="547"/>
      <c r="K9" s="547">
        <v>53</v>
      </c>
    </row>
    <row r="10" spans="1:11" ht="12" customHeight="1">
      <c r="A10" s="772"/>
      <c r="B10" s="760">
        <v>513</v>
      </c>
      <c r="C10" s="766" t="s">
        <v>975</v>
      </c>
      <c r="D10" s="766"/>
      <c r="E10" s="766"/>
      <c r="F10" s="767">
        <v>330</v>
      </c>
      <c r="G10" s="767">
        <v>330</v>
      </c>
      <c r="H10" s="768">
        <v>25</v>
      </c>
      <c r="I10" s="764">
        <v>8</v>
      </c>
      <c r="J10" s="547"/>
      <c r="K10" s="547">
        <v>25</v>
      </c>
    </row>
    <row r="11" spans="1:11" ht="12" customHeight="1">
      <c r="A11" s="193"/>
      <c r="B11" s="760">
        <v>518</v>
      </c>
      <c r="C11" s="766" t="s">
        <v>976</v>
      </c>
      <c r="D11" s="766"/>
      <c r="E11" s="766"/>
      <c r="F11" s="767">
        <v>674825</v>
      </c>
      <c r="G11" s="767">
        <v>682323</v>
      </c>
      <c r="H11" s="768">
        <v>279961</v>
      </c>
      <c r="I11" s="773">
        <v>41</v>
      </c>
      <c r="J11" s="765">
        <v>665</v>
      </c>
      <c r="K11" s="765">
        <v>280626</v>
      </c>
    </row>
    <row r="12" spans="1:11" ht="12" customHeight="1">
      <c r="A12" s="774"/>
      <c r="B12" s="760">
        <v>521</v>
      </c>
      <c r="C12" s="766" t="s">
        <v>977</v>
      </c>
      <c r="D12" s="766"/>
      <c r="E12" s="766"/>
      <c r="F12" s="767">
        <v>595997</v>
      </c>
      <c r="G12" s="767">
        <v>595997</v>
      </c>
      <c r="H12" s="768">
        <v>290031</v>
      </c>
      <c r="I12" s="764">
        <v>49</v>
      </c>
      <c r="J12" s="765">
        <v>12465</v>
      </c>
      <c r="K12" s="765">
        <v>302496</v>
      </c>
    </row>
    <row r="13" spans="1:11" ht="12" customHeight="1">
      <c r="A13" s="193"/>
      <c r="B13" s="760">
        <v>524</v>
      </c>
      <c r="C13" s="766" t="s">
        <v>978</v>
      </c>
      <c r="D13" s="766"/>
      <c r="E13" s="766"/>
      <c r="F13" s="767">
        <v>209614</v>
      </c>
      <c r="G13" s="767">
        <v>209614</v>
      </c>
      <c r="H13" s="768">
        <v>100730</v>
      </c>
      <c r="I13" s="764">
        <v>48</v>
      </c>
      <c r="J13" s="765">
        <v>4272</v>
      </c>
      <c r="K13" s="765">
        <v>105002</v>
      </c>
    </row>
    <row r="14" spans="1:11" ht="12" customHeight="1">
      <c r="A14" s="193"/>
      <c r="B14" s="760">
        <v>525</v>
      </c>
      <c r="C14" s="766" t="s">
        <v>979</v>
      </c>
      <c r="D14" s="766"/>
      <c r="E14" s="766"/>
      <c r="F14" s="767">
        <v>7000</v>
      </c>
      <c r="G14" s="767">
        <v>7000</v>
      </c>
      <c r="H14" s="768">
        <v>3548</v>
      </c>
      <c r="I14" s="773">
        <v>51</v>
      </c>
      <c r="J14" s="547">
        <v>84</v>
      </c>
      <c r="K14" s="765">
        <v>3632</v>
      </c>
    </row>
    <row r="15" spans="1:11" ht="12" customHeight="1">
      <c r="A15" s="193"/>
      <c r="B15" s="760">
        <v>527</v>
      </c>
      <c r="C15" s="766" t="s">
        <v>980</v>
      </c>
      <c r="D15" s="766"/>
      <c r="E15" s="766"/>
      <c r="F15" s="767">
        <v>49160</v>
      </c>
      <c r="G15" s="767">
        <v>49160</v>
      </c>
      <c r="H15" s="768">
        <v>27803</v>
      </c>
      <c r="I15" s="764">
        <v>57</v>
      </c>
      <c r="J15" s="765">
        <v>1145</v>
      </c>
      <c r="K15" s="765">
        <v>28948</v>
      </c>
    </row>
    <row r="16" spans="1:11" ht="12" customHeight="1">
      <c r="A16" s="193"/>
      <c r="B16" s="760">
        <v>538</v>
      </c>
      <c r="C16" s="769" t="s">
        <v>981</v>
      </c>
      <c r="D16" s="770"/>
      <c r="E16" s="771"/>
      <c r="F16" s="767"/>
      <c r="G16" s="767"/>
      <c r="H16" s="768">
        <v>252</v>
      </c>
      <c r="I16" s="764"/>
      <c r="J16" s="765"/>
      <c r="K16" s="765">
        <v>252</v>
      </c>
    </row>
    <row r="17" spans="1:11" ht="12" customHeight="1">
      <c r="A17" s="193"/>
      <c r="B17" s="760">
        <v>551</v>
      </c>
      <c r="C17" s="766" t="s">
        <v>982</v>
      </c>
      <c r="D17" s="766"/>
      <c r="E17" s="766"/>
      <c r="F17" s="767">
        <v>515738</v>
      </c>
      <c r="G17" s="767">
        <v>515738</v>
      </c>
      <c r="H17" s="768">
        <v>270411</v>
      </c>
      <c r="I17" s="764">
        <v>52</v>
      </c>
      <c r="J17" s="765">
        <v>1296</v>
      </c>
      <c r="K17" s="765">
        <v>271707</v>
      </c>
    </row>
    <row r="18" spans="1:11" ht="12" customHeight="1">
      <c r="A18" s="774"/>
      <c r="B18" s="775">
        <v>553</v>
      </c>
      <c r="C18" s="766" t="s">
        <v>983</v>
      </c>
      <c r="D18" s="766"/>
      <c r="E18" s="766"/>
      <c r="F18" s="767">
        <v>29861</v>
      </c>
      <c r="G18" s="767">
        <v>29861</v>
      </c>
      <c r="H18" s="768"/>
      <c r="I18" s="776"/>
      <c r="J18" s="547"/>
      <c r="K18" s="765"/>
    </row>
    <row r="19" spans="1:11" ht="12" customHeight="1">
      <c r="A19" s="774"/>
      <c r="B19" s="760">
        <v>558</v>
      </c>
      <c r="C19" s="766" t="s">
        <v>984</v>
      </c>
      <c r="D19" s="766"/>
      <c r="E19" s="766"/>
      <c r="F19" s="767">
        <v>1365</v>
      </c>
      <c r="G19" s="767">
        <v>1365</v>
      </c>
      <c r="H19" s="777"/>
      <c r="I19" s="764"/>
      <c r="J19" s="547"/>
      <c r="K19" s="765"/>
    </row>
    <row r="20" spans="1:11" ht="12" customHeight="1">
      <c r="A20" s="774"/>
      <c r="B20" s="760">
        <v>568</v>
      </c>
      <c r="C20" s="769" t="s">
        <v>985</v>
      </c>
      <c r="D20" s="770"/>
      <c r="E20" s="771"/>
      <c r="F20" s="768">
        <v>11100</v>
      </c>
      <c r="G20" s="768">
        <v>11100</v>
      </c>
      <c r="H20" s="777">
        <v>5031</v>
      </c>
      <c r="I20" s="764">
        <v>45</v>
      </c>
      <c r="J20" s="547">
        <v>186</v>
      </c>
      <c r="K20" s="765">
        <v>5217</v>
      </c>
    </row>
    <row r="21" spans="1:11" ht="12" customHeight="1">
      <c r="A21" s="774"/>
      <c r="B21" s="760">
        <v>591</v>
      </c>
      <c r="C21" s="769" t="s">
        <v>986</v>
      </c>
      <c r="D21" s="770"/>
      <c r="E21" s="771"/>
      <c r="F21" s="768"/>
      <c r="G21" s="768"/>
      <c r="H21" s="777">
        <v>9</v>
      </c>
      <c r="I21" s="764"/>
      <c r="J21" s="547">
        <v>1</v>
      </c>
      <c r="K21" s="765">
        <v>10</v>
      </c>
    </row>
    <row r="22" spans="1:11" ht="12" customHeight="1">
      <c r="A22" s="778"/>
      <c r="B22" s="778"/>
      <c r="C22" s="779" t="s">
        <v>942</v>
      </c>
      <c r="D22" s="779"/>
      <c r="E22" s="779"/>
      <c r="F22" s="780">
        <f>SUM(F5:F20)</f>
        <v>2645184</v>
      </c>
      <c r="G22" s="780">
        <f>SUM(G5:G20)</f>
        <v>2662108</v>
      </c>
      <c r="H22" s="780">
        <f>SUM(H5:H21)</f>
        <v>1275181</v>
      </c>
      <c r="I22" s="781">
        <v>48</v>
      </c>
      <c r="J22" s="327">
        <f>SUM(J5:J21)</f>
        <v>32767</v>
      </c>
      <c r="K22" s="327">
        <f>SUM(K5:K21)</f>
        <v>1307948</v>
      </c>
    </row>
    <row r="23" spans="1:11" ht="12" customHeight="1">
      <c r="A23" s="752"/>
      <c r="B23" s="753"/>
      <c r="C23" s="754" t="s">
        <v>943</v>
      </c>
      <c r="D23" s="755"/>
      <c r="E23" s="756"/>
      <c r="F23" s="782"/>
      <c r="G23" s="782"/>
      <c r="H23" s="782"/>
      <c r="I23" s="783"/>
      <c r="J23" s="784"/>
      <c r="K23" s="784"/>
    </row>
    <row r="24" spans="1:11" ht="12" customHeight="1">
      <c r="A24" s="193"/>
      <c r="B24" s="760">
        <v>602</v>
      </c>
      <c r="C24" s="766" t="s">
        <v>987</v>
      </c>
      <c r="D24" s="766"/>
      <c r="E24" s="766"/>
      <c r="F24" s="785">
        <v>106020</v>
      </c>
      <c r="G24" s="785">
        <v>106020</v>
      </c>
      <c r="H24" s="768">
        <v>38287</v>
      </c>
      <c r="I24" s="764">
        <v>36</v>
      </c>
      <c r="J24" s="765">
        <v>26527</v>
      </c>
      <c r="K24" s="765">
        <v>64814</v>
      </c>
    </row>
    <row r="25" spans="1:11" ht="12" customHeight="1">
      <c r="A25" s="193"/>
      <c r="B25" s="760">
        <v>604</v>
      </c>
      <c r="C25" s="769" t="s">
        <v>988</v>
      </c>
      <c r="D25" s="770"/>
      <c r="E25" s="771"/>
      <c r="F25" s="785"/>
      <c r="G25" s="785"/>
      <c r="H25" s="768"/>
      <c r="I25" s="764"/>
      <c r="J25" s="765">
        <v>10458</v>
      </c>
      <c r="K25" s="765">
        <v>10458</v>
      </c>
    </row>
    <row r="26" spans="1:11" ht="12" customHeight="1">
      <c r="A26" s="193"/>
      <c r="B26" s="760">
        <v>621</v>
      </c>
      <c r="C26" s="769" t="s">
        <v>989</v>
      </c>
      <c r="D26" s="770"/>
      <c r="E26" s="771"/>
      <c r="F26" s="785"/>
      <c r="G26" s="785"/>
      <c r="H26" s="768"/>
      <c r="I26" s="764"/>
      <c r="J26" s="765">
        <v>1432</v>
      </c>
      <c r="K26" s="765">
        <v>1432</v>
      </c>
    </row>
    <row r="27" spans="1:11" ht="12" customHeight="1">
      <c r="A27" s="193"/>
      <c r="B27" s="760">
        <v>648</v>
      </c>
      <c r="C27" s="769" t="s">
        <v>990</v>
      </c>
      <c r="D27" s="770"/>
      <c r="E27" s="771"/>
      <c r="F27" s="785"/>
      <c r="G27" s="785"/>
      <c r="H27" s="768">
        <v>11835</v>
      </c>
      <c r="I27" s="764"/>
      <c r="J27" s="765">
        <v>1296</v>
      </c>
      <c r="K27" s="765">
        <v>13131</v>
      </c>
    </row>
    <row r="28" spans="1:11" ht="12" customHeight="1">
      <c r="A28" s="193"/>
      <c r="B28" s="760">
        <v>653</v>
      </c>
      <c r="C28" s="769" t="s">
        <v>991</v>
      </c>
      <c r="D28" s="770"/>
      <c r="E28" s="771"/>
      <c r="F28" s="785">
        <v>29861</v>
      </c>
      <c r="G28" s="785">
        <v>29861</v>
      </c>
      <c r="H28" s="768">
        <v>14870</v>
      </c>
      <c r="I28" s="764">
        <v>50</v>
      </c>
      <c r="J28" s="547">
        <v>497</v>
      </c>
      <c r="K28" s="765">
        <v>15367</v>
      </c>
    </row>
    <row r="29" spans="1:11" ht="12" customHeight="1">
      <c r="A29" s="193"/>
      <c r="B29" s="760">
        <v>658</v>
      </c>
      <c r="C29" s="766" t="s">
        <v>992</v>
      </c>
      <c r="D29" s="766"/>
      <c r="E29" s="766"/>
      <c r="F29" s="768">
        <v>1365</v>
      </c>
      <c r="G29" s="768">
        <v>1365</v>
      </c>
      <c r="H29" s="768"/>
      <c r="I29" s="764"/>
      <c r="J29" s="547"/>
      <c r="K29" s="547"/>
    </row>
    <row r="30" spans="1:11" ht="12" customHeight="1">
      <c r="A30" s="193"/>
      <c r="B30" s="775">
        <v>662</v>
      </c>
      <c r="C30" s="766" t="s">
        <v>993</v>
      </c>
      <c r="D30" s="766"/>
      <c r="E30" s="766"/>
      <c r="F30" s="768">
        <v>200</v>
      </c>
      <c r="G30" s="768">
        <v>200</v>
      </c>
      <c r="H30" s="768">
        <v>47</v>
      </c>
      <c r="I30" s="764">
        <v>24</v>
      </c>
      <c r="J30" s="547">
        <v>3</v>
      </c>
      <c r="K30" s="547">
        <v>50</v>
      </c>
    </row>
    <row r="31" spans="1:11" ht="12" customHeight="1">
      <c r="A31" s="193"/>
      <c r="B31" s="775">
        <v>692</v>
      </c>
      <c r="C31" s="769" t="s">
        <v>994</v>
      </c>
      <c r="D31" s="786"/>
      <c r="E31" s="771"/>
      <c r="F31" s="768">
        <v>515738</v>
      </c>
      <c r="G31" s="768">
        <v>515738</v>
      </c>
      <c r="H31" s="768">
        <v>266211</v>
      </c>
      <c r="I31" s="764">
        <v>52</v>
      </c>
      <c r="J31" s="547"/>
      <c r="K31" s="547">
        <v>266211</v>
      </c>
    </row>
    <row r="32" spans="1:11" ht="12" customHeight="1">
      <c r="A32" s="193"/>
      <c r="B32" s="775">
        <v>693</v>
      </c>
      <c r="C32" s="769" t="s">
        <v>995</v>
      </c>
      <c r="D32" s="786"/>
      <c r="E32" s="787"/>
      <c r="F32" s="768"/>
      <c r="G32" s="768"/>
      <c r="H32" s="768">
        <v>2129</v>
      </c>
      <c r="I32" s="764"/>
      <c r="J32" s="788"/>
      <c r="K32" s="547">
        <v>2129</v>
      </c>
    </row>
    <row r="33" spans="1:11" ht="12" customHeight="1">
      <c r="A33" s="778"/>
      <c r="B33" s="778"/>
      <c r="C33" s="789" t="s">
        <v>996</v>
      </c>
      <c r="D33" s="790"/>
      <c r="E33" s="791"/>
      <c r="F33" s="327">
        <f>SUM(F24:F31)</f>
        <v>653184</v>
      </c>
      <c r="G33" s="327">
        <f>SUM(G24:G31)</f>
        <v>653184</v>
      </c>
      <c r="H33" s="327">
        <f>SUM(H24:H32)</f>
        <v>333379</v>
      </c>
      <c r="I33" s="781">
        <v>51</v>
      </c>
      <c r="J33" s="792">
        <f>SUM(J24:J32)</f>
        <v>40213</v>
      </c>
      <c r="K33" s="792">
        <f>SUM(K24:K32)</f>
        <v>373592</v>
      </c>
    </row>
    <row r="34" spans="1:12" ht="12" customHeight="1">
      <c r="A34" s="793"/>
      <c r="B34" s="794"/>
      <c r="C34" s="795" t="s">
        <v>997</v>
      </c>
      <c r="D34" s="796"/>
      <c r="E34" s="797"/>
      <c r="F34" s="798">
        <v>1992000</v>
      </c>
      <c r="G34" s="798">
        <v>2008924</v>
      </c>
      <c r="H34" s="798">
        <v>981092</v>
      </c>
      <c r="I34" s="799">
        <v>49</v>
      </c>
      <c r="J34" s="800"/>
      <c r="K34" s="800">
        <v>981092</v>
      </c>
      <c r="L34" s="640"/>
    </row>
    <row r="35" spans="1:12" ht="12" customHeight="1">
      <c r="A35" s="801"/>
      <c r="B35" s="802"/>
      <c r="C35" s="803" t="s">
        <v>998</v>
      </c>
      <c r="D35" s="804"/>
      <c r="E35" s="805"/>
      <c r="F35" s="806">
        <v>0</v>
      </c>
      <c r="G35" s="806">
        <v>100000</v>
      </c>
      <c r="H35" s="806"/>
      <c r="I35" s="807"/>
      <c r="J35" s="808"/>
      <c r="K35" s="809"/>
      <c r="L35" s="640"/>
    </row>
    <row r="36" spans="1:11" ht="12" customHeight="1">
      <c r="A36" s="810" t="s">
        <v>999</v>
      </c>
      <c r="B36" s="811"/>
      <c r="C36" s="811"/>
      <c r="D36" s="811"/>
      <c r="E36" s="812"/>
      <c r="F36" s="813">
        <v>0</v>
      </c>
      <c r="G36" s="813">
        <v>0</v>
      </c>
      <c r="H36" s="814">
        <v>39290</v>
      </c>
      <c r="I36" s="815"/>
      <c r="J36" s="814">
        <v>7446</v>
      </c>
      <c r="K36" s="814">
        <v>46736</v>
      </c>
    </row>
    <row r="37" spans="1:11" ht="12" customHeight="1">
      <c r="A37" s="816"/>
      <c r="B37" s="816"/>
      <c r="C37" s="816"/>
      <c r="D37" s="816"/>
      <c r="E37" s="817"/>
      <c r="F37" s="818"/>
      <c r="G37" s="818"/>
      <c r="H37" s="819"/>
      <c r="I37" s="820"/>
      <c r="J37" s="819"/>
      <c r="K37" s="819"/>
    </row>
    <row r="38" spans="1:11" ht="12" customHeight="1">
      <c r="A38" s="816"/>
      <c r="B38" s="816"/>
      <c r="C38" s="816"/>
      <c r="D38" s="816"/>
      <c r="E38" s="817"/>
      <c r="F38" s="818"/>
      <c r="G38" s="818"/>
      <c r="H38" s="819"/>
      <c r="I38" s="820"/>
      <c r="J38" s="819"/>
      <c r="K38" s="819"/>
    </row>
    <row r="39" spans="1:11" ht="12" customHeight="1">
      <c r="A39" s="816"/>
      <c r="B39" s="816"/>
      <c r="C39" s="816"/>
      <c r="D39" s="816"/>
      <c r="E39" s="817"/>
      <c r="F39" s="818"/>
      <c r="G39" s="818"/>
      <c r="H39" s="819"/>
      <c r="I39" s="820"/>
      <c r="J39" s="819"/>
      <c r="K39" s="819"/>
    </row>
    <row r="40" spans="1:11" s="664" customFormat="1" ht="11.25" customHeight="1">
      <c r="A40" s="816"/>
      <c r="B40" s="816"/>
      <c r="C40" s="816"/>
      <c r="D40" s="816"/>
      <c r="E40" s="817"/>
      <c r="F40" s="818"/>
      <c r="G40" s="818"/>
      <c r="H40" s="819"/>
      <c r="I40" s="820"/>
      <c r="J40" s="819"/>
      <c r="K40" s="819"/>
    </row>
    <row r="41" spans="1:11" s="664" customFormat="1" ht="12" customHeight="1">
      <c r="A41" s="816"/>
      <c r="B41" s="816"/>
      <c r="C41" s="816"/>
      <c r="D41" s="816"/>
      <c r="E41" s="817"/>
      <c r="F41" s="818"/>
      <c r="G41" s="818"/>
      <c r="H41" s="819"/>
      <c r="I41" s="820"/>
      <c r="J41" s="819"/>
      <c r="K41" s="819"/>
    </row>
    <row r="42" spans="1:11" s="664" customFormat="1" ht="12" customHeight="1">
      <c r="A42" s="821"/>
      <c r="B42" s="822"/>
      <c r="C42" s="822"/>
      <c r="D42" s="822"/>
      <c r="E42" s="822"/>
      <c r="F42" s="823"/>
      <c r="G42" s="824"/>
      <c r="H42" s="822"/>
      <c r="I42" s="822"/>
      <c r="J42" s="819"/>
      <c r="K42" s="819"/>
    </row>
    <row r="43" spans="1:11" s="664" customFormat="1" ht="12" customHeight="1">
      <c r="A43" s="825" t="s">
        <v>258</v>
      </c>
      <c r="B43" s="826" t="s">
        <v>915</v>
      </c>
      <c r="C43" s="827"/>
      <c r="D43" s="828"/>
      <c r="E43" s="829"/>
      <c r="F43" s="830" t="s">
        <v>963</v>
      </c>
      <c r="G43" s="830" t="s">
        <v>919</v>
      </c>
      <c r="H43" s="831" t="s">
        <v>916</v>
      </c>
      <c r="I43" s="832" t="s">
        <v>917</v>
      </c>
      <c r="J43" s="819"/>
      <c r="K43" s="819"/>
    </row>
    <row r="44" spans="1:11" s="664" customFormat="1" ht="12" customHeight="1">
      <c r="A44" s="825"/>
      <c r="B44" s="826"/>
      <c r="C44" s="833"/>
      <c r="D44" s="834"/>
      <c r="E44" s="835"/>
      <c r="F44" s="832" t="s">
        <v>966</v>
      </c>
      <c r="G44" s="832" t="s">
        <v>966</v>
      </c>
      <c r="H44" s="836" t="s">
        <v>967</v>
      </c>
      <c r="I44" s="832"/>
      <c r="J44" s="819"/>
      <c r="K44" s="819"/>
    </row>
    <row r="45" spans="1:19" s="841" customFormat="1" ht="13.5">
      <c r="A45" s="837" t="s">
        <v>629</v>
      </c>
      <c r="B45" s="838"/>
      <c r="C45" s="838"/>
      <c r="D45" s="838"/>
      <c r="E45" s="838"/>
      <c r="F45" s="839"/>
      <c r="G45" s="839"/>
      <c r="H45" s="839"/>
      <c r="I45" s="840"/>
      <c r="J45" s="664"/>
      <c r="K45" s="664"/>
      <c r="L45" s="664"/>
      <c r="M45" s="664"/>
      <c r="N45" s="664"/>
      <c r="O45" s="664"/>
      <c r="P45" s="664"/>
      <c r="Q45" s="664"/>
      <c r="R45" s="664"/>
      <c r="S45" s="664"/>
    </row>
    <row r="46" spans="1:9" ht="13.5">
      <c r="A46" s="842">
        <v>11</v>
      </c>
      <c r="B46" s="843" t="s">
        <v>747</v>
      </c>
      <c r="C46" s="843"/>
      <c r="D46" s="843"/>
      <c r="E46" s="843"/>
      <c r="F46" s="844"/>
      <c r="G46" s="844"/>
      <c r="H46" s="844"/>
      <c r="I46" s="844"/>
    </row>
    <row r="47" spans="1:9" ht="12.75">
      <c r="A47" s="845"/>
      <c r="B47" s="778"/>
      <c r="C47" s="779" t="s">
        <v>942</v>
      </c>
      <c r="D47" s="779"/>
      <c r="E47" s="779"/>
      <c r="F47" s="846">
        <v>220617</v>
      </c>
      <c r="G47" s="846">
        <v>220617</v>
      </c>
      <c r="H47" s="846">
        <v>109438</v>
      </c>
      <c r="I47" s="847">
        <v>50</v>
      </c>
    </row>
    <row r="48" spans="1:9" ht="12.75">
      <c r="A48" s="772"/>
      <c r="B48" s="760">
        <v>501</v>
      </c>
      <c r="C48" s="766" t="s">
        <v>970</v>
      </c>
      <c r="D48" s="766"/>
      <c r="E48" s="766"/>
      <c r="F48" s="762">
        <v>5990</v>
      </c>
      <c r="G48" s="762">
        <v>5990</v>
      </c>
      <c r="H48" s="763">
        <v>4168</v>
      </c>
      <c r="I48" s="848">
        <v>70</v>
      </c>
    </row>
    <row r="49" spans="1:9" ht="12.75">
      <c r="A49" s="772"/>
      <c r="B49" s="760">
        <v>502</v>
      </c>
      <c r="C49" s="769" t="s">
        <v>1000</v>
      </c>
      <c r="D49" s="770"/>
      <c r="E49" s="771"/>
      <c r="F49" s="762"/>
      <c r="G49" s="762">
        <v>26803</v>
      </c>
      <c r="H49" s="763">
        <v>13531</v>
      </c>
      <c r="I49" s="848">
        <v>50</v>
      </c>
    </row>
    <row r="50" spans="1:9" ht="12.75">
      <c r="A50" s="772"/>
      <c r="B50" s="760">
        <v>511</v>
      </c>
      <c r="C50" s="769" t="s">
        <v>1001</v>
      </c>
      <c r="D50" s="770"/>
      <c r="E50" s="771"/>
      <c r="F50" s="762">
        <v>2000</v>
      </c>
      <c r="G50" s="762">
        <v>2000</v>
      </c>
      <c r="H50" s="763">
        <v>78</v>
      </c>
      <c r="I50" s="848">
        <v>10</v>
      </c>
    </row>
    <row r="51" spans="1:9" ht="12.75">
      <c r="A51" s="772"/>
      <c r="B51" s="760">
        <v>512</v>
      </c>
      <c r="C51" s="769" t="s">
        <v>974</v>
      </c>
      <c r="D51" s="770"/>
      <c r="E51" s="771"/>
      <c r="F51" s="762">
        <v>400</v>
      </c>
      <c r="G51" s="762">
        <v>400</v>
      </c>
      <c r="H51" s="763">
        <v>53</v>
      </c>
      <c r="I51" s="848">
        <v>13</v>
      </c>
    </row>
    <row r="52" spans="1:9" ht="12.75">
      <c r="A52" s="772"/>
      <c r="B52" s="760">
        <v>513</v>
      </c>
      <c r="C52" s="769" t="s">
        <v>975</v>
      </c>
      <c r="D52" s="770"/>
      <c r="E52" s="771"/>
      <c r="F52" s="762">
        <v>330</v>
      </c>
      <c r="G52" s="762">
        <v>330</v>
      </c>
      <c r="H52" s="763">
        <v>25</v>
      </c>
      <c r="I52" s="848">
        <v>8</v>
      </c>
    </row>
    <row r="53" spans="1:9" ht="12.75">
      <c r="A53" s="772"/>
      <c r="B53" s="760">
        <v>518</v>
      </c>
      <c r="C53" s="769" t="s">
        <v>976</v>
      </c>
      <c r="D53" s="770"/>
      <c r="E53" s="771"/>
      <c r="F53" s="762">
        <v>11000</v>
      </c>
      <c r="G53" s="762">
        <v>11000</v>
      </c>
      <c r="H53" s="763">
        <v>5099</v>
      </c>
      <c r="I53" s="848">
        <v>46</v>
      </c>
    </row>
    <row r="54" spans="1:9" ht="12.75">
      <c r="A54" s="772"/>
      <c r="B54" s="760">
        <v>521</v>
      </c>
      <c r="C54" s="766" t="s">
        <v>1002</v>
      </c>
      <c r="D54" s="766"/>
      <c r="E54" s="766"/>
      <c r="F54" s="767">
        <v>107482</v>
      </c>
      <c r="G54" s="767">
        <v>107482</v>
      </c>
      <c r="H54" s="768">
        <v>55719</v>
      </c>
      <c r="I54" s="848">
        <v>52</v>
      </c>
    </row>
    <row r="55" spans="1:9" ht="12.75">
      <c r="A55" s="772"/>
      <c r="B55" s="760">
        <v>524</v>
      </c>
      <c r="C55" s="769" t="s">
        <v>980</v>
      </c>
      <c r="D55" s="770"/>
      <c r="E55" s="771"/>
      <c r="F55" s="767">
        <v>37664</v>
      </c>
      <c r="G55" s="767">
        <v>37664</v>
      </c>
      <c r="H55" s="768">
        <v>19637</v>
      </c>
      <c r="I55" s="848">
        <v>52</v>
      </c>
    </row>
    <row r="56" spans="1:9" ht="12.75">
      <c r="A56" s="772"/>
      <c r="B56" s="760">
        <v>525</v>
      </c>
      <c r="C56" s="769" t="s">
        <v>1003</v>
      </c>
      <c r="D56" s="770"/>
      <c r="E56" s="771"/>
      <c r="F56" s="767">
        <v>1140</v>
      </c>
      <c r="G56" s="767">
        <v>1140</v>
      </c>
      <c r="H56" s="768">
        <v>528</v>
      </c>
      <c r="I56" s="848">
        <v>46</v>
      </c>
    </row>
    <row r="57" spans="1:9" ht="12.75">
      <c r="A57" s="772"/>
      <c r="B57" s="760">
        <v>527</v>
      </c>
      <c r="C57" s="769" t="s">
        <v>980</v>
      </c>
      <c r="D57" s="770"/>
      <c r="E57" s="771"/>
      <c r="F57" s="767">
        <v>6700</v>
      </c>
      <c r="G57" s="767">
        <v>6700</v>
      </c>
      <c r="H57" s="768">
        <v>3344</v>
      </c>
      <c r="I57" s="848">
        <v>50</v>
      </c>
    </row>
    <row r="58" spans="1:9" ht="12.75">
      <c r="A58" s="772"/>
      <c r="B58" s="760">
        <v>538</v>
      </c>
      <c r="C58" s="769" t="s">
        <v>1004</v>
      </c>
      <c r="D58" s="770"/>
      <c r="E58" s="771"/>
      <c r="F58" s="767"/>
      <c r="G58" s="767"/>
      <c r="H58" s="768">
        <v>252</v>
      </c>
      <c r="I58" s="848"/>
    </row>
    <row r="59" spans="1:9" ht="12.75">
      <c r="A59" s="772"/>
      <c r="B59" s="760">
        <v>551</v>
      </c>
      <c r="C59" s="769" t="s">
        <v>982</v>
      </c>
      <c r="D59" s="770"/>
      <c r="E59" s="771"/>
      <c r="F59" s="767">
        <v>12458</v>
      </c>
      <c r="G59" s="767">
        <v>12458</v>
      </c>
      <c r="H59" s="768">
        <v>6230</v>
      </c>
      <c r="I59" s="848">
        <v>50</v>
      </c>
    </row>
    <row r="60" spans="1:10" ht="12.75">
      <c r="A60" s="772"/>
      <c r="B60" s="760">
        <v>553</v>
      </c>
      <c r="C60" s="769" t="s">
        <v>1005</v>
      </c>
      <c r="D60" s="770"/>
      <c r="E60" s="771"/>
      <c r="F60" s="767">
        <v>6850</v>
      </c>
      <c r="G60" s="767">
        <v>6850</v>
      </c>
      <c r="H60" s="768"/>
      <c r="I60" s="848"/>
      <c r="J60" s="640"/>
    </row>
    <row r="61" spans="1:9" ht="12.75">
      <c r="A61" s="772"/>
      <c r="B61" s="760">
        <v>568</v>
      </c>
      <c r="C61" s="766" t="s">
        <v>985</v>
      </c>
      <c r="D61" s="766"/>
      <c r="E61" s="766"/>
      <c r="F61" s="767">
        <v>1800</v>
      </c>
      <c r="G61" s="767">
        <v>1800</v>
      </c>
      <c r="H61" s="768">
        <v>765</v>
      </c>
      <c r="I61" s="848">
        <v>43</v>
      </c>
    </row>
    <row r="62" spans="1:9" ht="12.75">
      <c r="A62" s="772"/>
      <c r="B62" s="760">
        <v>591</v>
      </c>
      <c r="C62" s="769" t="s">
        <v>986</v>
      </c>
      <c r="D62" s="849"/>
      <c r="E62" s="850"/>
      <c r="F62" s="767"/>
      <c r="G62" s="767"/>
      <c r="H62" s="768">
        <v>9</v>
      </c>
      <c r="I62" s="848"/>
    </row>
    <row r="63" spans="1:9" ht="12.75">
      <c r="A63" s="851"/>
      <c r="B63" s="325"/>
      <c r="C63" s="852" t="s">
        <v>955</v>
      </c>
      <c r="D63" s="852"/>
      <c r="E63" s="852"/>
      <c r="F63" s="327">
        <v>204917</v>
      </c>
      <c r="G63" s="327">
        <v>204917</v>
      </c>
      <c r="H63" s="327">
        <v>108817</v>
      </c>
      <c r="I63" s="853">
        <v>50</v>
      </c>
    </row>
    <row r="64" spans="1:9" ht="12.75">
      <c r="A64" s="854"/>
      <c r="B64" s="855">
        <v>602</v>
      </c>
      <c r="C64" s="856" t="s">
        <v>1006</v>
      </c>
      <c r="D64" s="857"/>
      <c r="E64" s="858"/>
      <c r="F64" s="859"/>
      <c r="G64" s="859"/>
      <c r="H64" s="860">
        <v>20</v>
      </c>
      <c r="I64" s="861"/>
    </row>
    <row r="65" spans="1:9" ht="12.75">
      <c r="A65" s="854"/>
      <c r="B65" s="855">
        <v>648</v>
      </c>
      <c r="C65" s="856" t="s">
        <v>990</v>
      </c>
      <c r="D65" s="857"/>
      <c r="E65" s="858"/>
      <c r="F65" s="765"/>
      <c r="G65" s="765"/>
      <c r="H65" s="765">
        <v>1228</v>
      </c>
      <c r="I65" s="862"/>
    </row>
    <row r="66" spans="1:9" ht="12.75">
      <c r="A66" s="772"/>
      <c r="B66" s="760">
        <v>653</v>
      </c>
      <c r="C66" s="769" t="s">
        <v>1007</v>
      </c>
      <c r="D66" s="770"/>
      <c r="E66" s="771"/>
      <c r="F66" s="767">
        <v>6850</v>
      </c>
      <c r="G66" s="767">
        <v>6850</v>
      </c>
      <c r="H66" s="765">
        <v>3140</v>
      </c>
      <c r="I66" s="848">
        <v>46</v>
      </c>
    </row>
    <row r="67" spans="1:9" ht="12.75">
      <c r="A67" s="772"/>
      <c r="B67" s="760">
        <v>662</v>
      </c>
      <c r="C67" s="769" t="s">
        <v>993</v>
      </c>
      <c r="D67" s="770"/>
      <c r="E67" s="771"/>
      <c r="F67" s="767">
        <v>200</v>
      </c>
      <c r="G67" s="767">
        <v>200</v>
      </c>
      <c r="H67" s="765">
        <v>47</v>
      </c>
      <c r="I67" s="848">
        <v>24</v>
      </c>
    </row>
    <row r="68" spans="1:9" ht="12.75">
      <c r="A68" s="772"/>
      <c r="B68" s="760">
        <v>691</v>
      </c>
      <c r="C68" s="863" t="s">
        <v>1008</v>
      </c>
      <c r="D68" s="850" t="s">
        <v>1009</v>
      </c>
      <c r="E68" s="850"/>
      <c r="F68" s="768">
        <v>185409</v>
      </c>
      <c r="G68" s="768">
        <v>185409</v>
      </c>
      <c r="H68" s="768">
        <v>98152</v>
      </c>
      <c r="I68" s="848">
        <v>53</v>
      </c>
    </row>
    <row r="69" spans="1:9" ht="12.75">
      <c r="A69" s="772"/>
      <c r="B69" s="864">
        <v>692</v>
      </c>
      <c r="C69" s="772"/>
      <c r="D69" s="850" t="s">
        <v>1010</v>
      </c>
      <c r="E69" s="850"/>
      <c r="F69" s="762">
        <v>12458</v>
      </c>
      <c r="G69" s="762">
        <v>12458</v>
      </c>
      <c r="H69" s="768">
        <v>6230</v>
      </c>
      <c r="I69" s="848">
        <v>50</v>
      </c>
    </row>
    <row r="70" spans="1:9" ht="12" customHeight="1">
      <c r="A70" s="865"/>
      <c r="B70" s="866"/>
      <c r="C70" s="867" t="s">
        <v>1011</v>
      </c>
      <c r="D70" s="868"/>
      <c r="E70" s="869"/>
      <c r="F70" s="327">
        <v>185409</v>
      </c>
      <c r="G70" s="327">
        <v>185409</v>
      </c>
      <c r="H70" s="870">
        <v>98152</v>
      </c>
      <c r="I70" s="853">
        <v>53</v>
      </c>
    </row>
    <row r="71" spans="1:9" ht="13.5">
      <c r="A71" s="871">
        <v>12</v>
      </c>
      <c r="B71" s="843" t="s">
        <v>1012</v>
      </c>
      <c r="C71" s="843"/>
      <c r="D71" s="843"/>
      <c r="E71" s="843"/>
      <c r="F71" s="872"/>
      <c r="G71" s="872"/>
      <c r="H71" s="872"/>
      <c r="I71" s="873"/>
    </row>
    <row r="72" spans="1:9" ht="12.75">
      <c r="A72" s="845"/>
      <c r="B72" s="778"/>
      <c r="C72" s="779" t="s">
        <v>942</v>
      </c>
      <c r="D72" s="779"/>
      <c r="E72" s="779"/>
      <c r="F72" s="846">
        <v>60555</v>
      </c>
      <c r="G72" s="846">
        <v>60555</v>
      </c>
      <c r="H72" s="846">
        <v>28498</v>
      </c>
      <c r="I72" s="874">
        <v>47</v>
      </c>
    </row>
    <row r="73" spans="1:9" ht="12.75">
      <c r="A73" s="772"/>
      <c r="B73" s="760">
        <v>501</v>
      </c>
      <c r="C73" s="766" t="s">
        <v>970</v>
      </c>
      <c r="D73" s="766"/>
      <c r="E73" s="766"/>
      <c r="F73" s="762">
        <v>3500</v>
      </c>
      <c r="G73" s="762">
        <v>3500</v>
      </c>
      <c r="H73" s="763">
        <v>1684</v>
      </c>
      <c r="I73" s="875">
        <v>48</v>
      </c>
    </row>
    <row r="74" spans="1:9" ht="12.75">
      <c r="A74" s="772"/>
      <c r="B74" s="760">
        <v>502</v>
      </c>
      <c r="C74" s="769" t="s">
        <v>1000</v>
      </c>
      <c r="D74" s="770"/>
      <c r="E74" s="771"/>
      <c r="F74" s="762">
        <v>100</v>
      </c>
      <c r="G74" s="762">
        <v>100</v>
      </c>
      <c r="H74" s="763"/>
      <c r="I74" s="875"/>
    </row>
    <row r="75" spans="1:9" ht="12.75">
      <c r="A75" s="772"/>
      <c r="B75" s="760">
        <v>511</v>
      </c>
      <c r="C75" s="769" t="s">
        <v>1001</v>
      </c>
      <c r="D75" s="770"/>
      <c r="E75" s="771"/>
      <c r="F75" s="762"/>
      <c r="G75" s="762"/>
      <c r="H75" s="763"/>
      <c r="I75" s="875"/>
    </row>
    <row r="76" spans="1:9" ht="12.75">
      <c r="A76" s="772"/>
      <c r="B76" s="760">
        <v>518</v>
      </c>
      <c r="C76" s="769" t="s">
        <v>976</v>
      </c>
      <c r="D76" s="770"/>
      <c r="E76" s="771"/>
      <c r="F76" s="762">
        <v>300</v>
      </c>
      <c r="G76" s="762">
        <v>300</v>
      </c>
      <c r="H76" s="763">
        <v>190</v>
      </c>
      <c r="I76" s="875">
        <v>63</v>
      </c>
    </row>
    <row r="77" spans="1:9" ht="12.75">
      <c r="A77" s="772"/>
      <c r="B77" s="760">
        <v>521</v>
      </c>
      <c r="C77" s="766" t="s">
        <v>1002</v>
      </c>
      <c r="D77" s="766"/>
      <c r="E77" s="766"/>
      <c r="F77" s="767">
        <v>37750</v>
      </c>
      <c r="G77" s="767">
        <v>37750</v>
      </c>
      <c r="H77" s="768">
        <v>18414</v>
      </c>
      <c r="I77" s="875">
        <v>49</v>
      </c>
    </row>
    <row r="78" spans="1:9" ht="12.75">
      <c r="A78" s="772"/>
      <c r="B78" s="760">
        <v>524</v>
      </c>
      <c r="C78" s="769" t="s">
        <v>980</v>
      </c>
      <c r="D78" s="770"/>
      <c r="E78" s="771"/>
      <c r="F78" s="767">
        <v>13290</v>
      </c>
      <c r="G78" s="767">
        <v>13290</v>
      </c>
      <c r="H78" s="768">
        <v>6499</v>
      </c>
      <c r="I78" s="875">
        <v>49</v>
      </c>
    </row>
    <row r="79" spans="1:9" ht="12.75">
      <c r="A79" s="772"/>
      <c r="B79" s="760">
        <v>525</v>
      </c>
      <c r="C79" s="769" t="s">
        <v>1003</v>
      </c>
      <c r="D79" s="770"/>
      <c r="E79" s="771"/>
      <c r="F79" s="767">
        <v>545</v>
      </c>
      <c r="G79" s="767">
        <v>545</v>
      </c>
      <c r="H79" s="768">
        <v>288</v>
      </c>
      <c r="I79" s="875">
        <v>53</v>
      </c>
    </row>
    <row r="80" spans="1:9" ht="12.75">
      <c r="A80" s="772"/>
      <c r="B80" s="760">
        <v>527</v>
      </c>
      <c r="C80" s="769" t="s">
        <v>980</v>
      </c>
      <c r="D80" s="770"/>
      <c r="E80" s="771"/>
      <c r="F80" s="767">
        <v>2930</v>
      </c>
      <c r="G80" s="767">
        <v>2930</v>
      </c>
      <c r="H80" s="768">
        <v>1423</v>
      </c>
      <c r="I80" s="875">
        <v>49</v>
      </c>
    </row>
    <row r="81" spans="1:9" ht="12.75">
      <c r="A81" s="772"/>
      <c r="B81" s="760">
        <v>553</v>
      </c>
      <c r="C81" s="769" t="s">
        <v>1005</v>
      </c>
      <c r="D81" s="770"/>
      <c r="E81" s="771"/>
      <c r="F81" s="768">
        <v>2140</v>
      </c>
      <c r="G81" s="768">
        <v>2140</v>
      </c>
      <c r="H81" s="768"/>
      <c r="I81" s="875"/>
    </row>
    <row r="82" spans="1:9" ht="12.75">
      <c r="A82" s="851"/>
      <c r="B82" s="325"/>
      <c r="C82" s="852" t="s">
        <v>955</v>
      </c>
      <c r="D82" s="852"/>
      <c r="E82" s="852"/>
      <c r="F82" s="327">
        <v>60555</v>
      </c>
      <c r="G82" s="327">
        <v>60555</v>
      </c>
      <c r="H82" s="327">
        <v>28498</v>
      </c>
      <c r="I82" s="876">
        <v>47</v>
      </c>
    </row>
    <row r="83" spans="1:9" ht="12.75">
      <c r="A83" s="854"/>
      <c r="B83" s="855">
        <v>602</v>
      </c>
      <c r="C83" s="856" t="s">
        <v>987</v>
      </c>
      <c r="D83" s="877"/>
      <c r="E83" s="878"/>
      <c r="F83" s="879"/>
      <c r="G83" s="879"/>
      <c r="H83" s="765">
        <v>10</v>
      </c>
      <c r="I83" s="880"/>
    </row>
    <row r="84" spans="1:9" ht="12.75">
      <c r="A84" s="854"/>
      <c r="B84" s="855">
        <v>653</v>
      </c>
      <c r="C84" s="856" t="s">
        <v>1013</v>
      </c>
      <c r="D84" s="877"/>
      <c r="E84" s="878"/>
      <c r="F84" s="765">
        <v>2140</v>
      </c>
      <c r="G84" s="765">
        <v>2140</v>
      </c>
      <c r="H84" s="765">
        <v>973</v>
      </c>
      <c r="I84" s="881">
        <v>45</v>
      </c>
    </row>
    <row r="85" spans="1:9" ht="12.75">
      <c r="A85" s="772"/>
      <c r="B85" s="760">
        <v>691</v>
      </c>
      <c r="C85" s="863" t="s">
        <v>1014</v>
      </c>
      <c r="D85" s="850" t="s">
        <v>1009</v>
      </c>
      <c r="E85" s="850"/>
      <c r="F85" s="768">
        <v>58415</v>
      </c>
      <c r="G85" s="768">
        <v>58415</v>
      </c>
      <c r="H85" s="768">
        <v>27515</v>
      </c>
      <c r="I85" s="875">
        <v>47</v>
      </c>
    </row>
    <row r="86" spans="1:9" ht="12.75">
      <c r="A86" s="772"/>
      <c r="B86" s="864">
        <v>692</v>
      </c>
      <c r="C86" s="772"/>
      <c r="D86" s="850" t="s">
        <v>1010</v>
      </c>
      <c r="E86" s="850"/>
      <c r="F86" s="762"/>
      <c r="G86" s="762"/>
      <c r="H86" s="768"/>
      <c r="I86" s="875"/>
    </row>
    <row r="87" spans="1:9" ht="14.25" customHeight="1">
      <c r="A87" s="851"/>
      <c r="B87" s="325"/>
      <c r="C87" s="789" t="s">
        <v>1011</v>
      </c>
      <c r="D87" s="882"/>
      <c r="E87" s="883"/>
      <c r="F87" s="327">
        <v>58415</v>
      </c>
      <c r="G87" s="327">
        <v>58415</v>
      </c>
      <c r="H87" s="327">
        <v>27515</v>
      </c>
      <c r="I87" s="876">
        <v>47</v>
      </c>
    </row>
    <row r="88" spans="1:9" ht="13.5">
      <c r="A88" s="842">
        <v>13</v>
      </c>
      <c r="B88" s="843" t="s">
        <v>1015</v>
      </c>
      <c r="C88" s="843"/>
      <c r="D88" s="843"/>
      <c r="E88" s="843"/>
      <c r="F88" s="844"/>
      <c r="G88" s="844"/>
      <c r="H88" s="844"/>
      <c r="I88" s="884"/>
    </row>
    <row r="89" spans="1:9" ht="12.75">
      <c r="A89" s="845"/>
      <c r="B89" s="778"/>
      <c r="C89" s="779" t="s">
        <v>942</v>
      </c>
      <c r="D89" s="779"/>
      <c r="E89" s="779"/>
      <c r="F89" s="846">
        <v>41100</v>
      </c>
      <c r="G89" s="846">
        <v>41100</v>
      </c>
      <c r="H89" s="846">
        <v>19456</v>
      </c>
      <c r="I89" s="874">
        <v>47</v>
      </c>
    </row>
    <row r="90" spans="1:9" ht="12.75">
      <c r="A90" s="772"/>
      <c r="B90" s="760">
        <v>518</v>
      </c>
      <c r="C90" s="769" t="s">
        <v>976</v>
      </c>
      <c r="D90" s="770"/>
      <c r="E90" s="771"/>
      <c r="F90" s="762">
        <v>41100</v>
      </c>
      <c r="G90" s="763">
        <v>41100</v>
      </c>
      <c r="H90" s="763">
        <v>19456</v>
      </c>
      <c r="I90" s="875">
        <v>47</v>
      </c>
    </row>
    <row r="91" spans="1:9" ht="12.75">
      <c r="A91" s="851"/>
      <c r="B91" s="325"/>
      <c r="C91" s="852" t="s">
        <v>955</v>
      </c>
      <c r="D91" s="852"/>
      <c r="E91" s="852"/>
      <c r="F91" s="780">
        <v>41100</v>
      </c>
      <c r="G91" s="780">
        <v>41100</v>
      </c>
      <c r="H91" s="780">
        <v>19456</v>
      </c>
      <c r="I91" s="885">
        <v>47</v>
      </c>
    </row>
    <row r="92" spans="1:9" ht="12.75">
      <c r="A92" s="772"/>
      <c r="B92" s="760">
        <v>691</v>
      </c>
      <c r="C92" s="863" t="s">
        <v>1014</v>
      </c>
      <c r="D92" s="850" t="s">
        <v>1009</v>
      </c>
      <c r="E92" s="850"/>
      <c r="F92" s="768">
        <v>41100</v>
      </c>
      <c r="G92" s="768">
        <v>41100</v>
      </c>
      <c r="H92" s="768">
        <v>19456</v>
      </c>
      <c r="I92" s="875">
        <v>47</v>
      </c>
    </row>
    <row r="93" spans="1:9" ht="12.75">
      <c r="A93" s="772"/>
      <c r="B93" s="864">
        <v>692</v>
      </c>
      <c r="C93" s="772"/>
      <c r="D93" s="850" t="s">
        <v>1010</v>
      </c>
      <c r="E93" s="850"/>
      <c r="F93" s="762"/>
      <c r="G93" s="768"/>
      <c r="H93" s="768"/>
      <c r="I93" s="875"/>
    </row>
    <row r="94" spans="1:9" ht="12.75">
      <c r="A94" s="851"/>
      <c r="B94" s="325"/>
      <c r="C94" s="789" t="s">
        <v>1016</v>
      </c>
      <c r="D94" s="882"/>
      <c r="E94" s="883"/>
      <c r="F94" s="327">
        <v>41100</v>
      </c>
      <c r="G94" s="327">
        <v>41100</v>
      </c>
      <c r="H94" s="327">
        <v>19456</v>
      </c>
      <c r="I94" s="876">
        <v>47</v>
      </c>
    </row>
    <row r="95" spans="1:9" ht="13.5">
      <c r="A95" s="842">
        <v>14</v>
      </c>
      <c r="B95" s="843" t="s">
        <v>1017</v>
      </c>
      <c r="C95" s="843"/>
      <c r="D95" s="843"/>
      <c r="E95" s="843"/>
      <c r="F95" s="844"/>
      <c r="G95" s="844"/>
      <c r="H95" s="844"/>
      <c r="I95" s="844"/>
    </row>
    <row r="96" spans="1:9" ht="12.75">
      <c r="A96" s="845"/>
      <c r="B96" s="778"/>
      <c r="C96" s="779" t="s">
        <v>942</v>
      </c>
      <c r="D96" s="779"/>
      <c r="E96" s="779"/>
      <c r="F96" s="846">
        <v>31725</v>
      </c>
      <c r="G96" s="846">
        <v>31725</v>
      </c>
      <c r="H96" s="846">
        <v>12907</v>
      </c>
      <c r="I96" s="847">
        <v>41</v>
      </c>
    </row>
    <row r="97" spans="1:9" ht="12.75">
      <c r="A97" s="772"/>
      <c r="B97" s="760">
        <v>501</v>
      </c>
      <c r="C97" s="766" t="s">
        <v>970</v>
      </c>
      <c r="D97" s="766"/>
      <c r="E97" s="766"/>
      <c r="F97" s="762">
        <v>850</v>
      </c>
      <c r="G97" s="762">
        <v>850</v>
      </c>
      <c r="H97" s="763">
        <v>544</v>
      </c>
      <c r="I97" s="848">
        <v>64</v>
      </c>
    </row>
    <row r="98" spans="1:9" ht="12.75">
      <c r="A98" s="772"/>
      <c r="B98" s="760">
        <v>502</v>
      </c>
      <c r="C98" s="769" t="s">
        <v>1000</v>
      </c>
      <c r="D98" s="770"/>
      <c r="E98" s="771"/>
      <c r="F98" s="762">
        <v>3400</v>
      </c>
      <c r="G98" s="762">
        <v>3400</v>
      </c>
      <c r="H98" s="763">
        <v>477</v>
      </c>
      <c r="I98" s="848">
        <v>14</v>
      </c>
    </row>
    <row r="99" spans="1:9" ht="12.75">
      <c r="A99" s="772"/>
      <c r="B99" s="760">
        <v>518</v>
      </c>
      <c r="C99" s="769" t="s">
        <v>976</v>
      </c>
      <c r="D99" s="770"/>
      <c r="E99" s="771"/>
      <c r="F99" s="762">
        <v>1660</v>
      </c>
      <c r="G99" s="762">
        <v>1660</v>
      </c>
      <c r="H99" s="763">
        <v>631</v>
      </c>
      <c r="I99" s="848">
        <v>28</v>
      </c>
    </row>
    <row r="100" spans="1:9" ht="12.75">
      <c r="A100" s="772"/>
      <c r="B100" s="760">
        <v>521</v>
      </c>
      <c r="C100" s="766" t="s">
        <v>1002</v>
      </c>
      <c r="D100" s="766"/>
      <c r="E100" s="766"/>
      <c r="F100" s="767">
        <v>16000</v>
      </c>
      <c r="G100" s="767">
        <v>16000</v>
      </c>
      <c r="H100" s="768">
        <v>7475</v>
      </c>
      <c r="I100" s="848">
        <v>47</v>
      </c>
    </row>
    <row r="101" spans="1:9" ht="12.75">
      <c r="A101" s="772"/>
      <c r="B101" s="760">
        <v>524</v>
      </c>
      <c r="C101" s="769" t="s">
        <v>980</v>
      </c>
      <c r="D101" s="770"/>
      <c r="E101" s="771"/>
      <c r="F101" s="767">
        <v>5630</v>
      </c>
      <c r="G101" s="767">
        <v>5630</v>
      </c>
      <c r="H101" s="768">
        <v>2379</v>
      </c>
      <c r="I101" s="848">
        <v>42</v>
      </c>
    </row>
    <row r="102" spans="1:9" ht="12.75">
      <c r="A102" s="772"/>
      <c r="B102" s="760">
        <v>525</v>
      </c>
      <c r="C102" s="769" t="s">
        <v>1003</v>
      </c>
      <c r="D102" s="770"/>
      <c r="E102" s="771"/>
      <c r="F102" s="767">
        <v>360</v>
      </c>
      <c r="G102" s="767">
        <v>360</v>
      </c>
      <c r="H102" s="768">
        <v>180</v>
      </c>
      <c r="I102" s="848">
        <v>50</v>
      </c>
    </row>
    <row r="103" spans="1:9" ht="12.75">
      <c r="A103" s="772"/>
      <c r="B103" s="760">
        <v>527</v>
      </c>
      <c r="C103" s="769" t="s">
        <v>980</v>
      </c>
      <c r="D103" s="770"/>
      <c r="E103" s="771"/>
      <c r="F103" s="767">
        <v>1600</v>
      </c>
      <c r="G103" s="767">
        <v>1600</v>
      </c>
      <c r="H103" s="768">
        <v>769</v>
      </c>
      <c r="I103" s="848">
        <v>48</v>
      </c>
    </row>
    <row r="104" spans="1:9" ht="12.75">
      <c r="A104" s="772"/>
      <c r="B104" s="760">
        <v>551</v>
      </c>
      <c r="C104" s="769" t="s">
        <v>982</v>
      </c>
      <c r="D104" s="770"/>
      <c r="E104" s="771"/>
      <c r="F104" s="767">
        <v>905</v>
      </c>
      <c r="G104" s="767">
        <v>905</v>
      </c>
      <c r="H104" s="768">
        <v>452</v>
      </c>
      <c r="I104" s="848">
        <v>44</v>
      </c>
    </row>
    <row r="105" spans="1:9" ht="12.75">
      <c r="A105" s="772"/>
      <c r="B105" s="760">
        <v>553</v>
      </c>
      <c r="C105" s="769" t="s">
        <v>1005</v>
      </c>
      <c r="D105" s="770"/>
      <c r="E105" s="771"/>
      <c r="F105" s="767">
        <v>1320</v>
      </c>
      <c r="G105" s="767">
        <v>1320</v>
      </c>
      <c r="H105" s="768"/>
      <c r="I105" s="848"/>
    </row>
    <row r="106" spans="1:9" ht="12.75">
      <c r="A106" s="851"/>
      <c r="B106" s="325"/>
      <c r="C106" s="852" t="s">
        <v>955</v>
      </c>
      <c r="D106" s="852"/>
      <c r="E106" s="852"/>
      <c r="F106" s="780">
        <v>47425</v>
      </c>
      <c r="G106" s="780">
        <v>47425</v>
      </c>
      <c r="H106" s="780">
        <v>17729</v>
      </c>
      <c r="I106" s="886">
        <v>37</v>
      </c>
    </row>
    <row r="107" spans="1:9" ht="12.75">
      <c r="A107" s="772"/>
      <c r="B107" s="760">
        <v>602</v>
      </c>
      <c r="C107" s="766" t="s">
        <v>1018</v>
      </c>
      <c r="D107" s="766"/>
      <c r="E107" s="766"/>
      <c r="F107" s="767">
        <v>45200</v>
      </c>
      <c r="G107" s="767">
        <v>45200</v>
      </c>
      <c r="H107" s="765">
        <v>16173</v>
      </c>
      <c r="I107" s="848">
        <v>36</v>
      </c>
    </row>
    <row r="108" spans="1:9" ht="12.75">
      <c r="A108" s="772"/>
      <c r="B108" s="760">
        <v>653</v>
      </c>
      <c r="C108" s="769" t="s">
        <v>1019</v>
      </c>
      <c r="D108" s="770"/>
      <c r="E108" s="771"/>
      <c r="F108" s="767">
        <v>1320</v>
      </c>
      <c r="G108" s="767">
        <v>1320</v>
      </c>
      <c r="H108" s="765">
        <v>1104</v>
      </c>
      <c r="I108" s="848">
        <v>84</v>
      </c>
    </row>
    <row r="109" spans="1:9" ht="12.75">
      <c r="A109" s="772"/>
      <c r="B109" s="760">
        <v>658</v>
      </c>
      <c r="C109" s="769" t="s">
        <v>1020</v>
      </c>
      <c r="D109" s="770"/>
      <c r="E109" s="771"/>
      <c r="F109" s="767"/>
      <c r="G109" s="767"/>
      <c r="H109" s="765"/>
      <c r="I109" s="848"/>
    </row>
    <row r="110" spans="1:9" ht="12.75">
      <c r="A110" s="772"/>
      <c r="B110" s="760">
        <v>691</v>
      </c>
      <c r="C110" s="863" t="s">
        <v>1021</v>
      </c>
      <c r="D110" s="850" t="s">
        <v>1009</v>
      </c>
      <c r="E110" s="850"/>
      <c r="F110" s="768"/>
      <c r="G110" s="768"/>
      <c r="H110" s="768"/>
      <c r="I110" s="848"/>
    </row>
    <row r="111" spans="1:9" ht="12.75">
      <c r="A111" s="772"/>
      <c r="B111" s="864">
        <v>692</v>
      </c>
      <c r="C111" s="772"/>
      <c r="D111" s="850" t="s">
        <v>1010</v>
      </c>
      <c r="E111" s="850"/>
      <c r="F111" s="762">
        <v>905</v>
      </c>
      <c r="G111" s="762">
        <v>905</v>
      </c>
      <c r="H111" s="768">
        <v>452</v>
      </c>
      <c r="I111" s="848">
        <v>44</v>
      </c>
    </row>
    <row r="112" spans="1:9" ht="12.75">
      <c r="A112" s="851"/>
      <c r="B112" s="325"/>
      <c r="C112" s="789" t="s">
        <v>1022</v>
      </c>
      <c r="D112" s="882"/>
      <c r="E112" s="883"/>
      <c r="F112" s="327">
        <v>0</v>
      </c>
      <c r="G112" s="327">
        <v>0</v>
      </c>
      <c r="H112" s="327">
        <v>0</v>
      </c>
      <c r="I112" s="327">
        <v>0</v>
      </c>
    </row>
    <row r="113" spans="1:9" ht="13.5">
      <c r="A113" s="842">
        <v>31</v>
      </c>
      <c r="B113" s="887" t="s">
        <v>1023</v>
      </c>
      <c r="C113" s="888"/>
      <c r="D113" s="888"/>
      <c r="E113" s="889"/>
      <c r="F113" s="844"/>
      <c r="G113" s="844"/>
      <c r="H113" s="844"/>
      <c r="I113" s="890"/>
    </row>
    <row r="114" spans="1:9" ht="12.75">
      <c r="A114" s="845"/>
      <c r="B114" s="778"/>
      <c r="C114" s="789" t="s">
        <v>942</v>
      </c>
      <c r="D114" s="891"/>
      <c r="E114" s="892"/>
      <c r="F114" s="893">
        <v>700116</v>
      </c>
      <c r="G114" s="893">
        <v>700116</v>
      </c>
      <c r="H114" s="893">
        <v>317506</v>
      </c>
      <c r="I114" s="894">
        <v>45</v>
      </c>
    </row>
    <row r="115" spans="1:9" ht="12.75">
      <c r="A115" s="772"/>
      <c r="B115" s="760">
        <v>501</v>
      </c>
      <c r="C115" s="769" t="s">
        <v>970</v>
      </c>
      <c r="D115" s="849"/>
      <c r="E115" s="850"/>
      <c r="F115" s="762">
        <v>122075</v>
      </c>
      <c r="G115" s="762">
        <v>122075</v>
      </c>
      <c r="H115" s="763">
        <v>54649</v>
      </c>
      <c r="I115" s="848">
        <v>44</v>
      </c>
    </row>
    <row r="116" spans="1:9" ht="12.75">
      <c r="A116" s="772"/>
      <c r="B116" s="760">
        <v>502</v>
      </c>
      <c r="C116" s="769" t="s">
        <v>1000</v>
      </c>
      <c r="D116" s="770"/>
      <c r="E116" s="771"/>
      <c r="F116" s="762">
        <v>10620</v>
      </c>
      <c r="G116" s="762">
        <v>10620</v>
      </c>
      <c r="H116" s="763">
        <v>5635</v>
      </c>
      <c r="I116" s="848">
        <v>53</v>
      </c>
    </row>
    <row r="117" spans="1:9" ht="12.75">
      <c r="A117" s="772"/>
      <c r="B117" s="760">
        <v>511</v>
      </c>
      <c r="C117" s="769" t="s">
        <v>1001</v>
      </c>
      <c r="D117" s="770"/>
      <c r="E117" s="771"/>
      <c r="F117" s="762">
        <v>12040</v>
      </c>
      <c r="G117" s="762">
        <v>12040</v>
      </c>
      <c r="H117" s="763">
        <v>4270</v>
      </c>
      <c r="I117" s="848">
        <v>35</v>
      </c>
    </row>
    <row r="118" spans="1:9" ht="12.75">
      <c r="A118" s="772"/>
      <c r="B118" s="760">
        <v>518</v>
      </c>
      <c r="C118" s="769" t="s">
        <v>976</v>
      </c>
      <c r="D118" s="770"/>
      <c r="E118" s="771"/>
      <c r="F118" s="762">
        <v>327565</v>
      </c>
      <c r="G118" s="762">
        <v>327565</v>
      </c>
      <c r="H118" s="763">
        <v>144560</v>
      </c>
      <c r="I118" s="848">
        <v>44</v>
      </c>
    </row>
    <row r="119" spans="1:9" ht="12.75">
      <c r="A119" s="772"/>
      <c r="B119" s="760">
        <v>521</v>
      </c>
      <c r="C119" s="769" t="s">
        <v>1002</v>
      </c>
      <c r="D119" s="849"/>
      <c r="E119" s="850"/>
      <c r="F119" s="767">
        <v>116920</v>
      </c>
      <c r="G119" s="767">
        <v>116920</v>
      </c>
      <c r="H119" s="768">
        <v>52728</v>
      </c>
      <c r="I119" s="848">
        <v>45</v>
      </c>
    </row>
    <row r="120" spans="1:9" ht="12.75">
      <c r="A120" s="772"/>
      <c r="B120" s="760">
        <v>524</v>
      </c>
      <c r="C120" s="769" t="s">
        <v>980</v>
      </c>
      <c r="D120" s="770"/>
      <c r="E120" s="771"/>
      <c r="F120" s="767">
        <v>41155</v>
      </c>
      <c r="G120" s="767">
        <v>41155</v>
      </c>
      <c r="H120" s="768">
        <v>18493</v>
      </c>
      <c r="I120" s="848">
        <v>45</v>
      </c>
    </row>
    <row r="121" spans="1:9" ht="12.75">
      <c r="A121" s="772"/>
      <c r="B121" s="760">
        <v>525</v>
      </c>
      <c r="C121" s="769" t="s">
        <v>1003</v>
      </c>
      <c r="D121" s="770"/>
      <c r="E121" s="771"/>
      <c r="F121" s="767">
        <v>1276</v>
      </c>
      <c r="G121" s="767">
        <v>1276</v>
      </c>
      <c r="H121" s="768">
        <v>676</v>
      </c>
      <c r="I121" s="848">
        <v>53</v>
      </c>
    </row>
    <row r="122" spans="1:9" ht="12.75">
      <c r="A122" s="772"/>
      <c r="B122" s="760">
        <v>527</v>
      </c>
      <c r="C122" s="769" t="s">
        <v>980</v>
      </c>
      <c r="D122" s="770"/>
      <c r="E122" s="771"/>
      <c r="F122" s="767">
        <v>11100</v>
      </c>
      <c r="G122" s="767">
        <v>11100</v>
      </c>
      <c r="H122" s="768">
        <v>6303</v>
      </c>
      <c r="I122" s="848">
        <v>57</v>
      </c>
    </row>
    <row r="123" spans="1:9" ht="12.75">
      <c r="A123" s="772"/>
      <c r="B123" s="760">
        <v>546</v>
      </c>
      <c r="C123" s="769" t="s">
        <v>1024</v>
      </c>
      <c r="D123" s="770"/>
      <c r="E123" s="771"/>
      <c r="F123" s="767"/>
      <c r="G123" s="767"/>
      <c r="H123" s="768"/>
      <c r="I123" s="848"/>
    </row>
    <row r="124" spans="1:9" ht="12.75">
      <c r="A124" s="772"/>
      <c r="B124" s="760">
        <v>551</v>
      </c>
      <c r="C124" s="769" t="s">
        <v>982</v>
      </c>
      <c r="D124" s="770"/>
      <c r="E124" s="771"/>
      <c r="F124" s="767">
        <v>47555</v>
      </c>
      <c r="G124" s="767">
        <v>47555</v>
      </c>
      <c r="H124" s="768">
        <v>28190</v>
      </c>
      <c r="I124" s="848">
        <v>59</v>
      </c>
    </row>
    <row r="125" spans="1:9" ht="12.75">
      <c r="A125" s="772"/>
      <c r="B125" s="760">
        <v>553</v>
      </c>
      <c r="C125" s="769" t="s">
        <v>1005</v>
      </c>
      <c r="D125" s="770"/>
      <c r="E125" s="771"/>
      <c r="F125" s="767">
        <v>5095</v>
      </c>
      <c r="G125" s="767">
        <v>5095</v>
      </c>
      <c r="H125" s="768"/>
      <c r="I125" s="848"/>
    </row>
    <row r="126" spans="1:9" ht="12.75">
      <c r="A126" s="772"/>
      <c r="B126" s="760">
        <v>558</v>
      </c>
      <c r="C126" s="769" t="s">
        <v>1025</v>
      </c>
      <c r="D126" s="770"/>
      <c r="E126" s="771"/>
      <c r="F126" s="767">
        <v>1015</v>
      </c>
      <c r="G126" s="767">
        <v>1015</v>
      </c>
      <c r="H126" s="768"/>
      <c r="I126" s="848"/>
    </row>
    <row r="127" spans="1:9" ht="12.75">
      <c r="A127" s="772"/>
      <c r="B127" s="760">
        <v>568</v>
      </c>
      <c r="C127" s="769" t="s">
        <v>985</v>
      </c>
      <c r="D127" s="849"/>
      <c r="E127" s="850"/>
      <c r="F127" s="767">
        <v>3700</v>
      </c>
      <c r="G127" s="767">
        <v>3700</v>
      </c>
      <c r="H127" s="768">
        <v>2002</v>
      </c>
      <c r="I127" s="848">
        <v>54</v>
      </c>
    </row>
    <row r="128" spans="1:9" ht="12.75">
      <c r="A128" s="851"/>
      <c r="B128" s="325"/>
      <c r="C128" s="895" t="s">
        <v>955</v>
      </c>
      <c r="D128" s="896"/>
      <c r="E128" s="897"/>
      <c r="F128" s="780">
        <v>700116</v>
      </c>
      <c r="G128" s="780">
        <v>700116</v>
      </c>
      <c r="H128" s="780">
        <v>317506</v>
      </c>
      <c r="I128" s="886">
        <v>45</v>
      </c>
    </row>
    <row r="129" spans="1:9" ht="12.75">
      <c r="A129" s="772"/>
      <c r="B129" s="760">
        <v>602</v>
      </c>
      <c r="C129" s="769" t="s">
        <v>1018</v>
      </c>
      <c r="D129" s="849"/>
      <c r="E129" s="850"/>
      <c r="F129" s="767">
        <v>0</v>
      </c>
      <c r="G129" s="767">
        <v>0</v>
      </c>
      <c r="H129" s="765"/>
      <c r="I129" s="848"/>
    </row>
    <row r="130" spans="1:9" ht="12.75">
      <c r="A130" s="772"/>
      <c r="B130" s="760">
        <v>653</v>
      </c>
      <c r="C130" s="769" t="s">
        <v>1026</v>
      </c>
      <c r="D130" s="770"/>
      <c r="E130" s="771"/>
      <c r="F130" s="767">
        <v>5095</v>
      </c>
      <c r="G130" s="767">
        <v>5095</v>
      </c>
      <c r="H130" s="765"/>
      <c r="I130" s="848"/>
    </row>
    <row r="131" spans="1:9" ht="12.75">
      <c r="A131" s="772"/>
      <c r="B131" s="760">
        <v>658</v>
      </c>
      <c r="C131" s="769" t="s">
        <v>1020</v>
      </c>
      <c r="D131" s="770"/>
      <c r="E131" s="771"/>
      <c r="F131" s="767">
        <v>1015</v>
      </c>
      <c r="G131" s="767">
        <v>1015</v>
      </c>
      <c r="H131" s="765"/>
      <c r="I131" s="848"/>
    </row>
    <row r="132" spans="1:9" ht="12.75">
      <c r="A132" s="772"/>
      <c r="B132" s="760">
        <v>691</v>
      </c>
      <c r="C132" s="863" t="s">
        <v>1014</v>
      </c>
      <c r="D132" s="849" t="s">
        <v>1009</v>
      </c>
      <c r="E132" s="850"/>
      <c r="F132" s="768">
        <v>646451</v>
      </c>
      <c r="G132" s="768">
        <v>646451</v>
      </c>
      <c r="H132" s="768">
        <v>289316</v>
      </c>
      <c r="I132" s="848">
        <v>45</v>
      </c>
    </row>
    <row r="133" spans="1:9" ht="12.75">
      <c r="A133" s="772"/>
      <c r="B133" s="864">
        <v>692</v>
      </c>
      <c r="C133" s="772"/>
      <c r="D133" s="849" t="s">
        <v>1010</v>
      </c>
      <c r="E133" s="850"/>
      <c r="F133" s="762">
        <v>47555</v>
      </c>
      <c r="G133" s="762">
        <v>47555</v>
      </c>
      <c r="H133" s="768">
        <v>28190</v>
      </c>
      <c r="I133" s="848">
        <v>59</v>
      </c>
    </row>
    <row r="134" spans="1:9" ht="12.75">
      <c r="A134" s="851"/>
      <c r="B134" s="325"/>
      <c r="C134" s="789" t="s">
        <v>1011</v>
      </c>
      <c r="D134" s="882"/>
      <c r="E134" s="883"/>
      <c r="F134" s="327">
        <v>646451</v>
      </c>
      <c r="G134" s="327">
        <v>646451</v>
      </c>
      <c r="H134" s="327">
        <v>289316</v>
      </c>
      <c r="I134" s="853">
        <v>45</v>
      </c>
    </row>
    <row r="135" spans="1:9" ht="13.5">
      <c r="A135" s="842">
        <v>33</v>
      </c>
      <c r="B135" s="898" t="s">
        <v>652</v>
      </c>
      <c r="C135" s="899"/>
      <c r="D135" s="899"/>
      <c r="E135" s="900"/>
      <c r="F135" s="844"/>
      <c r="G135" s="844"/>
      <c r="H135" s="844"/>
      <c r="I135" s="844"/>
    </row>
    <row r="136" spans="1:9" ht="12.75">
      <c r="A136" s="845"/>
      <c r="B136" s="778"/>
      <c r="C136" s="789" t="s">
        <v>942</v>
      </c>
      <c r="D136" s="901"/>
      <c r="E136" s="902"/>
      <c r="F136" s="846">
        <v>282160</v>
      </c>
      <c r="G136" s="846">
        <v>283586</v>
      </c>
      <c r="H136" s="846">
        <v>159740</v>
      </c>
      <c r="I136" s="847">
        <v>56</v>
      </c>
    </row>
    <row r="137" spans="1:9" ht="12.75">
      <c r="A137" s="193"/>
      <c r="B137" s="760">
        <v>501</v>
      </c>
      <c r="C137" s="769" t="s">
        <v>970</v>
      </c>
      <c r="D137" s="770"/>
      <c r="E137" s="771"/>
      <c r="F137" s="768">
        <v>13186</v>
      </c>
      <c r="G137" s="768">
        <v>13186</v>
      </c>
      <c r="H137" s="768">
        <v>9760</v>
      </c>
      <c r="I137" s="848">
        <v>74</v>
      </c>
    </row>
    <row r="138" spans="1:9" ht="12.75">
      <c r="A138" s="193"/>
      <c r="B138" s="760">
        <v>502</v>
      </c>
      <c r="C138" s="769" t="s">
        <v>1000</v>
      </c>
      <c r="D138" s="770"/>
      <c r="E138" s="771"/>
      <c r="F138" s="768">
        <v>200000</v>
      </c>
      <c r="G138" s="768">
        <v>201426</v>
      </c>
      <c r="H138" s="768">
        <v>116948</v>
      </c>
      <c r="I138" s="848">
        <v>58</v>
      </c>
    </row>
    <row r="139" spans="1:9" ht="12.75">
      <c r="A139" s="193"/>
      <c r="B139" s="760">
        <v>511</v>
      </c>
      <c r="C139" s="769" t="s">
        <v>1027</v>
      </c>
      <c r="D139" s="770"/>
      <c r="E139" s="771"/>
      <c r="F139" s="768">
        <v>500</v>
      </c>
      <c r="G139" s="768">
        <v>500</v>
      </c>
      <c r="H139" s="768">
        <v>106</v>
      </c>
      <c r="I139" s="848">
        <v>21</v>
      </c>
    </row>
    <row r="140" spans="1:9" ht="12.75">
      <c r="A140" s="193"/>
      <c r="B140" s="760">
        <v>518</v>
      </c>
      <c r="C140" s="769" t="s">
        <v>976</v>
      </c>
      <c r="D140" s="770"/>
      <c r="E140" s="771"/>
      <c r="F140" s="768">
        <v>3000</v>
      </c>
      <c r="G140" s="768">
        <v>3000</v>
      </c>
      <c r="H140" s="768">
        <v>505</v>
      </c>
      <c r="I140" s="848">
        <v>17</v>
      </c>
    </row>
    <row r="141" spans="1:9" ht="12.75">
      <c r="A141" s="193"/>
      <c r="B141" s="760">
        <v>521</v>
      </c>
      <c r="C141" s="769" t="s">
        <v>1002</v>
      </c>
      <c r="D141" s="770"/>
      <c r="E141" s="771"/>
      <c r="F141" s="768">
        <v>29100</v>
      </c>
      <c r="G141" s="768">
        <v>29100</v>
      </c>
      <c r="H141" s="768">
        <v>14629</v>
      </c>
      <c r="I141" s="848">
        <v>51</v>
      </c>
    </row>
    <row r="142" spans="1:9" ht="12.75">
      <c r="A142" s="193"/>
      <c r="B142" s="760">
        <v>524</v>
      </c>
      <c r="C142" s="769" t="s">
        <v>1028</v>
      </c>
      <c r="D142" s="770"/>
      <c r="E142" s="771"/>
      <c r="F142" s="768">
        <v>10240</v>
      </c>
      <c r="G142" s="768">
        <v>10240</v>
      </c>
      <c r="H142" s="768">
        <v>5164</v>
      </c>
      <c r="I142" s="848">
        <v>50</v>
      </c>
    </row>
    <row r="143" spans="1:9" ht="12.75">
      <c r="A143" s="193"/>
      <c r="B143" s="760">
        <v>525</v>
      </c>
      <c r="C143" s="769" t="s">
        <v>1003</v>
      </c>
      <c r="D143" s="770"/>
      <c r="E143" s="771"/>
      <c r="F143" s="768">
        <v>410</v>
      </c>
      <c r="G143" s="768">
        <v>410</v>
      </c>
      <c r="H143" s="768">
        <v>204</v>
      </c>
      <c r="I143" s="848">
        <v>50</v>
      </c>
    </row>
    <row r="144" spans="1:9" ht="12.75">
      <c r="A144" s="193"/>
      <c r="B144" s="760">
        <v>527</v>
      </c>
      <c r="C144" s="769" t="s">
        <v>980</v>
      </c>
      <c r="D144" s="770"/>
      <c r="E144" s="771"/>
      <c r="F144" s="768">
        <v>2100</v>
      </c>
      <c r="G144" s="768">
        <v>2100</v>
      </c>
      <c r="H144" s="768">
        <v>1004</v>
      </c>
      <c r="I144" s="848">
        <v>48</v>
      </c>
    </row>
    <row r="145" spans="1:9" ht="12.75">
      <c r="A145" s="193"/>
      <c r="B145" s="760">
        <v>551</v>
      </c>
      <c r="C145" s="769" t="s">
        <v>982</v>
      </c>
      <c r="D145" s="770"/>
      <c r="E145" s="771"/>
      <c r="F145" s="768">
        <v>21813</v>
      </c>
      <c r="G145" s="768">
        <v>21813</v>
      </c>
      <c r="H145" s="768">
        <v>11271</v>
      </c>
      <c r="I145" s="848">
        <v>52</v>
      </c>
    </row>
    <row r="146" spans="1:9" ht="12.75">
      <c r="A146" s="193"/>
      <c r="B146" s="760">
        <v>553</v>
      </c>
      <c r="C146" s="769" t="s">
        <v>1005</v>
      </c>
      <c r="D146" s="770"/>
      <c r="E146" s="771"/>
      <c r="F146" s="768">
        <v>1461</v>
      </c>
      <c r="G146" s="768">
        <v>1461</v>
      </c>
      <c r="H146" s="768"/>
      <c r="I146" s="848"/>
    </row>
    <row r="147" spans="1:9" ht="12.75">
      <c r="A147" s="193"/>
      <c r="B147" s="760">
        <v>558</v>
      </c>
      <c r="C147" s="769" t="s">
        <v>984</v>
      </c>
      <c r="D147" s="770"/>
      <c r="E147" s="771"/>
      <c r="F147" s="768">
        <v>50</v>
      </c>
      <c r="G147" s="768">
        <v>50</v>
      </c>
      <c r="H147" s="768"/>
      <c r="I147" s="848"/>
    </row>
    <row r="148" spans="1:9" ht="12.75">
      <c r="A148" s="193"/>
      <c r="B148" s="760">
        <v>568</v>
      </c>
      <c r="C148" s="769" t="s">
        <v>985</v>
      </c>
      <c r="D148" s="770"/>
      <c r="E148" s="771"/>
      <c r="F148" s="768">
        <v>300</v>
      </c>
      <c r="G148" s="768">
        <v>300</v>
      </c>
      <c r="H148" s="768">
        <v>149</v>
      </c>
      <c r="I148" s="848">
        <v>50</v>
      </c>
    </row>
    <row r="149" spans="1:9" ht="12.75">
      <c r="A149" s="851"/>
      <c r="B149" s="325"/>
      <c r="C149" s="895" t="s">
        <v>955</v>
      </c>
      <c r="D149" s="903"/>
      <c r="E149" s="904"/>
      <c r="F149" s="780">
        <v>282160</v>
      </c>
      <c r="G149" s="780">
        <v>283586</v>
      </c>
      <c r="H149" s="780">
        <v>159740</v>
      </c>
      <c r="I149" s="886">
        <v>56</v>
      </c>
    </row>
    <row r="150" spans="1:9" ht="12.75">
      <c r="A150" s="193"/>
      <c r="B150" s="760">
        <v>602</v>
      </c>
      <c r="C150" s="769" t="s">
        <v>1029</v>
      </c>
      <c r="D150" s="770"/>
      <c r="E150" s="771"/>
      <c r="F150" s="768">
        <v>3300</v>
      </c>
      <c r="G150" s="768">
        <v>3300</v>
      </c>
      <c r="H150" s="768">
        <v>953</v>
      </c>
      <c r="I150" s="848">
        <v>29</v>
      </c>
    </row>
    <row r="151" spans="1:9" ht="12.75">
      <c r="A151" s="772"/>
      <c r="B151" s="760">
        <v>648</v>
      </c>
      <c r="C151" s="769" t="s">
        <v>1030</v>
      </c>
      <c r="D151" s="770"/>
      <c r="E151" s="771"/>
      <c r="F151" s="768"/>
      <c r="G151" s="768"/>
      <c r="H151" s="768">
        <v>10074</v>
      </c>
      <c r="I151" s="848"/>
    </row>
    <row r="152" spans="1:9" ht="12.75">
      <c r="A152" s="772"/>
      <c r="B152" s="760">
        <v>653</v>
      </c>
      <c r="C152" s="769" t="s">
        <v>1026</v>
      </c>
      <c r="D152" s="770"/>
      <c r="E152" s="771"/>
      <c r="F152" s="768">
        <v>1461</v>
      </c>
      <c r="G152" s="768">
        <v>1461</v>
      </c>
      <c r="H152" s="768">
        <v>1187</v>
      </c>
      <c r="I152" s="848">
        <v>81</v>
      </c>
    </row>
    <row r="153" spans="1:9" ht="12.75">
      <c r="A153" s="772"/>
      <c r="B153" s="760">
        <v>658</v>
      </c>
      <c r="C153" s="769" t="s">
        <v>1020</v>
      </c>
      <c r="D153" s="770"/>
      <c r="E153" s="771"/>
      <c r="F153" s="768">
        <v>50</v>
      </c>
      <c r="G153" s="768">
        <v>50</v>
      </c>
      <c r="H153" s="768"/>
      <c r="I153" s="848"/>
    </row>
    <row r="154" spans="1:9" ht="12.75">
      <c r="A154" s="772"/>
      <c r="B154" s="760">
        <v>691</v>
      </c>
      <c r="C154" s="863" t="s">
        <v>1014</v>
      </c>
      <c r="D154" s="849" t="s">
        <v>1009</v>
      </c>
      <c r="E154" s="771"/>
      <c r="F154" s="768">
        <v>255536</v>
      </c>
      <c r="G154" s="768">
        <v>256962</v>
      </c>
      <c r="H154" s="768">
        <v>136255</v>
      </c>
      <c r="I154" s="848">
        <v>53</v>
      </c>
    </row>
    <row r="155" spans="1:9" ht="12.75">
      <c r="A155" s="772"/>
      <c r="B155" s="864">
        <v>692</v>
      </c>
      <c r="C155" s="772"/>
      <c r="D155" s="849" t="s">
        <v>1031</v>
      </c>
      <c r="E155" s="771"/>
      <c r="F155" s="762">
        <v>21813</v>
      </c>
      <c r="G155" s="762">
        <v>21813</v>
      </c>
      <c r="H155" s="768">
        <v>11271</v>
      </c>
      <c r="I155" s="848">
        <v>52</v>
      </c>
    </row>
    <row r="156" spans="1:9" ht="12.75">
      <c r="A156" s="851"/>
      <c r="B156" s="325"/>
      <c r="C156" s="789" t="s">
        <v>1022</v>
      </c>
      <c r="D156" s="882"/>
      <c r="E156" s="883"/>
      <c r="F156" s="327">
        <v>255536</v>
      </c>
      <c r="G156" s="327">
        <v>256962</v>
      </c>
      <c r="H156" s="327">
        <v>136255</v>
      </c>
      <c r="I156" s="853">
        <v>53</v>
      </c>
    </row>
    <row r="157" spans="1:9" ht="12.75">
      <c r="A157" s="851"/>
      <c r="B157" s="905"/>
      <c r="C157" s="891"/>
      <c r="D157" s="882"/>
      <c r="E157" s="883"/>
      <c r="F157" s="906"/>
      <c r="G157" s="906"/>
      <c r="H157" s="906"/>
      <c r="I157" s="907"/>
    </row>
    <row r="158" spans="1:9" ht="13.5">
      <c r="A158" s="842">
        <v>41</v>
      </c>
      <c r="B158" s="887" t="s">
        <v>1032</v>
      </c>
      <c r="C158" s="888"/>
      <c r="D158" s="888"/>
      <c r="E158" s="889"/>
      <c r="F158" s="908"/>
      <c r="G158" s="908"/>
      <c r="H158" s="908"/>
      <c r="I158" s="908"/>
    </row>
    <row r="159" spans="1:9" ht="12.75">
      <c r="A159" s="845"/>
      <c r="B159" s="778"/>
      <c r="C159" s="779" t="s">
        <v>942</v>
      </c>
      <c r="D159" s="779"/>
      <c r="E159" s="779"/>
      <c r="F159" s="846">
        <v>79565</v>
      </c>
      <c r="G159" s="846">
        <v>85063</v>
      </c>
      <c r="H159" s="846">
        <v>34481</v>
      </c>
      <c r="I159" s="847">
        <v>41</v>
      </c>
    </row>
    <row r="160" spans="1:9" ht="12.75">
      <c r="A160" s="772"/>
      <c r="B160" s="760">
        <v>501</v>
      </c>
      <c r="C160" s="766" t="s">
        <v>970</v>
      </c>
      <c r="D160" s="766"/>
      <c r="E160" s="766"/>
      <c r="F160" s="762">
        <v>2000</v>
      </c>
      <c r="G160" s="762">
        <v>5000</v>
      </c>
      <c r="H160" s="763">
        <v>1647</v>
      </c>
      <c r="I160" s="848">
        <v>33</v>
      </c>
    </row>
    <row r="161" spans="1:9" ht="12.75">
      <c r="A161" s="772"/>
      <c r="B161" s="760">
        <v>502</v>
      </c>
      <c r="C161" s="769" t="s">
        <v>1000</v>
      </c>
      <c r="D161" s="770"/>
      <c r="E161" s="771"/>
      <c r="F161" s="762">
        <v>500</v>
      </c>
      <c r="G161" s="762">
        <v>500</v>
      </c>
      <c r="H161" s="763">
        <v>93</v>
      </c>
      <c r="I161" s="848">
        <v>19</v>
      </c>
    </row>
    <row r="162" spans="1:9" ht="12.75">
      <c r="A162" s="772"/>
      <c r="B162" s="760">
        <v>511</v>
      </c>
      <c r="C162" s="769" t="s">
        <v>1001</v>
      </c>
      <c r="D162" s="770"/>
      <c r="E162" s="771"/>
      <c r="F162" s="762">
        <v>500</v>
      </c>
      <c r="G162" s="762">
        <v>500</v>
      </c>
      <c r="H162" s="763"/>
      <c r="I162" s="848"/>
    </row>
    <row r="163" spans="1:9" ht="12.75">
      <c r="A163" s="772"/>
      <c r="B163" s="760">
        <v>518</v>
      </c>
      <c r="C163" s="769" t="s">
        <v>976</v>
      </c>
      <c r="D163" s="770"/>
      <c r="E163" s="771"/>
      <c r="F163" s="762">
        <v>1000</v>
      </c>
      <c r="G163" s="762">
        <v>3498</v>
      </c>
      <c r="H163" s="763">
        <v>426</v>
      </c>
      <c r="I163" s="848">
        <v>12</v>
      </c>
    </row>
    <row r="164" spans="1:9" ht="12.75">
      <c r="A164" s="772"/>
      <c r="B164" s="760">
        <v>521</v>
      </c>
      <c r="C164" s="766" t="s">
        <v>1002</v>
      </c>
      <c r="D164" s="766"/>
      <c r="E164" s="766"/>
      <c r="F164" s="767">
        <v>44045</v>
      </c>
      <c r="G164" s="767">
        <v>44045</v>
      </c>
      <c r="H164" s="768">
        <v>19140</v>
      </c>
      <c r="I164" s="848">
        <v>44</v>
      </c>
    </row>
    <row r="165" spans="1:9" ht="12.75">
      <c r="A165" s="772"/>
      <c r="B165" s="760">
        <v>524</v>
      </c>
      <c r="C165" s="769" t="s">
        <v>980</v>
      </c>
      <c r="D165" s="770"/>
      <c r="E165" s="771"/>
      <c r="F165" s="767">
        <v>15500</v>
      </c>
      <c r="G165" s="767">
        <v>15500</v>
      </c>
      <c r="H165" s="768">
        <v>6491</v>
      </c>
      <c r="I165" s="848">
        <v>42</v>
      </c>
    </row>
    <row r="166" spans="1:9" ht="12.75">
      <c r="A166" s="772"/>
      <c r="B166" s="760">
        <v>525</v>
      </c>
      <c r="C166" s="769" t="s">
        <v>1003</v>
      </c>
      <c r="D166" s="770"/>
      <c r="E166" s="771"/>
      <c r="F166" s="767">
        <v>395</v>
      </c>
      <c r="G166" s="767">
        <v>395</v>
      </c>
      <c r="H166" s="768">
        <v>180</v>
      </c>
      <c r="I166" s="848">
        <v>46</v>
      </c>
    </row>
    <row r="167" spans="1:9" ht="12.75">
      <c r="A167" s="772"/>
      <c r="B167" s="760">
        <v>527</v>
      </c>
      <c r="C167" s="769" t="s">
        <v>980</v>
      </c>
      <c r="D167" s="770"/>
      <c r="E167" s="771"/>
      <c r="F167" s="767">
        <v>3910</v>
      </c>
      <c r="G167" s="767">
        <v>3910</v>
      </c>
      <c r="H167" s="768">
        <v>1485</v>
      </c>
      <c r="I167" s="848">
        <v>38</v>
      </c>
    </row>
    <row r="168" spans="1:9" ht="12.75">
      <c r="A168" s="772"/>
      <c r="B168" s="760">
        <v>551</v>
      </c>
      <c r="C168" s="769" t="s">
        <v>982</v>
      </c>
      <c r="D168" s="770"/>
      <c r="E168" s="771"/>
      <c r="F168" s="767">
        <v>9925</v>
      </c>
      <c r="G168" s="767">
        <v>9925</v>
      </c>
      <c r="H168" s="768">
        <v>4964</v>
      </c>
      <c r="I168" s="848">
        <v>50</v>
      </c>
    </row>
    <row r="169" spans="1:9" ht="12.75">
      <c r="A169" s="772"/>
      <c r="B169" s="760">
        <v>553</v>
      </c>
      <c r="C169" s="769" t="s">
        <v>1025</v>
      </c>
      <c r="D169" s="770"/>
      <c r="E169" s="771"/>
      <c r="F169" s="767">
        <v>1640</v>
      </c>
      <c r="G169" s="767">
        <v>1640</v>
      </c>
      <c r="H169" s="768"/>
      <c r="I169" s="848"/>
    </row>
    <row r="170" spans="1:9" ht="12.75">
      <c r="A170" s="772"/>
      <c r="B170" s="760">
        <v>568</v>
      </c>
      <c r="C170" s="766" t="s">
        <v>985</v>
      </c>
      <c r="D170" s="766"/>
      <c r="E170" s="766"/>
      <c r="F170" s="767">
        <v>150</v>
      </c>
      <c r="G170" s="767">
        <v>150</v>
      </c>
      <c r="H170" s="768">
        <v>55</v>
      </c>
      <c r="I170" s="848">
        <v>37</v>
      </c>
    </row>
    <row r="171" spans="1:9" ht="12.75">
      <c r="A171" s="851"/>
      <c r="B171" s="325"/>
      <c r="C171" s="852" t="s">
        <v>955</v>
      </c>
      <c r="D171" s="852"/>
      <c r="E171" s="852"/>
      <c r="F171" s="780">
        <v>79565</v>
      </c>
      <c r="G171" s="780">
        <v>85063</v>
      </c>
      <c r="H171" s="780">
        <v>34481</v>
      </c>
      <c r="I171" s="886">
        <v>41</v>
      </c>
    </row>
    <row r="172" spans="1:9" ht="12.75">
      <c r="A172" s="772"/>
      <c r="B172" s="760">
        <v>602</v>
      </c>
      <c r="C172" s="766" t="s">
        <v>987</v>
      </c>
      <c r="D172" s="766"/>
      <c r="E172" s="766"/>
      <c r="F172" s="767">
        <v>35200</v>
      </c>
      <c r="G172" s="767">
        <v>35200</v>
      </c>
      <c r="H172" s="765">
        <v>12528</v>
      </c>
      <c r="I172" s="848">
        <v>36</v>
      </c>
    </row>
    <row r="173" spans="1:9" ht="12.75">
      <c r="A173" s="772"/>
      <c r="B173" s="760">
        <v>648</v>
      </c>
      <c r="C173" s="769" t="s">
        <v>1033</v>
      </c>
      <c r="D173" s="849"/>
      <c r="E173" s="850"/>
      <c r="F173" s="767"/>
      <c r="G173" s="767"/>
      <c r="H173" s="765">
        <v>533</v>
      </c>
      <c r="I173" s="848"/>
    </row>
    <row r="174" spans="1:9" ht="12.75">
      <c r="A174" s="772"/>
      <c r="B174" s="760">
        <v>653</v>
      </c>
      <c r="C174" s="769" t="s">
        <v>1034</v>
      </c>
      <c r="D174" s="770"/>
      <c r="E174" s="771"/>
      <c r="F174" s="767">
        <v>1640</v>
      </c>
      <c r="G174" s="767">
        <v>1640</v>
      </c>
      <c r="H174" s="765">
        <v>1225</v>
      </c>
      <c r="I174" s="848">
        <v>75</v>
      </c>
    </row>
    <row r="175" spans="1:9" ht="12.75">
      <c r="A175" s="772"/>
      <c r="B175" s="760">
        <v>691</v>
      </c>
      <c r="C175" s="863" t="s">
        <v>1014</v>
      </c>
      <c r="D175" s="850" t="s">
        <v>1009</v>
      </c>
      <c r="E175" s="850"/>
      <c r="F175" s="768">
        <v>32800</v>
      </c>
      <c r="G175" s="768">
        <v>38298</v>
      </c>
      <c r="H175" s="768">
        <v>15231</v>
      </c>
      <c r="I175" s="848">
        <v>40</v>
      </c>
    </row>
    <row r="176" spans="1:9" ht="12.75">
      <c r="A176" s="772"/>
      <c r="B176" s="864">
        <v>692</v>
      </c>
      <c r="C176" s="772"/>
      <c r="D176" s="850" t="s">
        <v>1010</v>
      </c>
      <c r="E176" s="850"/>
      <c r="F176" s="762">
        <v>9925</v>
      </c>
      <c r="G176" s="762">
        <v>9925</v>
      </c>
      <c r="H176" s="768">
        <v>4964</v>
      </c>
      <c r="I176" s="848">
        <v>50</v>
      </c>
    </row>
    <row r="177" spans="1:9" ht="12.75">
      <c r="A177" s="851"/>
      <c r="B177" s="325"/>
      <c r="C177" s="789" t="s">
        <v>1035</v>
      </c>
      <c r="D177" s="882"/>
      <c r="E177" s="883"/>
      <c r="F177" s="327">
        <v>32800</v>
      </c>
      <c r="G177" s="327">
        <v>38298</v>
      </c>
      <c r="H177" s="327">
        <v>15231</v>
      </c>
      <c r="I177" s="853">
        <v>40</v>
      </c>
    </row>
    <row r="178" spans="1:9" ht="12.75">
      <c r="A178" s="854"/>
      <c r="B178" s="909"/>
      <c r="C178" s="910"/>
      <c r="D178" s="911"/>
      <c r="E178" s="912"/>
      <c r="F178" s="879"/>
      <c r="G178" s="879"/>
      <c r="H178" s="879"/>
      <c r="I178" s="879"/>
    </row>
    <row r="179" spans="1:9" ht="12.75">
      <c r="A179" s="854"/>
      <c r="B179" s="909"/>
      <c r="C179" s="910"/>
      <c r="D179" s="911"/>
      <c r="E179" s="912"/>
      <c r="F179" s="879"/>
      <c r="G179" s="879"/>
      <c r="H179" s="879"/>
      <c r="I179" s="879"/>
    </row>
    <row r="180" spans="1:9" ht="13.5">
      <c r="A180" s="913">
        <v>51</v>
      </c>
      <c r="B180" s="843" t="s">
        <v>1036</v>
      </c>
      <c r="C180" s="843"/>
      <c r="D180" s="843"/>
      <c r="E180" s="843"/>
      <c r="F180" s="844"/>
      <c r="G180" s="844"/>
      <c r="H180" s="844"/>
      <c r="I180" s="844"/>
    </row>
    <row r="181" spans="1:9" ht="12.75">
      <c r="A181" s="845"/>
      <c r="B181" s="778"/>
      <c r="C181" s="779" t="s">
        <v>942</v>
      </c>
      <c r="D181" s="779"/>
      <c r="E181" s="779"/>
      <c r="F181" s="846">
        <v>248625</v>
      </c>
      <c r="G181" s="846">
        <v>258625</v>
      </c>
      <c r="H181" s="846">
        <v>124569</v>
      </c>
      <c r="I181" s="874">
        <v>49</v>
      </c>
    </row>
    <row r="182" spans="1:9" ht="12.75">
      <c r="A182" s="772"/>
      <c r="B182" s="760">
        <v>501</v>
      </c>
      <c r="C182" s="766" t="s">
        <v>970</v>
      </c>
      <c r="D182" s="766"/>
      <c r="E182" s="766"/>
      <c r="F182" s="767">
        <v>28720</v>
      </c>
      <c r="G182" s="767">
        <v>33720</v>
      </c>
      <c r="H182" s="768">
        <v>21120</v>
      </c>
      <c r="I182" s="914">
        <v>63</v>
      </c>
    </row>
    <row r="183" spans="1:9" ht="12.75">
      <c r="A183" s="772"/>
      <c r="B183" s="760">
        <v>502</v>
      </c>
      <c r="C183" s="766" t="s">
        <v>971</v>
      </c>
      <c r="D183" s="766"/>
      <c r="E183" s="766"/>
      <c r="F183" s="767">
        <v>9960</v>
      </c>
      <c r="G183" s="767">
        <v>9960</v>
      </c>
      <c r="H183" s="768">
        <v>4945</v>
      </c>
      <c r="I183" s="875">
        <v>50</v>
      </c>
    </row>
    <row r="184" spans="1:9" ht="12.75">
      <c r="A184" s="772"/>
      <c r="B184" s="760">
        <v>511</v>
      </c>
      <c r="C184" s="766" t="s">
        <v>1037</v>
      </c>
      <c r="D184" s="766"/>
      <c r="E184" s="766"/>
      <c r="F184" s="767">
        <v>3500</v>
      </c>
      <c r="G184" s="767">
        <v>3500</v>
      </c>
      <c r="H184" s="768">
        <v>1244</v>
      </c>
      <c r="I184" s="914">
        <v>36</v>
      </c>
    </row>
    <row r="185" spans="1:9" ht="12.75">
      <c r="A185" s="772"/>
      <c r="B185" s="760">
        <v>518</v>
      </c>
      <c r="C185" s="766" t="s">
        <v>976</v>
      </c>
      <c r="D185" s="766"/>
      <c r="E185" s="766"/>
      <c r="F185" s="767">
        <v>2500</v>
      </c>
      <c r="G185" s="767">
        <v>7500</v>
      </c>
      <c r="H185" s="768">
        <v>1710</v>
      </c>
      <c r="I185" s="875">
        <v>23</v>
      </c>
    </row>
    <row r="186" spans="1:9" ht="12.75">
      <c r="A186" s="772"/>
      <c r="B186" s="760">
        <v>521</v>
      </c>
      <c r="C186" s="766" t="s">
        <v>1002</v>
      </c>
      <c r="D186" s="766"/>
      <c r="E186" s="766"/>
      <c r="F186" s="767">
        <v>117500</v>
      </c>
      <c r="G186" s="767">
        <v>117500</v>
      </c>
      <c r="H186" s="768">
        <v>56514</v>
      </c>
      <c r="I186" s="875">
        <v>49</v>
      </c>
    </row>
    <row r="187" spans="1:9" ht="12.75">
      <c r="A187" s="772"/>
      <c r="B187" s="760">
        <v>524</v>
      </c>
      <c r="C187" s="766" t="s">
        <v>978</v>
      </c>
      <c r="D187" s="766"/>
      <c r="E187" s="766"/>
      <c r="F187" s="767">
        <v>41360</v>
      </c>
      <c r="G187" s="767">
        <v>41360</v>
      </c>
      <c r="H187" s="768">
        <v>19910</v>
      </c>
      <c r="I187" s="875">
        <v>48</v>
      </c>
    </row>
    <row r="188" spans="1:9" ht="12.75">
      <c r="A188" s="772"/>
      <c r="B188" s="760">
        <v>525</v>
      </c>
      <c r="C188" s="769" t="s">
        <v>1003</v>
      </c>
      <c r="D188" s="770"/>
      <c r="E188" s="771"/>
      <c r="F188" s="767">
        <v>1260</v>
      </c>
      <c r="G188" s="767">
        <v>1260</v>
      </c>
      <c r="H188" s="768">
        <v>552</v>
      </c>
      <c r="I188" s="915">
        <v>47</v>
      </c>
    </row>
    <row r="189" spans="1:9" ht="12.75">
      <c r="A189" s="916"/>
      <c r="B189" s="760">
        <v>527</v>
      </c>
      <c r="C189" s="766" t="s">
        <v>980</v>
      </c>
      <c r="D189" s="766"/>
      <c r="E189" s="766"/>
      <c r="F189" s="767">
        <v>10030</v>
      </c>
      <c r="G189" s="767">
        <v>10030</v>
      </c>
      <c r="H189" s="768">
        <v>5695</v>
      </c>
      <c r="I189" s="915">
        <v>56</v>
      </c>
    </row>
    <row r="190" spans="1:9" ht="12.75">
      <c r="A190" s="916"/>
      <c r="B190" s="760">
        <v>546</v>
      </c>
      <c r="C190" s="769" t="s">
        <v>1024</v>
      </c>
      <c r="D190" s="770"/>
      <c r="E190" s="771"/>
      <c r="F190" s="767"/>
      <c r="G190" s="767"/>
      <c r="H190" s="768"/>
      <c r="I190" s="915"/>
    </row>
    <row r="191" spans="1:9" ht="12.75">
      <c r="A191" s="916"/>
      <c r="B191" s="760">
        <v>551</v>
      </c>
      <c r="C191" s="766" t="s">
        <v>982</v>
      </c>
      <c r="D191" s="766"/>
      <c r="E191" s="766"/>
      <c r="F191" s="767">
        <v>25545</v>
      </c>
      <c r="G191" s="767">
        <v>25545</v>
      </c>
      <c r="H191" s="777">
        <v>12774</v>
      </c>
      <c r="I191" s="875">
        <v>50</v>
      </c>
    </row>
    <row r="192" spans="1:9" ht="12.75">
      <c r="A192" s="916"/>
      <c r="B192" s="760">
        <v>553</v>
      </c>
      <c r="C192" s="769" t="s">
        <v>1005</v>
      </c>
      <c r="D192" s="770"/>
      <c r="E192" s="771"/>
      <c r="F192" s="767">
        <v>7600</v>
      </c>
      <c r="G192" s="767">
        <v>7600</v>
      </c>
      <c r="H192" s="777"/>
      <c r="I192" s="875"/>
    </row>
    <row r="193" spans="1:9" ht="12.75">
      <c r="A193" s="916"/>
      <c r="B193" s="760">
        <v>558</v>
      </c>
      <c r="C193" s="769" t="s">
        <v>984</v>
      </c>
      <c r="D193" s="770"/>
      <c r="E193" s="771"/>
      <c r="F193" s="767"/>
      <c r="G193" s="767"/>
      <c r="H193" s="777"/>
      <c r="I193" s="875"/>
    </row>
    <row r="194" spans="1:9" ht="12.75">
      <c r="A194" s="916"/>
      <c r="B194" s="760">
        <v>568</v>
      </c>
      <c r="C194" s="769" t="s">
        <v>985</v>
      </c>
      <c r="D194" s="770"/>
      <c r="E194" s="771"/>
      <c r="F194" s="768">
        <v>650</v>
      </c>
      <c r="G194" s="768">
        <v>650</v>
      </c>
      <c r="H194" s="777">
        <v>105</v>
      </c>
      <c r="I194" s="875">
        <v>16</v>
      </c>
    </row>
    <row r="195" spans="1:9" ht="12.75">
      <c r="A195" s="851"/>
      <c r="B195" s="325"/>
      <c r="C195" s="852" t="s">
        <v>955</v>
      </c>
      <c r="D195" s="852"/>
      <c r="E195" s="852"/>
      <c r="F195" s="780">
        <v>248625</v>
      </c>
      <c r="G195" s="780">
        <v>248625</v>
      </c>
      <c r="H195" s="780">
        <v>117455</v>
      </c>
      <c r="I195" s="876">
        <v>47</v>
      </c>
    </row>
    <row r="196" spans="1:9" ht="12.75">
      <c r="A196" s="917"/>
      <c r="B196" s="760">
        <v>602</v>
      </c>
      <c r="C196" s="766" t="s">
        <v>987</v>
      </c>
      <c r="D196" s="766"/>
      <c r="E196" s="766"/>
      <c r="F196" s="785">
        <v>3320</v>
      </c>
      <c r="G196" s="785">
        <v>3320</v>
      </c>
      <c r="H196" s="918">
        <v>441</v>
      </c>
      <c r="I196" s="919">
        <v>13</v>
      </c>
    </row>
    <row r="197" spans="1:9" ht="12.75">
      <c r="A197" s="917"/>
      <c r="B197" s="760">
        <v>648</v>
      </c>
      <c r="C197" s="769" t="s">
        <v>1038</v>
      </c>
      <c r="D197" s="770"/>
      <c r="E197" s="771"/>
      <c r="F197" s="785"/>
      <c r="G197" s="785"/>
      <c r="H197" s="920"/>
      <c r="I197" s="919"/>
    </row>
    <row r="198" spans="1:9" ht="12.75">
      <c r="A198" s="917"/>
      <c r="B198" s="760">
        <v>653</v>
      </c>
      <c r="C198" s="769" t="s">
        <v>1039</v>
      </c>
      <c r="D198" s="770"/>
      <c r="E198" s="771"/>
      <c r="F198" s="785">
        <v>7600</v>
      </c>
      <c r="G198" s="785">
        <v>7600</v>
      </c>
      <c r="H198" s="918">
        <v>3453</v>
      </c>
      <c r="I198" s="919">
        <v>45</v>
      </c>
    </row>
    <row r="199" spans="1:9" ht="12.75">
      <c r="A199" s="917"/>
      <c r="B199" s="760">
        <v>658</v>
      </c>
      <c r="C199" s="769" t="s">
        <v>1040</v>
      </c>
      <c r="D199" s="770"/>
      <c r="E199" s="771"/>
      <c r="F199" s="785"/>
      <c r="G199" s="785"/>
      <c r="H199" s="920"/>
      <c r="I199" s="919"/>
    </row>
    <row r="200" spans="1:9" ht="12.75">
      <c r="A200" s="772"/>
      <c r="B200" s="760">
        <v>691</v>
      </c>
      <c r="C200" s="863" t="s">
        <v>1014</v>
      </c>
      <c r="D200" s="850" t="s">
        <v>1009</v>
      </c>
      <c r="E200" s="850"/>
      <c r="F200" s="768">
        <v>212160</v>
      </c>
      <c r="G200" s="768">
        <v>222160</v>
      </c>
      <c r="H200" s="768">
        <v>102858</v>
      </c>
      <c r="I200" s="875">
        <v>48</v>
      </c>
    </row>
    <row r="201" spans="1:9" ht="12.75">
      <c r="A201" s="772"/>
      <c r="B201" s="864">
        <v>692</v>
      </c>
      <c r="C201" s="772"/>
      <c r="D201" s="850" t="s">
        <v>1031</v>
      </c>
      <c r="E201" s="850"/>
      <c r="F201" s="762">
        <v>25545</v>
      </c>
      <c r="G201" s="762">
        <v>25545</v>
      </c>
      <c r="H201" s="768">
        <v>8574</v>
      </c>
      <c r="I201" s="875">
        <v>34</v>
      </c>
    </row>
    <row r="202" spans="1:9" ht="12.75">
      <c r="A202" s="772"/>
      <c r="B202" s="864">
        <v>693</v>
      </c>
      <c r="C202" s="772" t="s">
        <v>995</v>
      </c>
      <c r="D202" s="849"/>
      <c r="E202" s="771"/>
      <c r="F202" s="762"/>
      <c r="G202" s="762"/>
      <c r="H202" s="768">
        <v>2129</v>
      </c>
      <c r="I202" s="875"/>
    </row>
    <row r="203" spans="1:9" ht="12.75">
      <c r="A203" s="851"/>
      <c r="B203" s="325"/>
      <c r="C203" s="789" t="s">
        <v>1022</v>
      </c>
      <c r="D203" s="882"/>
      <c r="E203" s="883"/>
      <c r="F203" s="327">
        <v>212160</v>
      </c>
      <c r="G203" s="327">
        <v>222160</v>
      </c>
      <c r="H203" s="327">
        <v>102858</v>
      </c>
      <c r="I203" s="876">
        <v>48</v>
      </c>
    </row>
    <row r="204" spans="1:9" ht="13.5">
      <c r="A204" s="842">
        <v>61</v>
      </c>
      <c r="B204" s="887" t="s">
        <v>642</v>
      </c>
      <c r="C204" s="921"/>
      <c r="D204" s="921"/>
      <c r="E204" s="922"/>
      <c r="F204" s="844"/>
      <c r="G204" s="844"/>
      <c r="H204" s="844"/>
      <c r="I204" s="844"/>
    </row>
    <row r="205" spans="1:9" ht="12.75">
      <c r="A205" s="845"/>
      <c r="B205" s="778"/>
      <c r="C205" s="789" t="s">
        <v>942</v>
      </c>
      <c r="D205" s="901"/>
      <c r="E205" s="902"/>
      <c r="F205" s="846">
        <v>894435</v>
      </c>
      <c r="G205" s="846">
        <v>894435</v>
      </c>
      <c r="H205" s="846">
        <v>425549</v>
      </c>
      <c r="I205" s="847">
        <v>48</v>
      </c>
    </row>
    <row r="206" spans="1:9" ht="12.75">
      <c r="A206" s="772"/>
      <c r="B206" s="760">
        <v>501</v>
      </c>
      <c r="C206" s="769" t="s">
        <v>970</v>
      </c>
      <c r="D206" s="770"/>
      <c r="E206" s="771"/>
      <c r="F206" s="767">
        <v>64850</v>
      </c>
      <c r="G206" s="767">
        <v>64850</v>
      </c>
      <c r="H206" s="768">
        <v>47365</v>
      </c>
      <c r="I206" s="848">
        <v>73</v>
      </c>
    </row>
    <row r="207" spans="1:9" ht="12.75">
      <c r="A207" s="772"/>
      <c r="B207" s="760">
        <v>502</v>
      </c>
      <c r="C207" s="769" t="s">
        <v>1000</v>
      </c>
      <c r="D207" s="770"/>
      <c r="E207" s="771"/>
      <c r="F207" s="767">
        <v>6600</v>
      </c>
      <c r="G207" s="767">
        <v>6600</v>
      </c>
      <c r="H207" s="768">
        <v>3049</v>
      </c>
      <c r="I207" s="848">
        <v>46</v>
      </c>
    </row>
    <row r="208" spans="1:9" ht="12.75">
      <c r="A208" s="772"/>
      <c r="B208" s="760">
        <v>511</v>
      </c>
      <c r="C208" s="769" t="s">
        <v>1037</v>
      </c>
      <c r="D208" s="770"/>
      <c r="E208" s="771"/>
      <c r="F208" s="767">
        <v>28000</v>
      </c>
      <c r="G208" s="767">
        <v>28000</v>
      </c>
      <c r="H208" s="768">
        <v>3786</v>
      </c>
      <c r="I208" s="848">
        <v>14</v>
      </c>
    </row>
    <row r="209" spans="1:9" ht="12.75">
      <c r="A209" s="193"/>
      <c r="B209" s="760">
        <v>518</v>
      </c>
      <c r="C209" s="769" t="s">
        <v>976</v>
      </c>
      <c r="D209" s="770"/>
      <c r="E209" s="771"/>
      <c r="F209" s="768">
        <v>250100</v>
      </c>
      <c r="G209" s="768">
        <v>250100</v>
      </c>
      <c r="H209" s="768">
        <v>89071</v>
      </c>
      <c r="I209" s="848">
        <v>36</v>
      </c>
    </row>
    <row r="210" spans="1:9" ht="12.75">
      <c r="A210" s="193"/>
      <c r="B210" s="760">
        <v>521</v>
      </c>
      <c r="C210" s="769" t="s">
        <v>1002</v>
      </c>
      <c r="D210" s="770"/>
      <c r="E210" s="771"/>
      <c r="F210" s="768">
        <v>122200</v>
      </c>
      <c r="G210" s="768">
        <v>122200</v>
      </c>
      <c r="H210" s="768">
        <v>63047</v>
      </c>
      <c r="I210" s="848">
        <v>52</v>
      </c>
    </row>
    <row r="211" spans="1:9" ht="12.75">
      <c r="A211" s="193"/>
      <c r="B211" s="760">
        <v>524</v>
      </c>
      <c r="C211" s="769" t="s">
        <v>978</v>
      </c>
      <c r="D211" s="770"/>
      <c r="E211" s="771"/>
      <c r="F211" s="768">
        <v>43015</v>
      </c>
      <c r="G211" s="768">
        <v>43015</v>
      </c>
      <c r="H211" s="768">
        <v>21322</v>
      </c>
      <c r="I211" s="848">
        <v>50</v>
      </c>
    </row>
    <row r="212" spans="1:9" ht="12.75">
      <c r="A212" s="193"/>
      <c r="B212" s="760">
        <v>525</v>
      </c>
      <c r="C212" s="769" t="s">
        <v>979</v>
      </c>
      <c r="D212" s="770"/>
      <c r="E212" s="771"/>
      <c r="F212" s="768">
        <v>1530</v>
      </c>
      <c r="G212" s="768">
        <v>1530</v>
      </c>
      <c r="H212" s="768">
        <v>898</v>
      </c>
      <c r="I212" s="848">
        <v>59</v>
      </c>
    </row>
    <row r="213" spans="1:9" ht="12.75">
      <c r="A213" s="193"/>
      <c r="B213" s="760">
        <v>527</v>
      </c>
      <c r="C213" s="769" t="s">
        <v>980</v>
      </c>
      <c r="D213" s="849"/>
      <c r="E213" s="850"/>
      <c r="F213" s="768">
        <v>10270</v>
      </c>
      <c r="G213" s="768">
        <v>10270</v>
      </c>
      <c r="H213" s="768">
        <v>7538</v>
      </c>
      <c r="I213" s="848">
        <v>73</v>
      </c>
    </row>
    <row r="214" spans="1:9" ht="12.75">
      <c r="A214" s="193"/>
      <c r="B214" s="760">
        <v>546</v>
      </c>
      <c r="C214" s="769" t="s">
        <v>1024</v>
      </c>
      <c r="D214" s="849"/>
      <c r="E214" s="850"/>
      <c r="F214" s="768"/>
      <c r="G214" s="768"/>
      <c r="H214" s="768"/>
      <c r="I214" s="848"/>
    </row>
    <row r="215" spans="1:9" ht="12.75">
      <c r="A215" s="193"/>
      <c r="B215" s="760">
        <v>551</v>
      </c>
      <c r="C215" s="769" t="s">
        <v>982</v>
      </c>
      <c r="D215" s="849"/>
      <c r="E215" s="850"/>
      <c r="F215" s="768">
        <v>359515</v>
      </c>
      <c r="G215" s="768">
        <v>359515</v>
      </c>
      <c r="H215" s="768">
        <v>187518</v>
      </c>
      <c r="I215" s="848">
        <v>52</v>
      </c>
    </row>
    <row r="216" spans="1:9" ht="12.75">
      <c r="A216" s="193"/>
      <c r="B216" s="760">
        <v>553</v>
      </c>
      <c r="C216" s="769" t="s">
        <v>1041</v>
      </c>
      <c r="D216" s="770"/>
      <c r="E216" s="771"/>
      <c r="F216" s="768">
        <v>3555</v>
      </c>
      <c r="G216" s="768">
        <v>3555</v>
      </c>
      <c r="H216" s="768"/>
      <c r="I216" s="848"/>
    </row>
    <row r="217" spans="1:9" ht="12.75">
      <c r="A217" s="193"/>
      <c r="B217" s="775">
        <v>558</v>
      </c>
      <c r="C217" s="769" t="s">
        <v>1042</v>
      </c>
      <c r="D217" s="770"/>
      <c r="E217" s="771"/>
      <c r="F217" s="768">
        <v>300</v>
      </c>
      <c r="G217" s="768">
        <v>300</v>
      </c>
      <c r="H217" s="768"/>
      <c r="I217" s="848"/>
    </row>
    <row r="218" spans="1:9" ht="12.75">
      <c r="A218" s="193"/>
      <c r="B218" s="760">
        <v>568</v>
      </c>
      <c r="C218" s="769" t="s">
        <v>985</v>
      </c>
      <c r="D218" s="770"/>
      <c r="E218" s="771"/>
      <c r="F218" s="768">
        <v>4500</v>
      </c>
      <c r="G218" s="768">
        <v>4500</v>
      </c>
      <c r="H218" s="768">
        <v>1955</v>
      </c>
      <c r="I218" s="848">
        <v>43</v>
      </c>
    </row>
    <row r="219" spans="1:9" ht="12.75">
      <c r="A219" s="851"/>
      <c r="B219" s="325"/>
      <c r="C219" s="895" t="s">
        <v>955</v>
      </c>
      <c r="D219" s="903"/>
      <c r="E219" s="904"/>
      <c r="F219" s="780">
        <v>894435</v>
      </c>
      <c r="G219" s="780">
        <v>894435</v>
      </c>
      <c r="H219" s="780">
        <v>425549</v>
      </c>
      <c r="I219" s="886">
        <v>48</v>
      </c>
    </row>
    <row r="220" spans="1:9" ht="12.75">
      <c r="A220" s="193"/>
      <c r="B220" s="760">
        <v>602</v>
      </c>
      <c r="C220" s="769" t="s">
        <v>1043</v>
      </c>
      <c r="D220" s="770"/>
      <c r="E220" s="771"/>
      <c r="F220" s="768">
        <v>16000</v>
      </c>
      <c r="G220" s="768">
        <v>16000</v>
      </c>
      <c r="H220" s="768">
        <v>6684</v>
      </c>
      <c r="I220" s="848">
        <v>42</v>
      </c>
    </row>
    <row r="221" spans="1:9" ht="12.75">
      <c r="A221" s="193"/>
      <c r="B221" s="760">
        <v>648</v>
      </c>
      <c r="C221" s="769" t="s">
        <v>1044</v>
      </c>
      <c r="D221" s="770"/>
      <c r="E221" s="771"/>
      <c r="F221" s="768"/>
      <c r="G221" s="768"/>
      <c r="H221" s="768"/>
      <c r="I221" s="848"/>
    </row>
    <row r="222" spans="1:9" ht="12.75">
      <c r="A222" s="193"/>
      <c r="B222" s="775">
        <v>653</v>
      </c>
      <c r="C222" s="769" t="s">
        <v>1013</v>
      </c>
      <c r="D222" s="770"/>
      <c r="E222" s="771"/>
      <c r="F222" s="768">
        <v>3555</v>
      </c>
      <c r="G222" s="768">
        <v>3555</v>
      </c>
      <c r="H222" s="768">
        <v>3708</v>
      </c>
      <c r="I222" s="848">
        <v>104</v>
      </c>
    </row>
    <row r="223" spans="1:9" ht="12.75">
      <c r="A223" s="772"/>
      <c r="B223" s="775">
        <v>658</v>
      </c>
      <c r="C223" s="769" t="s">
        <v>1020</v>
      </c>
      <c r="D223" s="770"/>
      <c r="E223" s="771"/>
      <c r="F223" s="768">
        <v>300</v>
      </c>
      <c r="G223" s="768">
        <v>300</v>
      </c>
      <c r="H223" s="768"/>
      <c r="I223" s="848"/>
    </row>
    <row r="224" spans="1:9" ht="12.75">
      <c r="A224" s="772"/>
      <c r="B224" s="760">
        <v>691</v>
      </c>
      <c r="C224" s="863" t="s">
        <v>1014</v>
      </c>
      <c r="D224" s="849" t="s">
        <v>1009</v>
      </c>
      <c r="E224" s="771"/>
      <c r="F224" s="768">
        <v>515065</v>
      </c>
      <c r="G224" s="768">
        <v>515065</v>
      </c>
      <c r="H224" s="768">
        <v>227639</v>
      </c>
      <c r="I224" s="848">
        <v>44</v>
      </c>
    </row>
    <row r="225" spans="1:9" ht="12.75">
      <c r="A225" s="772"/>
      <c r="B225" s="864">
        <v>692</v>
      </c>
      <c r="C225" s="772"/>
      <c r="D225" s="849" t="s">
        <v>1031</v>
      </c>
      <c r="E225" s="771"/>
      <c r="F225" s="762">
        <v>359515</v>
      </c>
      <c r="G225" s="762">
        <v>359515</v>
      </c>
      <c r="H225" s="768">
        <v>187518</v>
      </c>
      <c r="I225" s="848">
        <v>52</v>
      </c>
    </row>
    <row r="226" spans="1:9" ht="12.75">
      <c r="A226" s="851"/>
      <c r="B226" s="325"/>
      <c r="C226" s="789" t="s">
        <v>1022</v>
      </c>
      <c r="D226" s="882"/>
      <c r="E226" s="883"/>
      <c r="F226" s="327">
        <v>515065</v>
      </c>
      <c r="G226" s="327">
        <v>515065</v>
      </c>
      <c r="H226" s="327">
        <v>227639</v>
      </c>
      <c r="I226" s="853">
        <v>44</v>
      </c>
    </row>
    <row r="227" spans="1:9" ht="13.5">
      <c r="A227" s="842">
        <v>81</v>
      </c>
      <c r="B227" s="843" t="s">
        <v>1045</v>
      </c>
      <c r="C227" s="843"/>
      <c r="D227" s="843"/>
      <c r="E227" s="843"/>
      <c r="F227" s="844"/>
      <c r="G227" s="844"/>
      <c r="H227" s="844"/>
      <c r="I227" s="844"/>
    </row>
    <row r="228" spans="1:9" ht="12.75">
      <c r="A228" s="845"/>
      <c r="B228" s="778"/>
      <c r="C228" s="779" t="s">
        <v>942</v>
      </c>
      <c r="D228" s="779"/>
      <c r="E228" s="779"/>
      <c r="F228" s="846">
        <v>7764</v>
      </c>
      <c r="G228" s="846">
        <v>7764</v>
      </c>
      <c r="H228" s="846">
        <v>3567</v>
      </c>
      <c r="I228" s="847">
        <v>46</v>
      </c>
    </row>
    <row r="229" spans="1:9" ht="12.75">
      <c r="A229" s="193"/>
      <c r="B229" s="760">
        <v>501</v>
      </c>
      <c r="C229" s="766" t="s">
        <v>970</v>
      </c>
      <c r="D229" s="766"/>
      <c r="E229" s="766"/>
      <c r="F229" s="768">
        <v>100</v>
      </c>
      <c r="G229" s="768">
        <v>100</v>
      </c>
      <c r="H229" s="768">
        <v>53</v>
      </c>
      <c r="I229" s="848">
        <v>53</v>
      </c>
    </row>
    <row r="230" spans="1:9" ht="12.75">
      <c r="A230" s="193"/>
      <c r="B230" s="760">
        <v>511</v>
      </c>
      <c r="C230" s="769" t="s">
        <v>1027</v>
      </c>
      <c r="D230" s="770"/>
      <c r="E230" s="771"/>
      <c r="F230" s="768"/>
      <c r="G230" s="768"/>
      <c r="H230" s="768"/>
      <c r="I230" s="848"/>
    </row>
    <row r="231" spans="1:9" ht="12.75">
      <c r="A231" s="193"/>
      <c r="B231" s="760">
        <v>518</v>
      </c>
      <c r="C231" s="766" t="s">
        <v>976</v>
      </c>
      <c r="D231" s="766"/>
      <c r="E231" s="766"/>
      <c r="F231" s="768">
        <v>100</v>
      </c>
      <c r="G231" s="768">
        <v>100</v>
      </c>
      <c r="H231" s="768">
        <v>30</v>
      </c>
      <c r="I231" s="848">
        <v>30</v>
      </c>
    </row>
    <row r="232" spans="1:9" ht="12.75">
      <c r="A232" s="193"/>
      <c r="B232" s="760">
        <v>521</v>
      </c>
      <c r="C232" s="766" t="s">
        <v>1002</v>
      </c>
      <c r="D232" s="766"/>
      <c r="E232" s="766"/>
      <c r="F232" s="768">
        <v>5000</v>
      </c>
      <c r="G232" s="768">
        <v>5000</v>
      </c>
      <c r="H232" s="768">
        <v>2365</v>
      </c>
      <c r="I232" s="848">
        <v>47</v>
      </c>
    </row>
    <row r="233" spans="1:9" ht="12.75">
      <c r="A233" s="193"/>
      <c r="B233" s="760">
        <v>524</v>
      </c>
      <c r="C233" s="766" t="s">
        <v>1028</v>
      </c>
      <c r="D233" s="766"/>
      <c r="E233" s="766"/>
      <c r="F233" s="768">
        <v>1760</v>
      </c>
      <c r="G233" s="768">
        <v>1760</v>
      </c>
      <c r="H233" s="768">
        <v>835</v>
      </c>
      <c r="I233" s="848">
        <v>47</v>
      </c>
    </row>
    <row r="234" spans="1:9" ht="12.75">
      <c r="A234" s="193"/>
      <c r="B234" s="760">
        <v>525</v>
      </c>
      <c r="C234" s="769" t="s">
        <v>1003</v>
      </c>
      <c r="D234" s="770"/>
      <c r="E234" s="771"/>
      <c r="F234" s="768">
        <v>84</v>
      </c>
      <c r="G234" s="768">
        <v>84</v>
      </c>
      <c r="H234" s="768">
        <v>42</v>
      </c>
      <c r="I234" s="848">
        <v>50</v>
      </c>
    </row>
    <row r="235" spans="1:9" ht="12.75">
      <c r="A235" s="193"/>
      <c r="B235" s="760">
        <v>527</v>
      </c>
      <c r="C235" s="766" t="s">
        <v>980</v>
      </c>
      <c r="D235" s="766"/>
      <c r="E235" s="766"/>
      <c r="F235" s="768">
        <v>520</v>
      </c>
      <c r="G235" s="768">
        <v>520</v>
      </c>
      <c r="H235" s="768">
        <v>242</v>
      </c>
      <c r="I235" s="848">
        <v>46</v>
      </c>
    </row>
    <row r="236" spans="1:9" ht="12.75">
      <c r="A236" s="193"/>
      <c r="B236" s="760">
        <v>553</v>
      </c>
      <c r="C236" s="769" t="s">
        <v>1005</v>
      </c>
      <c r="D236" s="770"/>
      <c r="E236" s="771"/>
      <c r="F236" s="768">
        <v>200</v>
      </c>
      <c r="G236" s="768">
        <v>200</v>
      </c>
      <c r="H236" s="768"/>
      <c r="I236" s="848"/>
    </row>
    <row r="237" spans="1:9" ht="12.75">
      <c r="A237" s="193"/>
      <c r="B237" s="760">
        <v>568</v>
      </c>
      <c r="C237" s="766" t="s">
        <v>985</v>
      </c>
      <c r="D237" s="766"/>
      <c r="E237" s="766"/>
      <c r="F237" s="768"/>
      <c r="G237" s="768"/>
      <c r="H237" s="768"/>
      <c r="I237" s="848"/>
    </row>
    <row r="238" spans="1:9" ht="12.75">
      <c r="A238" s="851"/>
      <c r="B238" s="325"/>
      <c r="C238" s="852" t="s">
        <v>955</v>
      </c>
      <c r="D238" s="852"/>
      <c r="E238" s="852"/>
      <c r="F238" s="780">
        <v>7764</v>
      </c>
      <c r="G238" s="780">
        <v>7764</v>
      </c>
      <c r="H238" s="780">
        <v>3567</v>
      </c>
      <c r="I238" s="886">
        <v>23.53</v>
      </c>
    </row>
    <row r="239" spans="1:9" ht="12.75">
      <c r="A239" s="193"/>
      <c r="B239" s="760">
        <v>602</v>
      </c>
      <c r="C239" s="766" t="s">
        <v>1029</v>
      </c>
      <c r="D239" s="766"/>
      <c r="E239" s="766"/>
      <c r="F239" s="768">
        <v>3000</v>
      </c>
      <c r="G239" s="768">
        <v>3000</v>
      </c>
      <c r="H239" s="768">
        <v>1478</v>
      </c>
      <c r="I239" s="848">
        <v>49</v>
      </c>
    </row>
    <row r="240" spans="1:9" ht="12.75">
      <c r="A240" s="772"/>
      <c r="B240" s="760">
        <v>653</v>
      </c>
      <c r="C240" s="769" t="s">
        <v>1013</v>
      </c>
      <c r="D240" s="770"/>
      <c r="E240" s="771"/>
      <c r="F240" s="768">
        <v>200</v>
      </c>
      <c r="G240" s="768">
        <v>200</v>
      </c>
      <c r="H240" s="768">
        <v>80</v>
      </c>
      <c r="I240" s="848">
        <v>40</v>
      </c>
    </row>
    <row r="241" spans="1:9" ht="12.75">
      <c r="A241" s="772"/>
      <c r="B241" s="760">
        <v>691</v>
      </c>
      <c r="C241" s="863" t="s">
        <v>1014</v>
      </c>
      <c r="D241" s="850" t="s">
        <v>1009</v>
      </c>
      <c r="E241" s="850"/>
      <c r="F241" s="768">
        <v>4564</v>
      </c>
      <c r="G241" s="768">
        <v>4564</v>
      </c>
      <c r="H241" s="768">
        <v>2009</v>
      </c>
      <c r="I241" s="848">
        <v>44</v>
      </c>
    </row>
    <row r="242" spans="1:9" ht="12.75">
      <c r="A242" s="772"/>
      <c r="B242" s="864">
        <v>692</v>
      </c>
      <c r="C242" s="772"/>
      <c r="D242" s="850" t="s">
        <v>1031</v>
      </c>
      <c r="E242" s="850"/>
      <c r="F242" s="762"/>
      <c r="G242" s="762"/>
      <c r="H242" s="768"/>
      <c r="I242" s="848"/>
    </row>
    <row r="243" spans="1:9" ht="12.75">
      <c r="A243" s="851"/>
      <c r="B243" s="325"/>
      <c r="C243" s="789" t="s">
        <v>1046</v>
      </c>
      <c r="D243" s="882"/>
      <c r="E243" s="883"/>
      <c r="F243" s="327">
        <v>4564</v>
      </c>
      <c r="G243" s="327">
        <v>4564</v>
      </c>
      <c r="H243" s="327">
        <v>2009</v>
      </c>
      <c r="I243" s="853">
        <v>44</v>
      </c>
    </row>
    <row r="244" spans="1:9" ht="13.5">
      <c r="A244" s="842">
        <v>85</v>
      </c>
      <c r="B244" s="843" t="s">
        <v>1047</v>
      </c>
      <c r="C244" s="843"/>
      <c r="D244" s="843"/>
      <c r="E244" s="843"/>
      <c r="F244" s="844"/>
      <c r="G244" s="844"/>
      <c r="H244" s="844"/>
      <c r="I244" s="844"/>
    </row>
    <row r="245" spans="1:9" ht="12.75">
      <c r="A245" s="845"/>
      <c r="B245" s="778"/>
      <c r="C245" s="779" t="s">
        <v>942</v>
      </c>
      <c r="D245" s="779"/>
      <c r="E245" s="779"/>
      <c r="F245" s="846">
        <v>78522</v>
      </c>
      <c r="G245" s="846">
        <v>78522</v>
      </c>
      <c r="H245" s="846">
        <v>39470</v>
      </c>
      <c r="I245" s="847">
        <v>50</v>
      </c>
    </row>
    <row r="246" spans="1:9" ht="12.75">
      <c r="A246" s="193"/>
      <c r="B246" s="760">
        <v>502</v>
      </c>
      <c r="C246" s="766" t="s">
        <v>971</v>
      </c>
      <c r="D246" s="766"/>
      <c r="E246" s="766"/>
      <c r="F246" s="768">
        <v>4000</v>
      </c>
      <c r="G246" s="768">
        <v>4000</v>
      </c>
      <c r="H246" s="768">
        <v>2175</v>
      </c>
      <c r="I246" s="848">
        <v>54</v>
      </c>
    </row>
    <row r="247" spans="1:9" ht="12.75" customHeight="1">
      <c r="A247" s="193"/>
      <c r="B247" s="760">
        <v>511</v>
      </c>
      <c r="C247" s="769" t="s">
        <v>1027</v>
      </c>
      <c r="D247" s="770"/>
      <c r="E247" s="771"/>
      <c r="F247" s="768"/>
      <c r="G247" s="768"/>
      <c r="H247" s="768"/>
      <c r="I247" s="848"/>
    </row>
    <row r="248" spans="1:9" ht="12.75" customHeight="1">
      <c r="A248" s="193"/>
      <c r="B248" s="760">
        <v>518</v>
      </c>
      <c r="C248" s="766" t="s">
        <v>976</v>
      </c>
      <c r="D248" s="766"/>
      <c r="E248" s="766"/>
      <c r="F248" s="768">
        <v>36500</v>
      </c>
      <c r="G248" s="768">
        <v>36500</v>
      </c>
      <c r="H248" s="768">
        <v>18283</v>
      </c>
      <c r="I248" s="848">
        <v>50</v>
      </c>
    </row>
    <row r="249" spans="1:9" ht="12.75" customHeight="1">
      <c r="A249" s="193"/>
      <c r="B249" s="760">
        <v>551</v>
      </c>
      <c r="C249" s="766" t="s">
        <v>982</v>
      </c>
      <c r="D249" s="766"/>
      <c r="E249" s="766"/>
      <c r="F249" s="768">
        <v>38022</v>
      </c>
      <c r="G249" s="768">
        <v>38022</v>
      </c>
      <c r="H249" s="768">
        <v>19012</v>
      </c>
      <c r="I249" s="848">
        <v>50</v>
      </c>
    </row>
    <row r="250" spans="1:9" ht="12.75" customHeight="1">
      <c r="A250" s="851"/>
      <c r="B250" s="325"/>
      <c r="C250" s="852" t="s">
        <v>955</v>
      </c>
      <c r="D250" s="852"/>
      <c r="E250" s="852"/>
      <c r="F250" s="327">
        <f>SUM(F246:F249)</f>
        <v>78522</v>
      </c>
      <c r="G250" s="327">
        <f>SUM(G246:G249)</f>
        <v>78522</v>
      </c>
      <c r="H250" s="327">
        <v>39470</v>
      </c>
      <c r="I250" s="853">
        <v>50</v>
      </c>
    </row>
    <row r="251" spans="1:9" ht="12.75" customHeight="1">
      <c r="A251" s="772"/>
      <c r="B251" s="760">
        <v>691</v>
      </c>
      <c r="C251" s="863" t="s">
        <v>1014</v>
      </c>
      <c r="D251" s="850" t="s">
        <v>1009</v>
      </c>
      <c r="E251" s="850"/>
      <c r="F251" s="768">
        <v>40500</v>
      </c>
      <c r="G251" s="768">
        <v>40500</v>
      </c>
      <c r="H251" s="768">
        <v>20458</v>
      </c>
      <c r="I251" s="848">
        <v>50</v>
      </c>
    </row>
    <row r="252" spans="1:9" ht="12.75" customHeight="1">
      <c r="A252" s="772"/>
      <c r="B252" s="864">
        <v>692</v>
      </c>
      <c r="C252" s="772"/>
      <c r="D252" s="849" t="s">
        <v>1031</v>
      </c>
      <c r="E252" s="850"/>
      <c r="F252" s="762">
        <v>38022</v>
      </c>
      <c r="G252" s="762">
        <v>38022</v>
      </c>
      <c r="H252" s="768">
        <v>19012</v>
      </c>
      <c r="I252" s="848">
        <v>50</v>
      </c>
    </row>
    <row r="253" spans="1:9" ht="12.75" customHeight="1">
      <c r="A253" s="778"/>
      <c r="B253" s="325"/>
      <c r="C253" s="779" t="s">
        <v>1011</v>
      </c>
      <c r="D253" s="923"/>
      <c r="E253" s="923"/>
      <c r="F253" s="327">
        <v>40500</v>
      </c>
      <c r="G253" s="327">
        <v>40500</v>
      </c>
      <c r="H253" s="327">
        <v>20458</v>
      </c>
      <c r="I253" s="853">
        <v>50</v>
      </c>
    </row>
    <row r="254" spans="1:9" ht="12.75" customHeight="1">
      <c r="A254" s="924"/>
      <c r="B254" s="816"/>
      <c r="C254" s="925"/>
      <c r="D254" s="926"/>
      <c r="E254" s="926"/>
      <c r="F254" s="819"/>
      <c r="G254" s="819"/>
      <c r="H254" s="819"/>
      <c r="I254" s="819"/>
    </row>
    <row r="255" spans="1:9" ht="12.75" customHeight="1">
      <c r="A255" s="924"/>
      <c r="B255" s="816"/>
      <c r="C255" s="925"/>
      <c r="D255" s="926"/>
      <c r="E255" s="926"/>
      <c r="F255" s="819"/>
      <c r="G255" s="819"/>
      <c r="H255" s="819"/>
      <c r="I255" s="819"/>
    </row>
    <row r="256" spans="1:9" ht="12.75" customHeight="1">
      <c r="A256" s="924"/>
      <c r="B256" s="816"/>
      <c r="C256" s="925"/>
      <c r="D256" s="926"/>
      <c r="E256" s="926"/>
      <c r="F256" s="819"/>
      <c r="G256" s="819"/>
      <c r="H256" s="819"/>
      <c r="I256" s="819"/>
    </row>
    <row r="257" spans="1:9" ht="12.75" customHeight="1">
      <c r="A257" s="924"/>
      <c r="B257" s="816"/>
      <c r="C257" s="925"/>
      <c r="D257" s="926"/>
      <c r="E257" s="926"/>
      <c r="F257" s="819"/>
      <c r="G257" s="819"/>
      <c r="H257" s="819"/>
      <c r="I257" s="819"/>
    </row>
    <row r="258" spans="1:9" ht="12.75" customHeight="1">
      <c r="A258" s="924"/>
      <c r="B258" s="816"/>
      <c r="C258" s="925"/>
      <c r="D258" s="926"/>
      <c r="E258" s="926"/>
      <c r="F258" s="819"/>
      <c r="G258" s="819"/>
      <c r="H258" s="819"/>
      <c r="I258" s="819"/>
    </row>
    <row r="259" spans="1:9" ht="12.75" customHeight="1">
      <c r="A259" s="924"/>
      <c r="B259" s="816"/>
      <c r="C259" s="925"/>
      <c r="D259" s="926"/>
      <c r="E259" s="926"/>
      <c r="F259" s="819"/>
      <c r="G259" s="819"/>
      <c r="H259" s="819"/>
      <c r="I259" s="819"/>
    </row>
    <row r="260" spans="1:9" ht="12.75" customHeight="1">
      <c r="A260" s="924"/>
      <c r="B260" s="816"/>
      <c r="C260" s="925"/>
      <c r="D260" s="926"/>
      <c r="E260" s="926"/>
      <c r="F260" s="819"/>
      <c r="G260" s="819"/>
      <c r="H260" s="819"/>
      <c r="I260" s="819"/>
    </row>
    <row r="261" spans="1:9" ht="12.75" customHeight="1">
      <c r="A261" s="924"/>
      <c r="B261" s="816"/>
      <c r="C261" s="925"/>
      <c r="D261" s="926"/>
      <c r="E261" s="926"/>
      <c r="F261" s="819"/>
      <c r="G261" s="819"/>
      <c r="H261" s="819"/>
      <c r="I261" s="819"/>
    </row>
    <row r="262" spans="1:9" ht="12.75" customHeight="1">
      <c r="A262" s="924"/>
      <c r="B262" s="816"/>
      <c r="C262" s="925"/>
      <c r="D262" s="926"/>
      <c r="E262" s="926"/>
      <c r="F262" s="819"/>
      <c r="G262" s="819"/>
      <c r="H262" s="819"/>
      <c r="I262" s="819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1" ht="13.5" customHeight="1"/>
    <row r="281" ht="13.5" customHeight="1"/>
    <row r="290" ht="12.75">
      <c r="J290" s="927"/>
    </row>
    <row r="291" ht="12.75">
      <c r="J291" s="927"/>
    </row>
    <row r="308" ht="12.75" customHeight="1"/>
    <row r="310" ht="13.5" customHeight="1"/>
    <row r="334" spans="2:7" ht="12.75">
      <c r="B334" s="928"/>
      <c r="C334" s="929"/>
      <c r="D334" s="929"/>
      <c r="E334" s="930"/>
      <c r="F334" s="930"/>
      <c r="G334" s="930"/>
    </row>
    <row r="335" spans="2:7" ht="12.75">
      <c r="B335" s="928"/>
      <c r="C335" s="929"/>
      <c r="D335" s="929"/>
      <c r="E335" s="930"/>
      <c r="F335" s="930"/>
      <c r="G335" s="930"/>
    </row>
    <row r="336" spans="2:7" ht="12.75">
      <c r="B336" s="928"/>
      <c r="C336" s="929"/>
      <c r="D336" s="929"/>
      <c r="E336" s="930"/>
      <c r="F336" s="930"/>
      <c r="G336" s="930"/>
    </row>
    <row r="337" spans="2:6" ht="15">
      <c r="B337" s="931"/>
      <c r="C337" s="931"/>
      <c r="D337" s="931"/>
      <c r="E337" s="932"/>
      <c r="F337" s="932"/>
    </row>
    <row r="338" spans="2:7" ht="12.75">
      <c r="B338" s="928"/>
      <c r="C338" s="929"/>
      <c r="D338" s="929"/>
      <c r="E338" s="930"/>
      <c r="F338" s="930"/>
      <c r="G338" s="930"/>
    </row>
    <row r="339" spans="2:7" ht="12.75">
      <c r="B339" s="928"/>
      <c r="C339" s="929"/>
      <c r="D339" s="929"/>
      <c r="E339" s="930"/>
      <c r="F339" s="930"/>
      <c r="G339" s="930"/>
    </row>
    <row r="340" spans="2:7" ht="12.75">
      <c r="B340" s="928"/>
      <c r="C340" s="929"/>
      <c r="D340" s="929"/>
      <c r="E340" s="930"/>
      <c r="F340" s="930"/>
      <c r="G340" s="930"/>
    </row>
    <row r="341" spans="2:7" ht="12.75">
      <c r="B341" s="928"/>
      <c r="C341" s="929"/>
      <c r="D341" s="929"/>
      <c r="E341" s="930"/>
      <c r="F341" s="930"/>
      <c r="G341" s="930"/>
    </row>
    <row r="342" spans="2:7" ht="12.75">
      <c r="B342" s="928"/>
      <c r="C342" s="929"/>
      <c r="D342" s="929"/>
      <c r="E342" s="930"/>
      <c r="F342" s="930"/>
      <c r="G342" s="930"/>
    </row>
    <row r="343" spans="2:7" ht="12.75">
      <c r="B343" s="928"/>
      <c r="C343" s="929"/>
      <c r="D343" s="929"/>
      <c r="E343" s="930"/>
      <c r="F343" s="930"/>
      <c r="G343" s="930"/>
    </row>
    <row r="344" spans="2:7" ht="12.75">
      <c r="B344" s="928"/>
      <c r="C344" s="929"/>
      <c r="D344" s="929"/>
      <c r="E344" s="930"/>
      <c r="F344" s="930"/>
      <c r="G344" s="930"/>
    </row>
    <row r="345" spans="2:7" ht="12.75">
      <c r="B345" s="928"/>
      <c r="C345" s="929"/>
      <c r="D345" s="929"/>
      <c r="E345" s="930"/>
      <c r="F345" s="930"/>
      <c r="G345" s="930"/>
    </row>
    <row r="346" spans="2:7" ht="12.75">
      <c r="B346" s="928"/>
      <c r="C346" s="929"/>
      <c r="D346" s="929"/>
      <c r="E346" s="930"/>
      <c r="F346" s="930"/>
      <c r="G346" s="930"/>
    </row>
    <row r="347" spans="2:7" ht="12.75">
      <c r="B347" s="928"/>
      <c r="C347" s="929"/>
      <c r="D347" s="929"/>
      <c r="E347" s="930"/>
      <c r="F347" s="930"/>
      <c r="G347" s="930"/>
    </row>
    <row r="348" spans="2:7" ht="12.75">
      <c r="B348" s="928"/>
      <c r="C348" s="929"/>
      <c r="D348" s="929"/>
      <c r="E348" s="930"/>
      <c r="F348" s="930"/>
      <c r="G348" s="930"/>
    </row>
    <row r="349" spans="2:7" ht="12.75">
      <c r="B349" s="928"/>
      <c r="C349" s="929"/>
      <c r="D349" s="929"/>
      <c r="E349" s="930"/>
      <c r="F349" s="930"/>
      <c r="G349" s="930"/>
    </row>
    <row r="350" spans="2:7" ht="12.75">
      <c r="B350" s="928"/>
      <c r="C350" s="929"/>
      <c r="D350" s="929"/>
      <c r="E350" s="930"/>
      <c r="F350" s="930"/>
      <c r="G350" s="930"/>
    </row>
    <row r="351" spans="2:7" ht="12.75">
      <c r="B351" s="928"/>
      <c r="C351" s="929"/>
      <c r="D351" s="929"/>
      <c r="E351" s="930"/>
      <c r="F351" s="930"/>
      <c r="G351" s="930"/>
    </row>
    <row r="443" ht="12.75" customHeight="1"/>
    <row r="444" ht="12.75" customHeight="1"/>
    <row r="445" ht="12.75" customHeight="1"/>
    <row r="487" ht="12.75" customHeight="1"/>
    <row r="488" ht="12.75" customHeight="1"/>
    <row r="519" ht="15" customHeight="1"/>
    <row r="520" ht="15" customHeight="1"/>
    <row r="566" ht="15" customHeight="1"/>
    <row r="567" ht="15" customHeight="1"/>
    <row r="588" ht="12.75" customHeight="1"/>
    <row r="589" ht="12.75" customHeight="1"/>
    <row r="613" ht="12.75" customHeight="1"/>
    <row r="614" ht="12.75" customHeight="1"/>
    <row r="638" ht="12.75" customHeight="1"/>
    <row r="639" ht="12.75" customHeight="1"/>
    <row r="661" ht="12.75" customHeight="1"/>
    <row r="662" ht="12.75" customHeight="1"/>
  </sheetData>
  <mergeCells count="92">
    <mergeCell ref="A1:A2"/>
    <mergeCell ref="B1:B2"/>
    <mergeCell ref="I1:I2"/>
    <mergeCell ref="C5:E5"/>
    <mergeCell ref="C6:E6"/>
    <mergeCell ref="C8:E8"/>
    <mergeCell ref="C9:E9"/>
    <mergeCell ref="C10:E10"/>
    <mergeCell ref="C11:E11"/>
    <mergeCell ref="C12:E12"/>
    <mergeCell ref="C13:E13"/>
    <mergeCell ref="C14:E14"/>
    <mergeCell ref="C15:E15"/>
    <mergeCell ref="C17:E17"/>
    <mergeCell ref="C18:E18"/>
    <mergeCell ref="C19:E19"/>
    <mergeCell ref="C22:E22"/>
    <mergeCell ref="C24:E24"/>
    <mergeCell ref="C29:E29"/>
    <mergeCell ref="C30:E30"/>
    <mergeCell ref="A43:A44"/>
    <mergeCell ref="B43:B44"/>
    <mergeCell ref="I43:I44"/>
    <mergeCell ref="B46:E46"/>
    <mergeCell ref="C47:E47"/>
    <mergeCell ref="C48:E48"/>
    <mergeCell ref="C54:E54"/>
    <mergeCell ref="C61:E61"/>
    <mergeCell ref="C63:E63"/>
    <mergeCell ref="D68:E68"/>
    <mergeCell ref="D69:E69"/>
    <mergeCell ref="B71:E71"/>
    <mergeCell ref="C72:E72"/>
    <mergeCell ref="C73:E73"/>
    <mergeCell ref="C77:E77"/>
    <mergeCell ref="C82:E82"/>
    <mergeCell ref="D85:E85"/>
    <mergeCell ref="D86:E86"/>
    <mergeCell ref="B88:E88"/>
    <mergeCell ref="C89:E89"/>
    <mergeCell ref="C91:E91"/>
    <mergeCell ref="D92:E92"/>
    <mergeCell ref="D93:E93"/>
    <mergeCell ref="B95:E95"/>
    <mergeCell ref="C96:E96"/>
    <mergeCell ref="C97:E97"/>
    <mergeCell ref="C100:E100"/>
    <mergeCell ref="C106:E106"/>
    <mergeCell ref="C107:E107"/>
    <mergeCell ref="D110:E110"/>
    <mergeCell ref="D111:E111"/>
    <mergeCell ref="C159:E159"/>
    <mergeCell ref="C160:E160"/>
    <mergeCell ref="C164:E164"/>
    <mergeCell ref="C170:E170"/>
    <mergeCell ref="C171:E171"/>
    <mergeCell ref="C172:E172"/>
    <mergeCell ref="D175:E175"/>
    <mergeCell ref="D176:E176"/>
    <mergeCell ref="B180:E180"/>
    <mergeCell ref="C181:E181"/>
    <mergeCell ref="C182:E182"/>
    <mergeCell ref="C183:E183"/>
    <mergeCell ref="C184:E184"/>
    <mergeCell ref="C185:E185"/>
    <mergeCell ref="C186:E186"/>
    <mergeCell ref="C187:E187"/>
    <mergeCell ref="C189:E189"/>
    <mergeCell ref="C191:E191"/>
    <mergeCell ref="C195:E195"/>
    <mergeCell ref="C196:E196"/>
    <mergeCell ref="D200:E200"/>
    <mergeCell ref="D201:E201"/>
    <mergeCell ref="B227:E227"/>
    <mergeCell ref="C228:E228"/>
    <mergeCell ref="C229:E229"/>
    <mergeCell ref="C231:E231"/>
    <mergeCell ref="C232:E232"/>
    <mergeCell ref="C233:E233"/>
    <mergeCell ref="C235:E235"/>
    <mergeCell ref="C237:E237"/>
    <mergeCell ref="C238:E238"/>
    <mergeCell ref="C239:E239"/>
    <mergeCell ref="D241:E241"/>
    <mergeCell ref="D242:E242"/>
    <mergeCell ref="B244:E244"/>
    <mergeCell ref="C245:E245"/>
    <mergeCell ref="C246:E246"/>
    <mergeCell ref="C248:E248"/>
    <mergeCell ref="C249:E249"/>
    <mergeCell ref="C250:E250"/>
    <mergeCell ref="D251:E251"/>
  </mergeCells>
  <printOptions/>
  <pageMargins left="0.7875" right="0.7875" top="0.8861111111111112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4"/>
  <sheetViews>
    <sheetView workbookViewId="0" topLeftCell="A37">
      <selection activeCell="K26" sqref="K26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15.7109375" style="0" customWidth="1"/>
    <col min="4" max="4" width="14.28125" style="0" customWidth="1"/>
    <col min="5" max="5" width="18.7109375" style="0" customWidth="1"/>
    <col min="6" max="7" width="13.57421875" style="0" customWidth="1"/>
    <col min="8" max="8" width="12.7109375" style="0" customWidth="1"/>
    <col min="9" max="9" width="13.140625" style="0" customWidth="1"/>
  </cols>
  <sheetData>
    <row r="1" spans="1:10" ht="14.25" customHeight="1">
      <c r="A1" s="933" t="s">
        <v>1048</v>
      </c>
      <c r="B1" s="933"/>
      <c r="C1" s="933"/>
      <c r="D1" s="933"/>
      <c r="E1" s="933"/>
      <c r="F1" s="933"/>
      <c r="G1" s="933"/>
      <c r="H1" s="933"/>
      <c r="I1" s="933"/>
      <c r="J1" s="787"/>
    </row>
    <row r="2" spans="1:9" ht="12" customHeight="1">
      <c r="A2" s="934" t="s">
        <v>258</v>
      </c>
      <c r="B2" s="935" t="s">
        <v>915</v>
      </c>
      <c r="C2" s="936"/>
      <c r="D2" s="936"/>
      <c r="E2" s="937"/>
      <c r="F2" s="683">
        <v>2010</v>
      </c>
      <c r="G2" s="683"/>
      <c r="H2" s="938" t="s">
        <v>1049</v>
      </c>
      <c r="I2" s="684" t="s">
        <v>917</v>
      </c>
    </row>
    <row r="3" spans="1:9" ht="12" customHeight="1">
      <c r="A3" s="934"/>
      <c r="B3" s="935"/>
      <c r="C3" s="936"/>
      <c r="D3" s="936"/>
      <c r="E3" s="682"/>
      <c r="F3" s="939" t="s">
        <v>918</v>
      </c>
      <c r="G3" s="687" t="s">
        <v>919</v>
      </c>
      <c r="H3" s="940" t="s">
        <v>1050</v>
      </c>
      <c r="I3" s="687"/>
    </row>
    <row r="4" spans="1:10" ht="14.25" customHeight="1">
      <c r="A4" s="941" t="s">
        <v>1051</v>
      </c>
      <c r="B4" s="941"/>
      <c r="C4" s="941"/>
      <c r="D4" s="942"/>
      <c r="E4" s="943"/>
      <c r="F4" s="944"/>
      <c r="G4" s="945"/>
      <c r="H4" s="943"/>
      <c r="I4" s="946"/>
      <c r="J4" s="947"/>
    </row>
    <row r="5" spans="1:9" ht="12" customHeight="1">
      <c r="A5" s="752"/>
      <c r="B5" s="948"/>
      <c r="C5" s="949" t="s">
        <v>921</v>
      </c>
      <c r="D5" s="950"/>
      <c r="E5" s="951"/>
      <c r="F5" s="757"/>
      <c r="G5" s="757"/>
      <c r="H5" s="952"/>
      <c r="I5" s="756"/>
    </row>
    <row r="6" spans="1:9" ht="12" customHeight="1">
      <c r="A6" s="343"/>
      <c r="B6" s="760">
        <v>501</v>
      </c>
      <c r="C6" s="761" t="s">
        <v>970</v>
      </c>
      <c r="D6" s="761"/>
      <c r="E6" s="761"/>
      <c r="F6" s="763">
        <v>65260</v>
      </c>
      <c r="G6" s="389">
        <v>52418</v>
      </c>
      <c r="H6" s="768">
        <v>21441.35</v>
      </c>
      <c r="I6" s="953">
        <f>(H6/G6)*100</f>
        <v>40.90455568697776</v>
      </c>
    </row>
    <row r="7" spans="1:9" ht="12" customHeight="1">
      <c r="A7" s="343"/>
      <c r="B7" s="760">
        <v>502</v>
      </c>
      <c r="C7" s="766" t="s">
        <v>971</v>
      </c>
      <c r="D7" s="766"/>
      <c r="E7" s="766"/>
      <c r="F7" s="768">
        <v>426747</v>
      </c>
      <c r="G7" s="768">
        <v>426747</v>
      </c>
      <c r="H7" s="768">
        <v>200672</v>
      </c>
      <c r="I7" s="953">
        <f>(H7/G7)*100</f>
        <v>47.0236463290896</v>
      </c>
    </row>
    <row r="8" spans="1:9" ht="12" customHeight="1">
      <c r="A8" s="343"/>
      <c r="B8" s="775">
        <v>504</v>
      </c>
      <c r="C8" s="766" t="s">
        <v>1052</v>
      </c>
      <c r="D8" s="766"/>
      <c r="E8" s="766"/>
      <c r="F8" s="768">
        <v>996</v>
      </c>
      <c r="G8" s="768">
        <v>996</v>
      </c>
      <c r="H8" s="768">
        <v>532</v>
      </c>
      <c r="I8" s="953">
        <f>(H8/G8)*100</f>
        <v>53.41365461847389</v>
      </c>
    </row>
    <row r="9" spans="1:9" ht="12" customHeight="1">
      <c r="A9" s="343"/>
      <c r="B9" s="760">
        <v>511</v>
      </c>
      <c r="C9" s="766" t="s">
        <v>1053</v>
      </c>
      <c r="D9" s="766"/>
      <c r="E9" s="766"/>
      <c r="F9" s="768">
        <v>66888</v>
      </c>
      <c r="G9" s="768">
        <v>66888</v>
      </c>
      <c r="H9" s="768">
        <v>75825</v>
      </c>
      <c r="I9" s="953">
        <f>(H9/G9)*100</f>
        <v>113.36114101184069</v>
      </c>
    </row>
    <row r="10" spans="1:9" ht="12" customHeight="1">
      <c r="A10" s="343"/>
      <c r="B10" s="760">
        <v>512</v>
      </c>
      <c r="C10" s="766" t="s">
        <v>974</v>
      </c>
      <c r="D10" s="766"/>
      <c r="E10" s="766"/>
      <c r="F10" s="768">
        <v>166</v>
      </c>
      <c r="G10" s="340">
        <v>166</v>
      </c>
      <c r="H10" s="768">
        <v>38</v>
      </c>
      <c r="I10" s="953">
        <f>(H10/G10)*100</f>
        <v>22.89156626506024</v>
      </c>
    </row>
    <row r="11" spans="1:9" ht="12" customHeight="1">
      <c r="A11" s="954"/>
      <c r="B11" s="760">
        <v>513</v>
      </c>
      <c r="C11" s="766" t="s">
        <v>975</v>
      </c>
      <c r="D11" s="766"/>
      <c r="E11" s="766"/>
      <c r="F11" s="768">
        <v>166</v>
      </c>
      <c r="G11" s="340">
        <v>166</v>
      </c>
      <c r="H11" s="768">
        <v>119</v>
      </c>
      <c r="I11" s="953">
        <f>(H11/G11)*100</f>
        <v>71.6867469879518</v>
      </c>
    </row>
    <row r="12" spans="1:9" ht="12" customHeight="1">
      <c r="A12" s="343"/>
      <c r="B12" s="760">
        <v>518</v>
      </c>
      <c r="C12" s="766" t="s">
        <v>976</v>
      </c>
      <c r="D12" s="766"/>
      <c r="E12" s="766"/>
      <c r="F12" s="768">
        <v>37936</v>
      </c>
      <c r="G12" s="768">
        <v>37936</v>
      </c>
      <c r="H12" s="768">
        <v>21799</v>
      </c>
      <c r="I12" s="953">
        <f>(H12/G12)*100</f>
        <v>57.46256853648249</v>
      </c>
    </row>
    <row r="13" spans="1:9" ht="12" customHeight="1">
      <c r="A13" s="343"/>
      <c r="B13" s="760">
        <v>521001</v>
      </c>
      <c r="C13" s="766" t="s">
        <v>1002</v>
      </c>
      <c r="D13" s="766"/>
      <c r="E13" s="766"/>
      <c r="F13" s="768">
        <v>303108</v>
      </c>
      <c r="G13" s="768">
        <v>303108</v>
      </c>
      <c r="H13" s="768">
        <v>144352</v>
      </c>
      <c r="I13" s="953">
        <f>(H13/G13)*100</f>
        <v>47.62394921942014</v>
      </c>
    </row>
    <row r="14" spans="1:9" ht="12" customHeight="1">
      <c r="A14" s="343"/>
      <c r="B14" s="760">
        <v>521002</v>
      </c>
      <c r="C14" s="766" t="s">
        <v>1054</v>
      </c>
      <c r="D14" s="766"/>
      <c r="E14" s="766"/>
      <c r="F14" s="768">
        <v>1560</v>
      </c>
      <c r="G14" s="768">
        <v>1560</v>
      </c>
      <c r="H14" s="768">
        <v>302</v>
      </c>
      <c r="I14" s="953">
        <f>(H14/G14)*100</f>
        <v>19.35897435897436</v>
      </c>
    </row>
    <row r="15" spans="1:9" ht="12" customHeight="1">
      <c r="A15" s="343"/>
      <c r="B15" s="760">
        <v>524</v>
      </c>
      <c r="C15" s="766" t="s">
        <v>978</v>
      </c>
      <c r="D15" s="766"/>
      <c r="E15" s="766"/>
      <c r="F15" s="768">
        <v>106694</v>
      </c>
      <c r="G15" s="768">
        <v>106694</v>
      </c>
      <c r="H15" s="768">
        <v>49200</v>
      </c>
      <c r="I15" s="953">
        <f>(H15/G15)*100</f>
        <v>46.113183496728965</v>
      </c>
    </row>
    <row r="16" spans="1:9" ht="12" customHeight="1">
      <c r="A16" s="343"/>
      <c r="B16" s="760">
        <v>525</v>
      </c>
      <c r="C16" s="766" t="s">
        <v>979</v>
      </c>
      <c r="D16" s="766"/>
      <c r="E16" s="766"/>
      <c r="F16" s="768">
        <v>5541</v>
      </c>
      <c r="G16" s="768">
        <v>5541</v>
      </c>
      <c r="H16" s="768">
        <v>2747</v>
      </c>
      <c r="I16" s="953">
        <f>(H16/G16)*100</f>
        <v>49.57588882873127</v>
      </c>
    </row>
    <row r="17" spans="1:9" ht="12" customHeight="1">
      <c r="A17" s="343"/>
      <c r="B17" s="760">
        <v>527</v>
      </c>
      <c r="C17" s="766" t="s">
        <v>980</v>
      </c>
      <c r="D17" s="766"/>
      <c r="E17" s="766"/>
      <c r="F17" s="768">
        <v>22723</v>
      </c>
      <c r="G17" s="768">
        <v>22723</v>
      </c>
      <c r="H17" s="768">
        <v>18194</v>
      </c>
      <c r="I17" s="953">
        <f>(H17/G17)*100</f>
        <v>80.06865290674648</v>
      </c>
    </row>
    <row r="18" spans="1:9" ht="12" customHeight="1">
      <c r="A18" s="343"/>
      <c r="B18" s="760">
        <v>538</v>
      </c>
      <c r="C18" s="766" t="s">
        <v>1055</v>
      </c>
      <c r="D18" s="766"/>
      <c r="E18" s="766"/>
      <c r="F18" s="768">
        <v>25</v>
      </c>
      <c r="G18" s="768">
        <v>25</v>
      </c>
      <c r="H18" s="768">
        <v>4</v>
      </c>
      <c r="I18" s="953">
        <f>(H18/G18)*100</f>
        <v>16</v>
      </c>
    </row>
    <row r="19" spans="1:9" ht="12" customHeight="1">
      <c r="A19" s="343"/>
      <c r="B19" s="760">
        <v>551</v>
      </c>
      <c r="C19" s="766" t="s">
        <v>982</v>
      </c>
      <c r="D19" s="766"/>
      <c r="E19" s="766"/>
      <c r="F19" s="777">
        <v>216471</v>
      </c>
      <c r="G19" s="777">
        <v>216471</v>
      </c>
      <c r="H19" s="768">
        <v>109365</v>
      </c>
      <c r="I19" s="953">
        <f>(H19/G19)*100</f>
        <v>50.52177889879014</v>
      </c>
    </row>
    <row r="20" spans="1:9" ht="12" customHeight="1">
      <c r="A20" s="343"/>
      <c r="B20" s="775" t="s">
        <v>937</v>
      </c>
      <c r="C20" s="766" t="s">
        <v>983</v>
      </c>
      <c r="D20" s="766"/>
      <c r="E20" s="766"/>
      <c r="F20" s="768">
        <v>9950</v>
      </c>
      <c r="G20" s="768">
        <v>9950</v>
      </c>
      <c r="H20" s="768">
        <v>0</v>
      </c>
      <c r="I20" s="953">
        <v>0</v>
      </c>
    </row>
    <row r="21" spans="1:9" ht="12" customHeight="1">
      <c r="A21" s="343"/>
      <c r="B21" s="760">
        <v>568</v>
      </c>
      <c r="C21" s="766" t="s">
        <v>985</v>
      </c>
      <c r="D21" s="766"/>
      <c r="E21" s="766"/>
      <c r="F21" s="768">
        <v>14597</v>
      </c>
      <c r="G21" s="768">
        <v>14597</v>
      </c>
      <c r="H21" s="768">
        <v>6271</v>
      </c>
      <c r="I21" s="953">
        <f>(H21/G21)*100</f>
        <v>42.96088237309036</v>
      </c>
    </row>
    <row r="22" spans="1:9" ht="12" customHeight="1">
      <c r="A22" s="955"/>
      <c r="B22" s="955"/>
      <c r="C22" s="779" t="s">
        <v>942</v>
      </c>
      <c r="D22" s="779"/>
      <c r="E22" s="779"/>
      <c r="F22" s="780">
        <f>SUM(F6:F21)</f>
        <v>1278828</v>
      </c>
      <c r="G22" s="780">
        <f>SUM(G6:G21)</f>
        <v>1265986</v>
      </c>
      <c r="H22" s="780">
        <f>SUM(H6:H21)</f>
        <v>650861.35</v>
      </c>
      <c r="I22" s="956">
        <f>(H22/G22)*100</f>
        <v>51.41141766180668</v>
      </c>
    </row>
    <row r="23" spans="1:9" ht="12" customHeight="1">
      <c r="A23" s="752"/>
      <c r="B23" s="753"/>
      <c r="C23" s="754" t="s">
        <v>943</v>
      </c>
      <c r="D23" s="755"/>
      <c r="E23" s="756"/>
      <c r="F23" s="957"/>
      <c r="G23" s="957"/>
      <c r="H23" s="952"/>
      <c r="I23" s="952"/>
    </row>
    <row r="24" spans="1:9" ht="12" customHeight="1">
      <c r="A24" s="343"/>
      <c r="B24" s="331">
        <v>602001</v>
      </c>
      <c r="C24" s="958" t="s">
        <v>1029</v>
      </c>
      <c r="D24" s="958"/>
      <c r="E24" s="958"/>
      <c r="F24" s="768">
        <v>196901</v>
      </c>
      <c r="G24" s="768">
        <v>196901</v>
      </c>
      <c r="H24" s="768">
        <v>92000</v>
      </c>
      <c r="I24" s="953">
        <f>(H24/G24)*100</f>
        <v>46.72398819711429</v>
      </c>
    </row>
    <row r="25" spans="1:9" ht="12" customHeight="1">
      <c r="A25" s="343"/>
      <c r="B25" s="331">
        <v>602011</v>
      </c>
      <c r="C25" s="958" t="s">
        <v>1043</v>
      </c>
      <c r="D25" s="958"/>
      <c r="E25" s="958"/>
      <c r="F25" s="768">
        <v>4560</v>
      </c>
      <c r="G25" s="768">
        <v>4560</v>
      </c>
      <c r="H25" s="768">
        <v>2800</v>
      </c>
      <c r="I25" s="953">
        <f>(H25/G25)*100</f>
        <v>61.40350877192983</v>
      </c>
    </row>
    <row r="26" spans="1:9" ht="12" customHeight="1">
      <c r="A26" s="343"/>
      <c r="B26" s="331">
        <v>602002</v>
      </c>
      <c r="C26" s="958" t="s">
        <v>1056</v>
      </c>
      <c r="D26" s="958"/>
      <c r="E26" s="958"/>
      <c r="F26" s="768">
        <v>52876</v>
      </c>
      <c r="G26" s="768">
        <v>52876</v>
      </c>
      <c r="H26" s="768">
        <v>21103</v>
      </c>
      <c r="I26" s="953">
        <f>(H26/G26)*100</f>
        <v>39.9103563053181</v>
      </c>
    </row>
    <row r="27" spans="1:9" ht="12" customHeight="1">
      <c r="A27" s="343"/>
      <c r="B27" s="331">
        <v>602012</v>
      </c>
      <c r="C27" s="958" t="s">
        <v>1057</v>
      </c>
      <c r="D27" s="958"/>
      <c r="E27" s="958"/>
      <c r="F27" s="768">
        <v>650</v>
      </c>
      <c r="G27" s="768">
        <v>650</v>
      </c>
      <c r="H27" s="768">
        <v>0</v>
      </c>
      <c r="I27" s="953">
        <f>(H27/G27)*100</f>
        <v>0</v>
      </c>
    </row>
    <row r="28" spans="1:9" ht="12" customHeight="1">
      <c r="A28" s="343"/>
      <c r="B28" s="331">
        <v>604</v>
      </c>
      <c r="C28" s="958" t="s">
        <v>1058</v>
      </c>
      <c r="D28" s="958"/>
      <c r="E28" s="958"/>
      <c r="F28" s="768">
        <v>1440</v>
      </c>
      <c r="G28" s="768">
        <v>1440</v>
      </c>
      <c r="H28" s="768">
        <v>495</v>
      </c>
      <c r="I28" s="953">
        <f>(H28/G28)*100</f>
        <v>34.375</v>
      </c>
    </row>
    <row r="29" spans="1:9" ht="12" customHeight="1">
      <c r="A29" s="343"/>
      <c r="B29" s="331">
        <v>662</v>
      </c>
      <c r="C29" s="958" t="s">
        <v>993</v>
      </c>
      <c r="D29" s="958"/>
      <c r="E29" s="958"/>
      <c r="F29" s="768">
        <v>100</v>
      </c>
      <c r="G29" s="768">
        <v>100</v>
      </c>
      <c r="H29" s="768">
        <v>20</v>
      </c>
      <c r="I29" s="953">
        <f>(H29/G29)*100</f>
        <v>20</v>
      </c>
    </row>
    <row r="30" spans="1:9" ht="12" customHeight="1">
      <c r="A30" s="343"/>
      <c r="B30" s="331">
        <v>668</v>
      </c>
      <c r="C30" s="958" t="s">
        <v>1059</v>
      </c>
      <c r="D30" s="958"/>
      <c r="E30" s="958"/>
      <c r="F30" s="768">
        <v>664</v>
      </c>
      <c r="G30" s="768">
        <v>664</v>
      </c>
      <c r="H30" s="768">
        <v>237</v>
      </c>
      <c r="I30" s="953">
        <f>(H30/G30)*100</f>
        <v>35.69277108433735</v>
      </c>
    </row>
    <row r="31" spans="1:9" ht="12" customHeight="1">
      <c r="A31" s="343"/>
      <c r="B31" s="959" t="s">
        <v>949</v>
      </c>
      <c r="C31" s="958" t="s">
        <v>1060</v>
      </c>
      <c r="D31" s="958"/>
      <c r="E31" s="958"/>
      <c r="F31" s="768">
        <v>9950</v>
      </c>
      <c r="G31" s="768">
        <v>9950</v>
      </c>
      <c r="H31" s="768">
        <v>7419</v>
      </c>
      <c r="I31" s="953">
        <f>(H31/G31)*100</f>
        <v>74.56281407035176</v>
      </c>
    </row>
    <row r="32" spans="1:9" ht="12" customHeight="1">
      <c r="A32" s="343"/>
      <c r="B32" s="959">
        <v>692</v>
      </c>
      <c r="C32" s="863" t="s">
        <v>1061</v>
      </c>
      <c r="D32" s="960"/>
      <c r="E32" s="501"/>
      <c r="F32" s="768">
        <v>216471</v>
      </c>
      <c r="G32" s="768">
        <v>216471</v>
      </c>
      <c r="H32" s="768">
        <v>109365</v>
      </c>
      <c r="I32" s="953">
        <f>(H32/G32)*100</f>
        <v>50.52177889879014</v>
      </c>
    </row>
    <row r="33" spans="1:9" ht="13.5" customHeight="1">
      <c r="A33" s="955"/>
      <c r="B33" s="955"/>
      <c r="C33" s="789" t="s">
        <v>955</v>
      </c>
      <c r="D33" s="882"/>
      <c r="E33" s="961"/>
      <c r="F33" s="327">
        <f>SUM(F24:F32)</f>
        <v>483612</v>
      </c>
      <c r="G33" s="327">
        <f>SUM(G24:G32)</f>
        <v>483612</v>
      </c>
      <c r="H33" s="327">
        <f>SUM(H24:H32)</f>
        <v>233439</v>
      </c>
      <c r="I33" s="962">
        <f>(H33/G33)*100</f>
        <v>48.26989404729411</v>
      </c>
    </row>
    <row r="34" spans="1:9" ht="13.5" customHeight="1">
      <c r="A34" s="963"/>
      <c r="B34" s="964"/>
      <c r="C34" s="965" t="s">
        <v>1062</v>
      </c>
      <c r="D34" s="966" t="s">
        <v>1063</v>
      </c>
      <c r="E34" s="967"/>
      <c r="F34" s="968">
        <f>SUM(F22-F33)</f>
        <v>795216</v>
      </c>
      <c r="G34" s="969">
        <f>SUM(G22-G33)</f>
        <v>782374</v>
      </c>
      <c r="H34" s="969">
        <v>414552</v>
      </c>
      <c r="I34" s="970">
        <f>(H34/G34)*100</f>
        <v>52.98642337296485</v>
      </c>
    </row>
    <row r="35" spans="1:9" ht="14.25" customHeight="1">
      <c r="A35" s="971"/>
      <c r="B35" s="972"/>
      <c r="C35" s="973"/>
      <c r="D35" s="966" t="s">
        <v>958</v>
      </c>
      <c r="E35" s="967"/>
      <c r="F35" s="974">
        <v>0</v>
      </c>
      <c r="G35" s="975">
        <v>12842</v>
      </c>
      <c r="H35" s="976">
        <v>12842</v>
      </c>
      <c r="I35" s="970">
        <f>(H35/G35)*100</f>
        <v>100</v>
      </c>
    </row>
    <row r="36" spans="1:9" ht="13.5" customHeight="1">
      <c r="A36" s="977"/>
      <c r="B36" s="978"/>
      <c r="C36" s="979"/>
      <c r="D36" s="980" t="s">
        <v>1064</v>
      </c>
      <c r="E36" s="981"/>
      <c r="F36" s="982">
        <f>SUM(F34:F35)</f>
        <v>795216</v>
      </c>
      <c r="G36" s="983">
        <f>SUM(G34:G35)</f>
        <v>795216</v>
      </c>
      <c r="H36" s="984">
        <f>SUM(H34:H35)</f>
        <v>427394</v>
      </c>
      <c r="I36" s="985">
        <f>(H36/G36)*100</f>
        <v>53.74564898090581</v>
      </c>
    </row>
    <row r="37" spans="1:9" ht="12" customHeight="1">
      <c r="A37" s="971"/>
      <c r="B37" s="971"/>
      <c r="C37" s="986" t="s">
        <v>959</v>
      </c>
      <c r="D37" s="986"/>
      <c r="E37" s="986"/>
      <c r="F37" s="987"/>
      <c r="G37" s="971"/>
      <c r="H37" s="968">
        <f>SUM(H33+H34)-H22</f>
        <v>-2870.3499999999767</v>
      </c>
      <c r="I37" s="988"/>
    </row>
    <row r="38" spans="1:9" ht="12" customHeight="1">
      <c r="A38" s="989"/>
      <c r="B38" s="989"/>
      <c r="C38" s="990"/>
      <c r="D38" s="990"/>
      <c r="E38" s="990"/>
      <c r="F38" s="991"/>
      <c r="G38" s="989"/>
      <c r="H38" s="992"/>
      <c r="I38" s="993"/>
    </row>
    <row r="39" spans="1:9" ht="12" customHeight="1">
      <c r="A39" s="989"/>
      <c r="B39" s="989"/>
      <c r="C39" s="990"/>
      <c r="D39" s="990"/>
      <c r="E39" s="990"/>
      <c r="F39" s="991"/>
      <c r="G39" s="989"/>
      <c r="H39" s="992"/>
      <c r="I39" s="993"/>
    </row>
    <row r="40" spans="1:9" ht="12" customHeight="1">
      <c r="A40" s="989"/>
      <c r="B40" s="989"/>
      <c r="C40" s="990"/>
      <c r="D40" s="990"/>
      <c r="E40" s="990"/>
      <c r="F40" s="991"/>
      <c r="G40" s="989"/>
      <c r="H40" s="992"/>
      <c r="I40" s="993"/>
    </row>
    <row r="41" spans="1:9" ht="12" customHeight="1">
      <c r="A41" s="989"/>
      <c r="B41" s="989"/>
      <c r="C41" s="990"/>
      <c r="D41" s="990"/>
      <c r="E41" s="990"/>
      <c r="F41" s="991"/>
      <c r="G41" s="989"/>
      <c r="H41" s="992"/>
      <c r="I41" s="993"/>
    </row>
    <row r="42" spans="1:9" ht="12" customHeight="1">
      <c r="A42" s="994" t="s">
        <v>258</v>
      </c>
      <c r="B42" s="366" t="s">
        <v>915</v>
      </c>
      <c r="C42" s="995"/>
      <c r="D42" s="996"/>
      <c r="E42" s="997"/>
      <c r="F42" s="594">
        <v>2010</v>
      </c>
      <c r="G42" s="594"/>
      <c r="H42" s="684" t="s">
        <v>1049</v>
      </c>
      <c r="I42" s="684" t="s">
        <v>917</v>
      </c>
    </row>
    <row r="43" spans="1:9" ht="12" customHeight="1">
      <c r="A43" s="994"/>
      <c r="B43" s="366"/>
      <c r="C43" s="998"/>
      <c r="D43" s="999"/>
      <c r="E43" s="1000"/>
      <c r="F43" s="367" t="s">
        <v>918</v>
      </c>
      <c r="G43" s="367" t="s">
        <v>919</v>
      </c>
      <c r="H43" s="1001" t="s">
        <v>1050</v>
      </c>
      <c r="I43" s="1002"/>
    </row>
    <row r="44" spans="1:9" ht="12" customHeight="1">
      <c r="A44" s="1003" t="s">
        <v>1051</v>
      </c>
      <c r="B44" s="1003"/>
      <c r="C44" s="1003"/>
      <c r="D44" s="1003"/>
      <c r="E44" s="1003"/>
      <c r="F44" s="1003"/>
      <c r="G44" s="1003"/>
      <c r="H44" s="1003"/>
      <c r="I44" s="1003"/>
    </row>
    <row r="45" spans="1:9" ht="12" customHeight="1">
      <c r="A45" s="871" t="s">
        <v>1065</v>
      </c>
      <c r="B45" s="1004" t="s">
        <v>1066</v>
      </c>
      <c r="C45" s="1004"/>
      <c r="D45" s="1004"/>
      <c r="E45" s="1004"/>
      <c r="F45" s="872"/>
      <c r="G45" s="872"/>
      <c r="H45" s="759"/>
      <c r="I45" s="759"/>
    </row>
    <row r="46" spans="1:9" ht="12" customHeight="1">
      <c r="A46" s="845"/>
      <c r="B46" s="778"/>
      <c r="C46" s="779" t="s">
        <v>942</v>
      </c>
      <c r="D46" s="779"/>
      <c r="E46" s="779"/>
      <c r="F46" s="846">
        <f>SUM(F47:F50)</f>
        <v>549</v>
      </c>
      <c r="G46" s="846">
        <f>SUM(G47:G50)</f>
        <v>549</v>
      </c>
      <c r="H46" s="846">
        <f>SUM(H47:H50)</f>
        <v>596</v>
      </c>
      <c r="I46" s="956">
        <f>(H46/G46)*100</f>
        <v>108.56102003642987</v>
      </c>
    </row>
    <row r="47" spans="1:9" ht="12" customHeight="1">
      <c r="A47" s="772"/>
      <c r="B47" s="760">
        <v>501</v>
      </c>
      <c r="C47" s="766" t="s">
        <v>970</v>
      </c>
      <c r="D47" s="766"/>
      <c r="E47" s="766"/>
      <c r="F47" s="774">
        <v>100</v>
      </c>
      <c r="G47" s="763">
        <v>100</v>
      </c>
      <c r="H47" s="768">
        <v>0</v>
      </c>
      <c r="I47" s="953">
        <f>(H47/G47)*100</f>
        <v>0</v>
      </c>
    </row>
    <row r="48" spans="1:9" ht="12" customHeight="1">
      <c r="A48" s="772"/>
      <c r="B48" s="760">
        <v>521001</v>
      </c>
      <c r="C48" s="769" t="s">
        <v>1002</v>
      </c>
      <c r="D48" s="849"/>
      <c r="E48" s="850"/>
      <c r="F48" s="774">
        <v>268</v>
      </c>
      <c r="G48" s="768">
        <v>268</v>
      </c>
      <c r="H48" s="768">
        <v>440</v>
      </c>
      <c r="I48" s="953">
        <f>(H48/G48)*100</f>
        <v>164.17910447761196</v>
      </c>
    </row>
    <row r="49" spans="1:9" ht="12" customHeight="1">
      <c r="A49" s="772"/>
      <c r="B49" s="760">
        <v>521002</v>
      </c>
      <c r="C49" s="769" t="s">
        <v>1054</v>
      </c>
      <c r="D49" s="849"/>
      <c r="E49" s="850"/>
      <c r="F49" s="774">
        <v>80</v>
      </c>
      <c r="G49" s="768">
        <v>80</v>
      </c>
      <c r="H49" s="768">
        <v>0</v>
      </c>
      <c r="I49" s="953">
        <f>(H49/G49)*100</f>
        <v>0</v>
      </c>
    </row>
    <row r="50" spans="1:9" ht="12" customHeight="1">
      <c r="A50" s="772"/>
      <c r="B50" s="760">
        <v>524</v>
      </c>
      <c r="C50" s="766" t="s">
        <v>978</v>
      </c>
      <c r="D50" s="766"/>
      <c r="E50" s="766"/>
      <c r="F50" s="774">
        <v>101</v>
      </c>
      <c r="G50" s="768">
        <v>101</v>
      </c>
      <c r="H50" s="768">
        <v>156</v>
      </c>
      <c r="I50" s="953">
        <f>(H50/G50)*100</f>
        <v>154.45544554455446</v>
      </c>
    </row>
    <row r="51" spans="1:9" ht="12" customHeight="1">
      <c r="A51" s="851"/>
      <c r="B51" s="325"/>
      <c r="C51" s="852" t="s">
        <v>955</v>
      </c>
      <c r="D51" s="852"/>
      <c r="E51" s="852"/>
      <c r="F51" s="780">
        <f>SUM(F52:F52)</f>
        <v>232</v>
      </c>
      <c r="G51" s="780">
        <f>SUM(G52:G52)</f>
        <v>232</v>
      </c>
      <c r="H51" s="780">
        <f>SUM(H52:H52)</f>
        <v>179</v>
      </c>
      <c r="I51" s="956">
        <f>(H51/G51)*100</f>
        <v>77.15517241379311</v>
      </c>
    </row>
    <row r="52" spans="1:9" ht="12" customHeight="1">
      <c r="A52" s="772"/>
      <c r="B52" s="760">
        <v>602001</v>
      </c>
      <c r="C52" s="766" t="s">
        <v>1029</v>
      </c>
      <c r="D52" s="766"/>
      <c r="E52" s="766"/>
      <c r="F52" s="774">
        <v>232</v>
      </c>
      <c r="G52" s="765">
        <v>232</v>
      </c>
      <c r="H52" s="768">
        <v>179</v>
      </c>
      <c r="I52" s="953">
        <f>(H52/G52)*100</f>
        <v>77.15517241379311</v>
      </c>
    </row>
    <row r="53" spans="1:9" ht="12" customHeight="1">
      <c r="A53" s="772"/>
      <c r="B53" s="760"/>
      <c r="C53" s="863" t="s">
        <v>1021</v>
      </c>
      <c r="D53" s="849" t="s">
        <v>1009</v>
      </c>
      <c r="E53" s="850"/>
      <c r="F53" s="768">
        <f>SUM(F46-F51)</f>
        <v>317</v>
      </c>
      <c r="G53" s="768">
        <f>SUM(G46-G51)</f>
        <v>317</v>
      </c>
      <c r="H53" s="768">
        <f>SUM(H46-H51)</f>
        <v>417</v>
      </c>
      <c r="I53" s="953">
        <f>(H53/G53)*100</f>
        <v>131.54574132492115</v>
      </c>
    </row>
    <row r="54" spans="1:9" ht="12" customHeight="1">
      <c r="A54" s="772"/>
      <c r="B54" s="864"/>
      <c r="C54" s="772"/>
      <c r="D54" s="849" t="s">
        <v>1031</v>
      </c>
      <c r="E54" s="850"/>
      <c r="F54" s="774">
        <v>0</v>
      </c>
      <c r="G54" s="768">
        <v>0</v>
      </c>
      <c r="H54" s="768">
        <v>0</v>
      </c>
      <c r="I54" s="953">
        <v>0</v>
      </c>
    </row>
    <row r="55" spans="1:9" ht="12" customHeight="1">
      <c r="A55" s="851"/>
      <c r="B55" s="325"/>
      <c r="C55" s="789" t="s">
        <v>1067</v>
      </c>
      <c r="D55" s="882"/>
      <c r="E55" s="883"/>
      <c r="F55" s="327">
        <f>SUM(F53:F54)</f>
        <v>317</v>
      </c>
      <c r="G55" s="327">
        <f>SUM(G53:G54)</f>
        <v>317</v>
      </c>
      <c r="H55" s="327">
        <f>SUM(H53:H54)</f>
        <v>417</v>
      </c>
      <c r="I55" s="956">
        <f>(H55/G55)*100</f>
        <v>131.54574132492115</v>
      </c>
    </row>
    <row r="56" spans="1:9" ht="12" customHeight="1">
      <c r="A56" s="842" t="s">
        <v>1068</v>
      </c>
      <c r="B56" s="843" t="s">
        <v>745</v>
      </c>
      <c r="C56" s="843"/>
      <c r="D56" s="843"/>
      <c r="E56" s="843"/>
      <c r="F56" s="844"/>
      <c r="G56" s="844"/>
      <c r="H56" s="1005"/>
      <c r="I56" s="1006"/>
    </row>
    <row r="57" spans="1:9" ht="12" customHeight="1">
      <c r="A57" s="845"/>
      <c r="B57" s="778"/>
      <c r="C57" s="779" t="s">
        <v>942</v>
      </c>
      <c r="D57" s="779"/>
      <c r="E57" s="779"/>
      <c r="F57" s="846">
        <f>SUM(F58:F66)</f>
        <v>8937</v>
      </c>
      <c r="G57" s="846">
        <f>SUM(G58:G66)</f>
        <v>8937</v>
      </c>
      <c r="H57" s="846">
        <f>SUM(H58:H66)</f>
        <v>5706</v>
      </c>
      <c r="I57" s="956">
        <f>(H57/G57)*100</f>
        <v>63.84692849949648</v>
      </c>
    </row>
    <row r="58" spans="1:9" ht="12" customHeight="1">
      <c r="A58" s="772"/>
      <c r="B58" s="760">
        <v>501</v>
      </c>
      <c r="C58" s="766" t="s">
        <v>970</v>
      </c>
      <c r="D58" s="766"/>
      <c r="E58" s="766"/>
      <c r="F58" s="768">
        <v>664</v>
      </c>
      <c r="G58" s="768">
        <v>664</v>
      </c>
      <c r="H58" s="768">
        <v>447</v>
      </c>
      <c r="I58" s="953">
        <f>(H58/G58)*100</f>
        <v>67.31927710843374</v>
      </c>
    </row>
    <row r="59" spans="1:9" ht="12" customHeight="1">
      <c r="A59" s="772"/>
      <c r="B59" s="760">
        <v>502</v>
      </c>
      <c r="C59" s="769" t="s">
        <v>971</v>
      </c>
      <c r="D59" s="849"/>
      <c r="E59" s="850"/>
      <c r="F59" s="768">
        <v>664</v>
      </c>
      <c r="G59" s="768">
        <v>664</v>
      </c>
      <c r="H59" s="768">
        <v>312</v>
      </c>
      <c r="I59" s="953">
        <f>(H59/G59)*100</f>
        <v>46.98795180722892</v>
      </c>
    </row>
    <row r="60" spans="1:9" ht="12" customHeight="1">
      <c r="A60" s="772"/>
      <c r="B60" s="760">
        <v>511</v>
      </c>
      <c r="C60" s="769" t="s">
        <v>1037</v>
      </c>
      <c r="D60" s="849"/>
      <c r="E60" s="850"/>
      <c r="F60" s="768">
        <v>100</v>
      </c>
      <c r="G60" s="768">
        <v>100</v>
      </c>
      <c r="H60" s="768">
        <v>0</v>
      </c>
      <c r="I60" s="953">
        <f>(H60/G60)*100</f>
        <v>0</v>
      </c>
    </row>
    <row r="61" spans="1:9" ht="12" customHeight="1">
      <c r="A61" s="772"/>
      <c r="B61" s="760">
        <v>518</v>
      </c>
      <c r="C61" s="769" t="s">
        <v>976</v>
      </c>
      <c r="D61" s="849"/>
      <c r="E61" s="850"/>
      <c r="F61" s="768">
        <v>564</v>
      </c>
      <c r="G61" s="768">
        <v>564</v>
      </c>
      <c r="H61" s="768">
        <v>99</v>
      </c>
      <c r="I61" s="953">
        <f>(H61/G61)*100</f>
        <v>17.5531914893617</v>
      </c>
    </row>
    <row r="62" spans="1:9" ht="12" customHeight="1">
      <c r="A62" s="772"/>
      <c r="B62" s="760">
        <v>521001</v>
      </c>
      <c r="C62" s="769" t="s">
        <v>1002</v>
      </c>
      <c r="D62" s="849"/>
      <c r="E62" s="850"/>
      <c r="F62" s="768">
        <v>3826</v>
      </c>
      <c r="G62" s="768">
        <v>3826</v>
      </c>
      <c r="H62" s="768">
        <v>3081</v>
      </c>
      <c r="I62" s="953">
        <f>(H62/G62)*100</f>
        <v>80.5279665446942</v>
      </c>
    </row>
    <row r="63" spans="1:9" ht="12" customHeight="1">
      <c r="A63" s="772"/>
      <c r="B63" s="760">
        <v>521002</v>
      </c>
      <c r="C63" s="766" t="s">
        <v>1054</v>
      </c>
      <c r="D63" s="766"/>
      <c r="E63" s="766"/>
      <c r="F63" s="768">
        <v>100</v>
      </c>
      <c r="G63" s="768">
        <v>100</v>
      </c>
      <c r="H63" s="768">
        <v>0</v>
      </c>
      <c r="I63" s="953">
        <f>(H63/G63)*100</f>
        <v>0</v>
      </c>
    </row>
    <row r="64" spans="1:9" ht="12" customHeight="1">
      <c r="A64" s="772"/>
      <c r="B64" s="760">
        <v>524</v>
      </c>
      <c r="C64" s="766" t="s">
        <v>978</v>
      </c>
      <c r="D64" s="766"/>
      <c r="E64" s="766"/>
      <c r="F64" s="768">
        <v>1343</v>
      </c>
      <c r="G64" s="768">
        <v>1343</v>
      </c>
      <c r="H64" s="768">
        <v>1089</v>
      </c>
      <c r="I64" s="953">
        <f>(H64/G64)*100</f>
        <v>81.08711839166047</v>
      </c>
    </row>
    <row r="65" spans="1:9" ht="12" customHeight="1">
      <c r="A65" s="916"/>
      <c r="B65" s="760">
        <v>527</v>
      </c>
      <c r="C65" s="769" t="s">
        <v>980</v>
      </c>
      <c r="D65" s="849"/>
      <c r="E65" s="850"/>
      <c r="F65" s="768">
        <v>320</v>
      </c>
      <c r="G65" s="768">
        <v>320</v>
      </c>
      <c r="H65" s="768">
        <v>0</v>
      </c>
      <c r="I65" s="953">
        <f>(H65/G65)*100</f>
        <v>0</v>
      </c>
    </row>
    <row r="66" spans="1:9" ht="12" customHeight="1">
      <c r="A66" s="916"/>
      <c r="B66" s="760">
        <v>551</v>
      </c>
      <c r="C66" s="769" t="s">
        <v>982</v>
      </c>
      <c r="D66" s="849"/>
      <c r="E66" s="850"/>
      <c r="F66" s="768">
        <v>1356</v>
      </c>
      <c r="G66" s="768">
        <v>1356</v>
      </c>
      <c r="H66" s="768">
        <v>678</v>
      </c>
      <c r="I66" s="953">
        <f>(H66/G66)*100</f>
        <v>50</v>
      </c>
    </row>
    <row r="67" spans="1:9" ht="12" customHeight="1">
      <c r="A67" s="851"/>
      <c r="B67" s="325"/>
      <c r="C67" s="852" t="s">
        <v>955</v>
      </c>
      <c r="D67" s="852"/>
      <c r="E67" s="852"/>
      <c r="F67" s="780">
        <f>SUM(F68:F69)</f>
        <v>1806</v>
      </c>
      <c r="G67" s="780">
        <f>SUM(G68:G69)</f>
        <v>1806</v>
      </c>
      <c r="H67" s="780">
        <f>SUM(H68:H69)</f>
        <v>678</v>
      </c>
      <c r="I67" s="956">
        <f>(H67/G67)*100</f>
        <v>37.54152823920266</v>
      </c>
    </row>
    <row r="68" spans="1:9" ht="12" customHeight="1">
      <c r="A68" s="917"/>
      <c r="B68" s="760">
        <v>602001</v>
      </c>
      <c r="C68" s="766" t="s">
        <v>1029</v>
      </c>
      <c r="D68" s="766"/>
      <c r="E68" s="766"/>
      <c r="F68" s="768">
        <v>450</v>
      </c>
      <c r="G68" s="918">
        <v>450</v>
      </c>
      <c r="H68" s="768">
        <v>0</v>
      </c>
      <c r="I68" s="953">
        <f>(H68/G68)*100</f>
        <v>0</v>
      </c>
    </row>
    <row r="69" spans="1:9" ht="12" customHeight="1">
      <c r="A69" s="193"/>
      <c r="B69" s="775">
        <v>692</v>
      </c>
      <c r="C69" s="769" t="s">
        <v>1061</v>
      </c>
      <c r="D69" s="849"/>
      <c r="E69" s="850"/>
      <c r="F69" s="768">
        <v>1356</v>
      </c>
      <c r="G69" s="768">
        <v>1356</v>
      </c>
      <c r="H69" s="768">
        <v>678</v>
      </c>
      <c r="I69" s="953">
        <f>(H69/G69)*100</f>
        <v>50</v>
      </c>
    </row>
    <row r="70" spans="1:9" ht="12" customHeight="1">
      <c r="A70" s="772"/>
      <c r="B70" s="760"/>
      <c r="C70" s="863" t="s">
        <v>1021</v>
      </c>
      <c r="D70" s="849" t="s">
        <v>1009</v>
      </c>
      <c r="E70" s="850"/>
      <c r="F70" s="768">
        <f>SUM(F57-F67)</f>
        <v>7131</v>
      </c>
      <c r="G70" s="768">
        <f>SUM(G57-G67)</f>
        <v>7131</v>
      </c>
      <c r="H70" s="768">
        <f>SUM(H57-H67)</f>
        <v>5028</v>
      </c>
      <c r="I70" s="953">
        <f>(H70/G70)*100</f>
        <v>70.50904501472445</v>
      </c>
    </row>
    <row r="71" spans="1:9" ht="12" customHeight="1">
      <c r="A71" s="772"/>
      <c r="B71" s="864"/>
      <c r="C71" s="772"/>
      <c r="D71" s="849" t="s">
        <v>1031</v>
      </c>
      <c r="E71" s="850"/>
      <c r="F71" s="768">
        <v>0</v>
      </c>
      <c r="G71" s="768">
        <v>0</v>
      </c>
      <c r="H71" s="768">
        <v>0</v>
      </c>
      <c r="I71" s="953">
        <v>0</v>
      </c>
    </row>
    <row r="72" spans="1:9" ht="12" customHeight="1">
      <c r="A72" s="851"/>
      <c r="B72" s="325"/>
      <c r="C72" s="789" t="s">
        <v>1067</v>
      </c>
      <c r="D72" s="882"/>
      <c r="E72" s="883"/>
      <c r="F72" s="327">
        <f>SUM(F70:F71)</f>
        <v>7131</v>
      </c>
      <c r="G72" s="327">
        <f>SUM(G70:G71)</f>
        <v>7131</v>
      </c>
      <c r="H72" s="327">
        <f>SUM(H70:H71)</f>
        <v>5028</v>
      </c>
      <c r="I72" s="956">
        <f>(H72/G72)*100</f>
        <v>70.50904501472445</v>
      </c>
    </row>
    <row r="73" spans="1:9" ht="12" customHeight="1">
      <c r="A73" s="842" t="s">
        <v>1069</v>
      </c>
      <c r="B73" s="843" t="s">
        <v>747</v>
      </c>
      <c r="C73" s="843"/>
      <c r="D73" s="843"/>
      <c r="E73" s="843"/>
      <c r="F73" s="844"/>
      <c r="G73" s="844"/>
      <c r="H73" s="1005"/>
      <c r="I73" s="1006">
        <v>0</v>
      </c>
    </row>
    <row r="74" spans="1:9" ht="12" customHeight="1">
      <c r="A74" s="845"/>
      <c r="B74" s="778"/>
      <c r="C74" s="779" t="s">
        <v>942</v>
      </c>
      <c r="D74" s="779"/>
      <c r="E74" s="779"/>
      <c r="F74" s="846">
        <f>SUM(F75:F87)</f>
        <v>76003</v>
      </c>
      <c r="G74" s="846">
        <f>SUM(G75:G87)</f>
        <v>76003</v>
      </c>
      <c r="H74" s="846">
        <f>SUM(H75:H87)</f>
        <v>40717</v>
      </c>
      <c r="I74" s="956">
        <f>(H74/G74)*100</f>
        <v>53.572885280844176</v>
      </c>
    </row>
    <row r="75" spans="1:9" ht="12" customHeight="1">
      <c r="A75" s="772"/>
      <c r="B75" s="760">
        <v>501</v>
      </c>
      <c r="C75" s="766" t="s">
        <v>970</v>
      </c>
      <c r="D75" s="766"/>
      <c r="E75" s="766"/>
      <c r="F75" s="768">
        <v>1000</v>
      </c>
      <c r="G75" s="768">
        <v>1000</v>
      </c>
      <c r="H75" s="768">
        <v>1073</v>
      </c>
      <c r="I75" s="953">
        <f>(H75/G75)*100</f>
        <v>107.3</v>
      </c>
    </row>
    <row r="76" spans="1:9" ht="12" customHeight="1">
      <c r="A76" s="772"/>
      <c r="B76" s="760">
        <v>511</v>
      </c>
      <c r="C76" s="769" t="s">
        <v>1037</v>
      </c>
      <c r="D76" s="849"/>
      <c r="E76" s="850"/>
      <c r="F76" s="768">
        <v>100</v>
      </c>
      <c r="G76" s="768">
        <v>100</v>
      </c>
      <c r="H76" s="768">
        <v>194</v>
      </c>
      <c r="I76" s="953">
        <f>(H76/G76)*100</f>
        <v>194</v>
      </c>
    </row>
    <row r="77" spans="1:9" ht="12" customHeight="1">
      <c r="A77" s="193"/>
      <c r="B77" s="760">
        <v>512</v>
      </c>
      <c r="C77" s="769" t="s">
        <v>974</v>
      </c>
      <c r="D77" s="849"/>
      <c r="E77" s="850"/>
      <c r="F77" s="768">
        <v>166</v>
      </c>
      <c r="G77" s="768">
        <v>166</v>
      </c>
      <c r="H77" s="768">
        <v>38</v>
      </c>
      <c r="I77" s="953">
        <f>(H77/G77)*100</f>
        <v>22.89156626506024</v>
      </c>
    </row>
    <row r="78" spans="1:9" ht="12" customHeight="1">
      <c r="A78" s="193"/>
      <c r="B78" s="760">
        <v>513</v>
      </c>
      <c r="C78" s="769" t="s">
        <v>975</v>
      </c>
      <c r="D78" s="849"/>
      <c r="E78" s="850"/>
      <c r="F78" s="768">
        <v>166</v>
      </c>
      <c r="G78" s="768">
        <v>166</v>
      </c>
      <c r="H78" s="768">
        <v>119</v>
      </c>
      <c r="I78" s="953">
        <f>(H78/G78)*100</f>
        <v>71.6867469879518</v>
      </c>
    </row>
    <row r="79" spans="1:9" ht="12" customHeight="1">
      <c r="A79" s="193"/>
      <c r="B79" s="760">
        <v>518</v>
      </c>
      <c r="C79" s="769" t="s">
        <v>976</v>
      </c>
      <c r="D79" s="849"/>
      <c r="E79" s="850"/>
      <c r="F79" s="768">
        <v>3952</v>
      </c>
      <c r="G79" s="768">
        <v>3952</v>
      </c>
      <c r="H79" s="768">
        <v>2312</v>
      </c>
      <c r="I79" s="953">
        <f>(H79/G79)*100</f>
        <v>58.502024291497975</v>
      </c>
    </row>
    <row r="80" spans="1:9" ht="12" customHeight="1">
      <c r="A80" s="193"/>
      <c r="B80" s="760">
        <v>521001</v>
      </c>
      <c r="C80" s="769" t="s">
        <v>1002</v>
      </c>
      <c r="D80" s="849"/>
      <c r="E80" s="850"/>
      <c r="F80" s="768">
        <v>31414</v>
      </c>
      <c r="G80" s="768">
        <v>31414</v>
      </c>
      <c r="H80" s="768">
        <v>15955</v>
      </c>
      <c r="I80" s="953">
        <f>(H80/G80)*100</f>
        <v>50.78945693003119</v>
      </c>
    </row>
    <row r="81" spans="1:9" ht="12" customHeight="1">
      <c r="A81" s="193"/>
      <c r="B81" s="760">
        <v>524</v>
      </c>
      <c r="C81" s="766" t="s">
        <v>978</v>
      </c>
      <c r="D81" s="766"/>
      <c r="E81" s="766"/>
      <c r="F81" s="768">
        <v>11097</v>
      </c>
      <c r="G81" s="768">
        <v>11097</v>
      </c>
      <c r="H81" s="768">
        <v>5155</v>
      </c>
      <c r="I81" s="953">
        <f>(H81/G81)*100</f>
        <v>46.453996575651075</v>
      </c>
    </row>
    <row r="82" spans="1:9" ht="12" customHeight="1">
      <c r="A82" s="193"/>
      <c r="B82" s="760">
        <v>525</v>
      </c>
      <c r="C82" s="769" t="s">
        <v>979</v>
      </c>
      <c r="D82" s="849"/>
      <c r="E82" s="850"/>
      <c r="F82" s="768">
        <v>408</v>
      </c>
      <c r="G82" s="768">
        <v>408</v>
      </c>
      <c r="H82" s="768">
        <v>204</v>
      </c>
      <c r="I82" s="953">
        <f>(H82/G82)*100</f>
        <v>50</v>
      </c>
    </row>
    <row r="83" spans="1:9" ht="12" customHeight="1">
      <c r="A83" s="193"/>
      <c r="B83" s="760">
        <v>527</v>
      </c>
      <c r="C83" s="769" t="s">
        <v>980</v>
      </c>
      <c r="D83" s="849"/>
      <c r="E83" s="850"/>
      <c r="F83" s="768">
        <v>4647</v>
      </c>
      <c r="G83" s="768">
        <v>4647</v>
      </c>
      <c r="H83" s="768">
        <v>9125</v>
      </c>
      <c r="I83" s="953">
        <f>(H83/G83)*100</f>
        <v>196.3632451043684</v>
      </c>
    </row>
    <row r="84" spans="1:9" ht="12" customHeight="1">
      <c r="A84" s="193"/>
      <c r="B84" s="760">
        <v>538</v>
      </c>
      <c r="C84" s="769" t="s">
        <v>1055</v>
      </c>
      <c r="D84" s="849"/>
      <c r="E84" s="850"/>
      <c r="F84" s="768">
        <v>25</v>
      </c>
      <c r="G84" s="768">
        <v>25</v>
      </c>
      <c r="H84" s="768">
        <v>4</v>
      </c>
      <c r="I84" s="953">
        <f>(H84/G84)*100</f>
        <v>16</v>
      </c>
    </row>
    <row r="85" spans="1:9" ht="12" customHeight="1">
      <c r="A85" s="193"/>
      <c r="B85" s="760">
        <v>568</v>
      </c>
      <c r="C85" s="769" t="s">
        <v>985</v>
      </c>
      <c r="D85" s="849"/>
      <c r="E85" s="850"/>
      <c r="F85" s="768">
        <v>12179</v>
      </c>
      <c r="G85" s="768">
        <v>12179</v>
      </c>
      <c r="H85" s="768">
        <v>5469</v>
      </c>
      <c r="I85" s="953">
        <f>(H85/G85)*100</f>
        <v>44.90516462763774</v>
      </c>
    </row>
    <row r="86" spans="1:9" ht="12" customHeight="1">
      <c r="A86" s="193"/>
      <c r="B86" s="775" t="s">
        <v>937</v>
      </c>
      <c r="C86" s="769" t="s">
        <v>983</v>
      </c>
      <c r="D86" s="849"/>
      <c r="E86" s="850"/>
      <c r="F86" s="768">
        <v>9950</v>
      </c>
      <c r="G86" s="768">
        <v>9950</v>
      </c>
      <c r="H86" s="768">
        <v>0</v>
      </c>
      <c r="I86" s="953">
        <f>(H86/G86)*100</f>
        <v>0</v>
      </c>
    </row>
    <row r="87" spans="1:9" ht="12" customHeight="1">
      <c r="A87" s="193"/>
      <c r="B87" s="760">
        <v>551</v>
      </c>
      <c r="C87" s="769" t="s">
        <v>982</v>
      </c>
      <c r="D87" s="849"/>
      <c r="E87" s="850"/>
      <c r="F87" s="768">
        <v>899</v>
      </c>
      <c r="G87" s="768">
        <v>899</v>
      </c>
      <c r="H87" s="768">
        <v>1069</v>
      </c>
      <c r="I87" s="953">
        <f>(H87/G87)*100</f>
        <v>118.9098998887653</v>
      </c>
    </row>
    <row r="88" spans="1:9" ht="12" customHeight="1">
      <c r="A88" s="851"/>
      <c r="B88" s="325"/>
      <c r="C88" s="852" t="s">
        <v>955</v>
      </c>
      <c r="D88" s="852"/>
      <c r="E88" s="852"/>
      <c r="F88" s="780">
        <f>SUM(F89:F93)</f>
        <v>11869</v>
      </c>
      <c r="G88" s="780">
        <f>SUM(G89:G93)</f>
        <v>11869</v>
      </c>
      <c r="H88" s="780">
        <f>SUM(H89:H93)</f>
        <v>8924</v>
      </c>
      <c r="I88" s="956">
        <f>(H88/G88)*100</f>
        <v>75.18746313927038</v>
      </c>
    </row>
    <row r="89" spans="1:9" ht="12" customHeight="1">
      <c r="A89" s="193"/>
      <c r="B89" s="760">
        <v>602011</v>
      </c>
      <c r="C89" s="849" t="s">
        <v>1043</v>
      </c>
      <c r="D89" s="849"/>
      <c r="E89" s="850"/>
      <c r="F89" s="768">
        <v>256</v>
      </c>
      <c r="G89" s="768">
        <v>256</v>
      </c>
      <c r="H89" s="768">
        <v>179</v>
      </c>
      <c r="I89" s="953">
        <f>(H89/G89)*100</f>
        <v>69.921875</v>
      </c>
    </row>
    <row r="90" spans="1:9" ht="12" customHeight="1">
      <c r="A90" s="193"/>
      <c r="B90" s="760">
        <v>662</v>
      </c>
      <c r="C90" s="849" t="s">
        <v>993</v>
      </c>
      <c r="D90" s="849"/>
      <c r="E90" s="850"/>
      <c r="F90" s="768">
        <v>100</v>
      </c>
      <c r="G90" s="768">
        <v>100</v>
      </c>
      <c r="H90" s="768">
        <v>20</v>
      </c>
      <c r="I90" s="953">
        <f>(H90/G90)*100</f>
        <v>20</v>
      </c>
    </row>
    <row r="91" spans="1:9" ht="12" customHeight="1">
      <c r="A91" s="193"/>
      <c r="B91" s="760">
        <v>668</v>
      </c>
      <c r="C91" s="849" t="s">
        <v>1059</v>
      </c>
      <c r="D91" s="849"/>
      <c r="E91" s="850"/>
      <c r="F91" s="768">
        <v>664</v>
      </c>
      <c r="G91" s="768">
        <v>664</v>
      </c>
      <c r="H91" s="768">
        <v>237</v>
      </c>
      <c r="I91" s="953">
        <f>(H91/G91)*100</f>
        <v>35.69277108433735</v>
      </c>
    </row>
    <row r="92" spans="1:9" ht="12" customHeight="1">
      <c r="A92" s="193"/>
      <c r="B92" s="775" t="s">
        <v>949</v>
      </c>
      <c r="C92" s="849" t="s">
        <v>1060</v>
      </c>
      <c r="D92" s="849"/>
      <c r="E92" s="850"/>
      <c r="F92" s="768">
        <v>9950</v>
      </c>
      <c r="G92" s="768">
        <v>9950</v>
      </c>
      <c r="H92" s="768">
        <v>7419</v>
      </c>
      <c r="I92" s="953">
        <f>(H92/G92)*100</f>
        <v>74.56281407035176</v>
      </c>
    </row>
    <row r="93" spans="1:9" ht="12" customHeight="1">
      <c r="A93" s="193"/>
      <c r="B93" s="775">
        <v>692</v>
      </c>
      <c r="C93" s="769" t="s">
        <v>1061</v>
      </c>
      <c r="D93" s="849"/>
      <c r="E93" s="850"/>
      <c r="F93" s="768">
        <v>899</v>
      </c>
      <c r="G93" s="768">
        <v>899</v>
      </c>
      <c r="H93" s="768">
        <v>1069</v>
      </c>
      <c r="I93" s="953">
        <f>(H93/G93)*100</f>
        <v>118.9098998887653</v>
      </c>
    </row>
    <row r="94" spans="1:9" ht="12" customHeight="1">
      <c r="A94" s="772"/>
      <c r="B94" s="760"/>
      <c r="C94" s="863" t="s">
        <v>1021</v>
      </c>
      <c r="D94" s="849" t="s">
        <v>1009</v>
      </c>
      <c r="E94" s="850"/>
      <c r="F94" s="768">
        <f>SUM(F74-F88)</f>
        <v>64134</v>
      </c>
      <c r="G94" s="768">
        <f>SUM(G74-G88)</f>
        <v>64134</v>
      </c>
      <c r="H94" s="768">
        <f>SUM(H74-H88)</f>
        <v>31793</v>
      </c>
      <c r="I94" s="953">
        <f>(H94/G94)*100</f>
        <v>49.572769513830416</v>
      </c>
    </row>
    <row r="95" spans="1:9" ht="12" customHeight="1">
      <c r="A95" s="772"/>
      <c r="B95" s="864"/>
      <c r="C95" s="772"/>
      <c r="D95" s="849" t="s">
        <v>1031</v>
      </c>
      <c r="E95" s="850"/>
      <c r="F95" s="762">
        <v>0</v>
      </c>
      <c r="G95" s="768">
        <v>9901</v>
      </c>
      <c r="H95" s="768">
        <v>9901</v>
      </c>
      <c r="I95" s="953">
        <f>(H95/G95)*100</f>
        <v>100</v>
      </c>
    </row>
    <row r="96" spans="1:9" ht="12" customHeight="1">
      <c r="A96" s="851"/>
      <c r="B96" s="325"/>
      <c r="C96" s="789" t="s">
        <v>1067</v>
      </c>
      <c r="D96" s="882"/>
      <c r="E96" s="883"/>
      <c r="F96" s="327">
        <f>SUM(F94:F95)</f>
        <v>64134</v>
      </c>
      <c r="G96" s="327">
        <f>SUM(G94:G95)</f>
        <v>74035</v>
      </c>
      <c r="H96" s="327">
        <f>SUM(H94:H95)</f>
        <v>41694</v>
      </c>
      <c r="I96" s="956">
        <f>(H96/G96)*100</f>
        <v>56.316607010197885</v>
      </c>
    </row>
    <row r="97" spans="1:9" ht="12" customHeight="1">
      <c r="A97" s="842" t="s">
        <v>1070</v>
      </c>
      <c r="B97" s="843" t="s">
        <v>1071</v>
      </c>
      <c r="C97" s="843"/>
      <c r="D97" s="843"/>
      <c r="E97" s="843"/>
      <c r="F97" s="844"/>
      <c r="G97" s="844"/>
      <c r="H97" s="1005"/>
      <c r="I97" s="1006">
        <v>0</v>
      </c>
    </row>
    <row r="98" spans="1:9" ht="12" customHeight="1">
      <c r="A98" s="845"/>
      <c r="B98" s="778"/>
      <c r="C98" s="779" t="s">
        <v>942</v>
      </c>
      <c r="D98" s="779"/>
      <c r="E98" s="779"/>
      <c r="F98" s="846">
        <f>SUM(F99:F104)</f>
        <v>37772</v>
      </c>
      <c r="G98" s="846">
        <f>SUM(G99:G104)</f>
        <v>37672</v>
      </c>
      <c r="H98" s="846">
        <f>SUM(H99:H104)</f>
        <v>17092</v>
      </c>
      <c r="I98" s="956">
        <f>(H98/G98)*100</f>
        <v>45.37056699936292</v>
      </c>
    </row>
    <row r="99" spans="1:9" ht="12" customHeight="1">
      <c r="A99" s="193"/>
      <c r="B99" s="760">
        <v>501</v>
      </c>
      <c r="C99" s="766" t="s">
        <v>970</v>
      </c>
      <c r="D99" s="766"/>
      <c r="E99" s="766"/>
      <c r="F99" s="768">
        <v>1000</v>
      </c>
      <c r="G99" s="768">
        <v>900</v>
      </c>
      <c r="H99" s="768">
        <v>322</v>
      </c>
      <c r="I99" s="953">
        <f>(H99/G99)*100</f>
        <v>35.77777777777777</v>
      </c>
    </row>
    <row r="100" spans="1:9" ht="12" customHeight="1">
      <c r="A100" s="193"/>
      <c r="B100" s="760">
        <v>518</v>
      </c>
      <c r="C100" s="769" t="s">
        <v>976</v>
      </c>
      <c r="D100" s="849"/>
      <c r="E100" s="850"/>
      <c r="F100" s="768">
        <v>66</v>
      </c>
      <c r="G100" s="768">
        <v>66</v>
      </c>
      <c r="H100" s="768">
        <v>32</v>
      </c>
      <c r="I100" s="953">
        <f>(H100/G100)*100</f>
        <v>48.484848484848484</v>
      </c>
    </row>
    <row r="101" spans="1:9" ht="12" customHeight="1">
      <c r="A101" s="193"/>
      <c r="B101" s="760">
        <v>521001</v>
      </c>
      <c r="C101" s="769" t="s">
        <v>1002</v>
      </c>
      <c r="D101" s="849"/>
      <c r="E101" s="850"/>
      <c r="F101" s="768">
        <v>15301</v>
      </c>
      <c r="G101" s="768">
        <v>15301</v>
      </c>
      <c r="H101" s="768">
        <v>6847</v>
      </c>
      <c r="I101" s="953">
        <f>(H101/G101)*100</f>
        <v>44.748709234690544</v>
      </c>
    </row>
    <row r="102" spans="1:9" ht="12" customHeight="1">
      <c r="A102" s="193"/>
      <c r="B102" s="760">
        <v>524</v>
      </c>
      <c r="C102" s="766" t="s">
        <v>978</v>
      </c>
      <c r="D102" s="766"/>
      <c r="E102" s="766"/>
      <c r="F102" s="768">
        <v>5407</v>
      </c>
      <c r="G102" s="768">
        <v>5407</v>
      </c>
      <c r="H102" s="768">
        <v>2419</v>
      </c>
      <c r="I102" s="953">
        <f>(H102/G102)*100</f>
        <v>44.73830220085075</v>
      </c>
    </row>
    <row r="103" spans="1:9" ht="12" customHeight="1">
      <c r="A103" s="193"/>
      <c r="B103" s="760">
        <v>527</v>
      </c>
      <c r="C103" s="769" t="s">
        <v>980</v>
      </c>
      <c r="D103" s="849"/>
      <c r="E103" s="850"/>
      <c r="F103" s="768">
        <v>1053</v>
      </c>
      <c r="G103" s="768">
        <v>1053</v>
      </c>
      <c r="H103" s="768">
        <v>0</v>
      </c>
      <c r="I103" s="953">
        <f>(H103/G103)*100</f>
        <v>0</v>
      </c>
    </row>
    <row r="104" spans="1:9" ht="12" customHeight="1">
      <c r="A104" s="193"/>
      <c r="B104" s="760">
        <v>551</v>
      </c>
      <c r="C104" s="769" t="s">
        <v>982</v>
      </c>
      <c r="D104" s="849"/>
      <c r="E104" s="850"/>
      <c r="F104" s="768">
        <v>14945</v>
      </c>
      <c r="G104" s="768">
        <v>14945</v>
      </c>
      <c r="H104" s="768">
        <v>7472</v>
      </c>
      <c r="I104" s="953">
        <f>(H104/G104)*100</f>
        <v>49.9966543994647</v>
      </c>
    </row>
    <row r="105" spans="1:9" ht="12" customHeight="1">
      <c r="A105" s="851"/>
      <c r="B105" s="325"/>
      <c r="C105" s="852" t="s">
        <v>955</v>
      </c>
      <c r="D105" s="852"/>
      <c r="E105" s="852"/>
      <c r="F105" s="780">
        <f>SUM(F106:F107)</f>
        <v>15245</v>
      </c>
      <c r="G105" s="780">
        <f>SUM(G106:G107)</f>
        <v>15245</v>
      </c>
      <c r="H105" s="780">
        <f>SUM(H106:H107)</f>
        <v>8215</v>
      </c>
      <c r="I105" s="956">
        <f>(H105/G105)*100</f>
        <v>53.886520170547726</v>
      </c>
    </row>
    <row r="106" spans="1:9" ht="12" customHeight="1">
      <c r="A106" s="193"/>
      <c r="B106" s="760">
        <v>602001</v>
      </c>
      <c r="C106" s="766" t="s">
        <v>1029</v>
      </c>
      <c r="D106" s="766"/>
      <c r="E106" s="766"/>
      <c r="F106" s="768">
        <v>300</v>
      </c>
      <c r="G106" s="768">
        <v>300</v>
      </c>
      <c r="H106" s="768">
        <v>743</v>
      </c>
      <c r="I106" s="953">
        <f>(H106/G106)*100</f>
        <v>247.66666666666666</v>
      </c>
    </row>
    <row r="107" spans="1:9" ht="12" customHeight="1">
      <c r="A107" s="772"/>
      <c r="B107" s="775">
        <v>692</v>
      </c>
      <c r="C107" s="769" t="s">
        <v>1061</v>
      </c>
      <c r="D107" s="849"/>
      <c r="E107" s="850"/>
      <c r="F107" s="768">
        <v>14945</v>
      </c>
      <c r="G107" s="768">
        <v>14945</v>
      </c>
      <c r="H107" s="768">
        <v>7472</v>
      </c>
      <c r="I107" s="953">
        <f>(H107/G107)*100</f>
        <v>49.9966543994647</v>
      </c>
    </row>
    <row r="108" spans="1:9" ht="12" customHeight="1">
      <c r="A108" s="772"/>
      <c r="B108" s="760"/>
      <c r="C108" s="863" t="s">
        <v>1021</v>
      </c>
      <c r="D108" s="849" t="s">
        <v>1009</v>
      </c>
      <c r="E108" s="850"/>
      <c r="F108" s="768">
        <f>SUM(F98-F105)</f>
        <v>22527</v>
      </c>
      <c r="G108" s="768">
        <f>SUM(G98-G105)</f>
        <v>22427</v>
      </c>
      <c r="H108" s="768">
        <f>SUM(H98-H105)</f>
        <v>8877</v>
      </c>
      <c r="I108" s="953">
        <f>(H108/G108)*100</f>
        <v>39.58175413564008</v>
      </c>
    </row>
    <row r="109" spans="1:9" ht="12" customHeight="1">
      <c r="A109" s="772"/>
      <c r="B109" s="864"/>
      <c r="C109" s="772"/>
      <c r="D109" s="849" t="s">
        <v>1031</v>
      </c>
      <c r="E109" s="850"/>
      <c r="F109" s="762">
        <v>0</v>
      </c>
      <c r="G109" s="768">
        <v>0</v>
      </c>
      <c r="H109" s="768">
        <v>0</v>
      </c>
      <c r="I109" s="953">
        <v>0</v>
      </c>
    </row>
    <row r="110" spans="1:9" ht="12" customHeight="1">
      <c r="A110" s="851"/>
      <c r="B110" s="325"/>
      <c r="C110" s="789" t="s">
        <v>1067</v>
      </c>
      <c r="D110" s="882"/>
      <c r="E110" s="883"/>
      <c r="F110" s="327">
        <f>SUM(F108:F109)</f>
        <v>22527</v>
      </c>
      <c r="G110" s="327">
        <f>SUM(G108:G109)</f>
        <v>22427</v>
      </c>
      <c r="H110" s="327">
        <f>SUM(H108:H109)</f>
        <v>8877</v>
      </c>
      <c r="I110" s="956">
        <f>(H110/G110)*100</f>
        <v>39.58175413564008</v>
      </c>
    </row>
    <row r="111" spans="1:9" ht="12" customHeight="1">
      <c r="A111" s="842" t="s">
        <v>1072</v>
      </c>
      <c r="B111" s="843" t="s">
        <v>752</v>
      </c>
      <c r="C111" s="843"/>
      <c r="D111" s="843"/>
      <c r="E111" s="843"/>
      <c r="F111" s="844"/>
      <c r="G111" s="844"/>
      <c r="H111" s="1005"/>
      <c r="I111" s="1006">
        <v>0</v>
      </c>
    </row>
    <row r="112" spans="1:9" ht="12" customHeight="1">
      <c r="A112" s="845"/>
      <c r="B112" s="778"/>
      <c r="C112" s="779" t="s">
        <v>942</v>
      </c>
      <c r="D112" s="779"/>
      <c r="E112" s="779"/>
      <c r="F112" s="846">
        <f>SUM(F113:F123)</f>
        <v>432233</v>
      </c>
      <c r="G112" s="846">
        <f>SUM(G113:G123)</f>
        <v>427691</v>
      </c>
      <c r="H112" s="846">
        <f>SUM(H113:H123)</f>
        <v>259053</v>
      </c>
      <c r="I112" s="956">
        <f>(H112/G112)*100</f>
        <v>60.57013123960991</v>
      </c>
    </row>
    <row r="113" spans="1:9" ht="12" customHeight="1">
      <c r="A113" s="193"/>
      <c r="B113" s="760">
        <v>501</v>
      </c>
      <c r="C113" s="766" t="s">
        <v>970</v>
      </c>
      <c r="D113" s="766"/>
      <c r="E113" s="766"/>
      <c r="F113" s="768">
        <v>28841</v>
      </c>
      <c r="G113" s="768">
        <v>24299</v>
      </c>
      <c r="H113" s="768">
        <v>12930</v>
      </c>
      <c r="I113" s="953">
        <f>(H113/G113)*100</f>
        <v>53.21206634017861</v>
      </c>
    </row>
    <row r="114" spans="1:9" ht="12" customHeight="1">
      <c r="A114" s="193"/>
      <c r="B114" s="760">
        <v>502</v>
      </c>
      <c r="C114" s="769" t="s">
        <v>971</v>
      </c>
      <c r="D114" s="849"/>
      <c r="E114" s="850"/>
      <c r="F114" s="768">
        <v>176334</v>
      </c>
      <c r="G114" s="768">
        <v>176334</v>
      </c>
      <c r="H114" s="768">
        <v>83721</v>
      </c>
      <c r="I114" s="953">
        <f>(H114/G114)*100</f>
        <v>47.47864847391881</v>
      </c>
    </row>
    <row r="115" spans="1:9" ht="12" customHeight="1">
      <c r="A115" s="193"/>
      <c r="B115" s="760">
        <v>511</v>
      </c>
      <c r="C115" s="769" t="s">
        <v>1053</v>
      </c>
      <c r="D115" s="849"/>
      <c r="E115" s="850"/>
      <c r="F115" s="768">
        <v>27801</v>
      </c>
      <c r="G115" s="768">
        <v>27801</v>
      </c>
      <c r="H115" s="768">
        <v>67942</v>
      </c>
      <c r="I115" s="953">
        <f>(H115/G115)*100</f>
        <v>244.38689255782165</v>
      </c>
    </row>
    <row r="116" spans="1:9" ht="12" customHeight="1">
      <c r="A116" s="193"/>
      <c r="B116" s="760">
        <v>518</v>
      </c>
      <c r="C116" s="769" t="s">
        <v>976</v>
      </c>
      <c r="D116" s="849"/>
      <c r="E116" s="850"/>
      <c r="F116" s="768">
        <v>8781</v>
      </c>
      <c r="G116" s="768">
        <v>8781</v>
      </c>
      <c r="H116" s="768">
        <v>3414</v>
      </c>
      <c r="I116" s="953">
        <f>(H116/G116)*100</f>
        <v>38.879398701742396</v>
      </c>
    </row>
    <row r="117" spans="1:9" ht="12" customHeight="1">
      <c r="A117" s="193"/>
      <c r="B117" s="760">
        <v>521001</v>
      </c>
      <c r="C117" s="769" t="s">
        <v>1002</v>
      </c>
      <c r="D117" s="849"/>
      <c r="E117" s="850"/>
      <c r="F117" s="768">
        <v>119490</v>
      </c>
      <c r="G117" s="768">
        <v>119490</v>
      </c>
      <c r="H117" s="768">
        <v>57848</v>
      </c>
      <c r="I117" s="953">
        <f>(H117/G117)*100</f>
        <v>48.41241944932631</v>
      </c>
    </row>
    <row r="118" spans="1:9" ht="12" customHeight="1">
      <c r="A118" s="193"/>
      <c r="B118" s="760">
        <v>521002</v>
      </c>
      <c r="C118" s="769" t="s">
        <v>1054</v>
      </c>
      <c r="D118" s="849"/>
      <c r="E118" s="850"/>
      <c r="F118" s="768">
        <v>1160</v>
      </c>
      <c r="G118" s="768">
        <v>1160</v>
      </c>
      <c r="H118" s="768">
        <v>0</v>
      </c>
      <c r="I118" s="953">
        <f>(H118/G118)*100</f>
        <v>0</v>
      </c>
    </row>
    <row r="119" spans="1:9" ht="12" customHeight="1">
      <c r="A119" s="193"/>
      <c r="B119" s="760">
        <v>524</v>
      </c>
      <c r="C119" s="766" t="s">
        <v>978</v>
      </c>
      <c r="D119" s="766"/>
      <c r="E119" s="766"/>
      <c r="F119" s="768">
        <v>42038</v>
      </c>
      <c r="G119" s="768">
        <v>42038</v>
      </c>
      <c r="H119" s="768">
        <v>19492</v>
      </c>
      <c r="I119" s="953">
        <f>(H119/G119)*100</f>
        <v>46.36757219658404</v>
      </c>
    </row>
    <row r="120" spans="1:9" ht="12" customHeight="1">
      <c r="A120" s="193"/>
      <c r="B120" s="760">
        <v>525</v>
      </c>
      <c r="C120" s="769" t="s">
        <v>979</v>
      </c>
      <c r="D120" s="849"/>
      <c r="E120" s="850"/>
      <c r="F120" s="768">
        <v>2726</v>
      </c>
      <c r="G120" s="768">
        <v>2726</v>
      </c>
      <c r="H120" s="768">
        <v>1214</v>
      </c>
      <c r="I120" s="953">
        <f>(H120/G120)*100</f>
        <v>44.53411592076302</v>
      </c>
    </row>
    <row r="121" spans="1:9" ht="12" customHeight="1">
      <c r="A121" s="193"/>
      <c r="B121" s="760">
        <v>527</v>
      </c>
      <c r="C121" s="769" t="s">
        <v>980</v>
      </c>
      <c r="D121" s="849"/>
      <c r="E121" s="850"/>
      <c r="F121" s="768">
        <v>8190</v>
      </c>
      <c r="G121" s="768">
        <v>8190</v>
      </c>
      <c r="H121" s="768">
        <v>4012</v>
      </c>
      <c r="I121" s="953">
        <f>(H121/G121)*100</f>
        <v>48.98656898656898</v>
      </c>
    </row>
    <row r="122" spans="1:9" ht="12" customHeight="1">
      <c r="A122" s="193"/>
      <c r="B122" s="760">
        <v>568</v>
      </c>
      <c r="C122" s="769" t="s">
        <v>985</v>
      </c>
      <c r="D122" s="849"/>
      <c r="E122" s="850"/>
      <c r="F122" s="768">
        <v>266</v>
      </c>
      <c r="G122" s="768">
        <v>266</v>
      </c>
      <c r="H122" s="768">
        <v>128</v>
      </c>
      <c r="I122" s="953">
        <f>(H122/G122)*100</f>
        <v>48.1203007518797</v>
      </c>
    </row>
    <row r="123" spans="1:9" ht="12" customHeight="1">
      <c r="A123" s="193"/>
      <c r="B123" s="760">
        <v>551</v>
      </c>
      <c r="C123" s="769" t="s">
        <v>982</v>
      </c>
      <c r="D123" s="849"/>
      <c r="E123" s="850"/>
      <c r="F123" s="768">
        <v>16606</v>
      </c>
      <c r="G123" s="768">
        <v>16606</v>
      </c>
      <c r="H123" s="768">
        <v>8352</v>
      </c>
      <c r="I123" s="953">
        <f>(H123/G123)*100</f>
        <v>50.295074069613385</v>
      </c>
    </row>
    <row r="124" spans="1:9" ht="12" customHeight="1">
      <c r="A124" s="851"/>
      <c r="B124" s="325"/>
      <c r="C124" s="852" t="s">
        <v>955</v>
      </c>
      <c r="D124" s="852"/>
      <c r="E124" s="852"/>
      <c r="F124" s="780">
        <f>SUM(F125:F129)</f>
        <v>147607</v>
      </c>
      <c r="G124" s="780">
        <f>SUM(G125:G129)</f>
        <v>147607</v>
      </c>
      <c r="H124" s="780">
        <f>SUM(H125:H129)</f>
        <v>60593</v>
      </c>
      <c r="I124" s="956">
        <f>(H124/G124)*100</f>
        <v>41.05022119547176</v>
      </c>
    </row>
    <row r="125" spans="1:9" ht="12" customHeight="1">
      <c r="A125" s="193"/>
      <c r="B125" s="760">
        <v>602001</v>
      </c>
      <c r="C125" s="766" t="s">
        <v>1029</v>
      </c>
      <c r="D125" s="766"/>
      <c r="E125" s="766"/>
      <c r="F125" s="768">
        <v>122769</v>
      </c>
      <c r="G125" s="768">
        <v>122769</v>
      </c>
      <c r="H125" s="768">
        <v>48005</v>
      </c>
      <c r="I125" s="953">
        <f>(H125/G125)*100</f>
        <v>39.10189054240077</v>
      </c>
    </row>
    <row r="126" spans="1:9" ht="12" customHeight="1">
      <c r="A126" s="193"/>
      <c r="B126" s="760">
        <v>602011</v>
      </c>
      <c r="C126" s="849" t="s">
        <v>1043</v>
      </c>
      <c r="D126" s="849"/>
      <c r="E126" s="850"/>
      <c r="F126" s="768">
        <v>1757</v>
      </c>
      <c r="G126" s="768">
        <v>1757</v>
      </c>
      <c r="H126" s="768">
        <v>1337</v>
      </c>
      <c r="I126" s="953">
        <f>(H126/G126)*100</f>
        <v>76.09561752988047</v>
      </c>
    </row>
    <row r="127" spans="1:9" ht="12" customHeight="1">
      <c r="A127" s="193"/>
      <c r="B127" s="760">
        <v>602002</v>
      </c>
      <c r="C127" s="769" t="s">
        <v>1056</v>
      </c>
      <c r="D127" s="849"/>
      <c r="E127" s="850"/>
      <c r="F127" s="768">
        <v>5825</v>
      </c>
      <c r="G127" s="768">
        <v>5825</v>
      </c>
      <c r="H127" s="768">
        <v>2899</v>
      </c>
      <c r="I127" s="953">
        <f>(H127/G127)*100</f>
        <v>49.76824034334764</v>
      </c>
    </row>
    <row r="128" spans="1:9" ht="12" customHeight="1">
      <c r="A128" s="193"/>
      <c r="B128" s="760">
        <v>602012</v>
      </c>
      <c r="C128" s="769" t="s">
        <v>1057</v>
      </c>
      <c r="D128" s="849"/>
      <c r="E128" s="850"/>
      <c r="F128" s="768">
        <v>650</v>
      </c>
      <c r="G128" s="768">
        <v>650</v>
      </c>
      <c r="H128" s="768">
        <v>0</v>
      </c>
      <c r="I128" s="953">
        <f>(H128/G128)*100</f>
        <v>0</v>
      </c>
    </row>
    <row r="129" spans="1:9" ht="12" customHeight="1">
      <c r="A129" s="193"/>
      <c r="B129" s="775">
        <v>692</v>
      </c>
      <c r="C129" s="769" t="s">
        <v>1061</v>
      </c>
      <c r="D129" s="849"/>
      <c r="E129" s="850"/>
      <c r="F129" s="768">
        <v>16606</v>
      </c>
      <c r="G129" s="768">
        <v>16606</v>
      </c>
      <c r="H129" s="768">
        <v>8352</v>
      </c>
      <c r="I129" s="953">
        <f>(H129/G129)*100</f>
        <v>50.295074069613385</v>
      </c>
    </row>
    <row r="130" spans="1:9" ht="12" customHeight="1">
      <c r="A130" s="772"/>
      <c r="B130" s="760"/>
      <c r="C130" s="863" t="s">
        <v>1021</v>
      </c>
      <c r="D130" s="849" t="s">
        <v>1009</v>
      </c>
      <c r="E130" s="850"/>
      <c r="F130" s="768">
        <f>SUM(F112-F124)</f>
        <v>284626</v>
      </c>
      <c r="G130" s="768">
        <f>SUM(G112-G124)</f>
        <v>280084</v>
      </c>
      <c r="H130" s="768">
        <f>SUM(H112-H124)</f>
        <v>198460</v>
      </c>
      <c r="I130" s="953">
        <f>(H130/G130)*100</f>
        <v>70.85731423430114</v>
      </c>
    </row>
    <row r="131" spans="1:9" ht="12" customHeight="1">
      <c r="A131" s="772"/>
      <c r="B131" s="864"/>
      <c r="C131" s="772"/>
      <c r="D131" s="849" t="s">
        <v>1031</v>
      </c>
      <c r="E131" s="850"/>
      <c r="F131" s="762">
        <v>0</v>
      </c>
      <c r="G131" s="768">
        <v>2941</v>
      </c>
      <c r="H131" s="768">
        <v>2941</v>
      </c>
      <c r="I131" s="953">
        <f>(H131/G131)*100</f>
        <v>100</v>
      </c>
    </row>
    <row r="132" spans="1:9" ht="12" customHeight="1">
      <c r="A132" s="851"/>
      <c r="B132" s="325"/>
      <c r="C132" s="789" t="s">
        <v>1067</v>
      </c>
      <c r="D132" s="882"/>
      <c r="E132" s="883"/>
      <c r="F132" s="327">
        <f>SUM(F130:F131)</f>
        <v>284626</v>
      </c>
      <c r="G132" s="327">
        <f>SUM(G130:G131)</f>
        <v>283025</v>
      </c>
      <c r="H132" s="327">
        <f>SUM(H130:H131)</f>
        <v>201401</v>
      </c>
      <c r="I132" s="956">
        <f>(H132/G132)*100</f>
        <v>71.16014486352795</v>
      </c>
    </row>
    <row r="133" spans="1:9" ht="12" customHeight="1">
      <c r="A133" s="842" t="s">
        <v>1073</v>
      </c>
      <c r="B133" s="843" t="s">
        <v>754</v>
      </c>
      <c r="C133" s="843"/>
      <c r="D133" s="843"/>
      <c r="E133" s="843"/>
      <c r="F133" s="844"/>
      <c r="G133" s="844"/>
      <c r="H133" s="1005"/>
      <c r="I133" s="1006"/>
    </row>
    <row r="134" spans="1:9" ht="12" customHeight="1">
      <c r="A134" s="845"/>
      <c r="B134" s="778"/>
      <c r="C134" s="779" t="s">
        <v>942</v>
      </c>
      <c r="D134" s="779"/>
      <c r="E134" s="779"/>
      <c r="F134" s="846">
        <f>SUM(F135:F145)</f>
        <v>419630</v>
      </c>
      <c r="G134" s="846">
        <f>SUM(G135:G145)</f>
        <v>416930</v>
      </c>
      <c r="H134" s="846">
        <f>SUM(H135:H145)</f>
        <v>191320</v>
      </c>
      <c r="I134" s="956">
        <f>(H134/G134)*100</f>
        <v>45.88779891108819</v>
      </c>
    </row>
    <row r="135" spans="1:9" ht="12" customHeight="1">
      <c r="A135" s="1007"/>
      <c r="B135" s="760">
        <v>501</v>
      </c>
      <c r="C135" s="766" t="s">
        <v>970</v>
      </c>
      <c r="D135" s="766"/>
      <c r="E135" s="766"/>
      <c r="F135" s="768">
        <v>16566</v>
      </c>
      <c r="G135" s="340">
        <v>13866</v>
      </c>
      <c r="H135" s="768">
        <v>3473</v>
      </c>
      <c r="I135" s="953">
        <f>(H135/G135)*100</f>
        <v>25.046877253714122</v>
      </c>
    </row>
    <row r="136" spans="1:9" ht="12" customHeight="1">
      <c r="A136" s="1007"/>
      <c r="B136" s="760">
        <v>502</v>
      </c>
      <c r="C136" s="769" t="s">
        <v>971</v>
      </c>
      <c r="D136" s="849"/>
      <c r="E136" s="850"/>
      <c r="F136" s="768">
        <v>157003</v>
      </c>
      <c r="G136" s="340">
        <v>157003</v>
      </c>
      <c r="H136" s="768">
        <v>66826</v>
      </c>
      <c r="I136" s="953">
        <f>(H136/G136)*100</f>
        <v>42.56351789456252</v>
      </c>
    </row>
    <row r="137" spans="1:9" ht="12" customHeight="1">
      <c r="A137" s="1007"/>
      <c r="B137" s="760">
        <v>511</v>
      </c>
      <c r="C137" s="769" t="s">
        <v>1053</v>
      </c>
      <c r="D137" s="849"/>
      <c r="E137" s="850"/>
      <c r="F137" s="768">
        <v>6544</v>
      </c>
      <c r="G137" s="340">
        <v>6544</v>
      </c>
      <c r="H137" s="768">
        <v>6845</v>
      </c>
      <c r="I137" s="953">
        <f>(H137/G137)*100</f>
        <v>104.59963325183375</v>
      </c>
    </row>
    <row r="138" spans="1:9" ht="12" customHeight="1">
      <c r="A138" s="1007"/>
      <c r="B138" s="760">
        <v>518</v>
      </c>
      <c r="C138" s="769" t="s">
        <v>976</v>
      </c>
      <c r="D138" s="849"/>
      <c r="E138" s="850"/>
      <c r="F138" s="768">
        <v>4803</v>
      </c>
      <c r="G138" s="340">
        <v>4803</v>
      </c>
      <c r="H138" s="768">
        <v>2495</v>
      </c>
      <c r="I138" s="953">
        <f>(H138/G138)*100</f>
        <v>51.94669997917968</v>
      </c>
    </row>
    <row r="139" spans="1:9" ht="12" customHeight="1">
      <c r="A139" s="1007"/>
      <c r="B139" s="760">
        <v>521001</v>
      </c>
      <c r="C139" s="769" t="s">
        <v>1002</v>
      </c>
      <c r="D139" s="849"/>
      <c r="E139" s="850"/>
      <c r="F139" s="768">
        <v>78922</v>
      </c>
      <c r="G139" s="340">
        <v>78922</v>
      </c>
      <c r="H139" s="768">
        <v>34533</v>
      </c>
      <c r="I139" s="953">
        <f>(H139/G139)*100</f>
        <v>43.75586021641621</v>
      </c>
    </row>
    <row r="140" spans="1:9" ht="12" customHeight="1">
      <c r="A140" s="1007"/>
      <c r="B140" s="760">
        <v>521002</v>
      </c>
      <c r="C140" s="769" t="s">
        <v>1054</v>
      </c>
      <c r="D140" s="849"/>
      <c r="E140" s="850"/>
      <c r="F140" s="768">
        <v>220</v>
      </c>
      <c r="G140" s="340">
        <v>220</v>
      </c>
      <c r="H140" s="768">
        <v>302</v>
      </c>
      <c r="I140" s="953">
        <f>(H140/G140)*100</f>
        <v>137.27272727272728</v>
      </c>
    </row>
    <row r="141" spans="1:9" ht="12" customHeight="1">
      <c r="A141" s="1007"/>
      <c r="B141" s="760">
        <v>524</v>
      </c>
      <c r="C141" s="766" t="s">
        <v>978</v>
      </c>
      <c r="D141" s="766"/>
      <c r="E141" s="766"/>
      <c r="F141" s="768">
        <v>27761</v>
      </c>
      <c r="G141" s="340">
        <v>27761</v>
      </c>
      <c r="H141" s="768">
        <v>11999</v>
      </c>
      <c r="I141" s="953">
        <f>(H141/G141)*100</f>
        <v>43.22250639386189</v>
      </c>
    </row>
    <row r="142" spans="1:9" ht="12" customHeight="1">
      <c r="A142" s="1007"/>
      <c r="B142" s="760">
        <v>525</v>
      </c>
      <c r="C142" s="769" t="s">
        <v>979</v>
      </c>
      <c r="D142" s="849"/>
      <c r="E142" s="850"/>
      <c r="F142" s="768">
        <v>1795</v>
      </c>
      <c r="G142" s="340">
        <v>1795</v>
      </c>
      <c r="H142" s="768">
        <v>1000</v>
      </c>
      <c r="I142" s="953">
        <f>(H142/G142)*100</f>
        <v>55.71030640668524</v>
      </c>
    </row>
    <row r="143" spans="1:9" ht="12" customHeight="1">
      <c r="A143" s="1007"/>
      <c r="B143" s="760">
        <v>527</v>
      </c>
      <c r="C143" s="769" t="s">
        <v>980</v>
      </c>
      <c r="D143" s="849"/>
      <c r="E143" s="850"/>
      <c r="F143" s="768">
        <v>4443</v>
      </c>
      <c r="G143" s="340">
        <v>4443</v>
      </c>
      <c r="H143" s="768">
        <v>3046</v>
      </c>
      <c r="I143" s="953">
        <f>(H143/G143)*100</f>
        <v>68.55728111636282</v>
      </c>
    </row>
    <row r="144" spans="1:9" ht="12" customHeight="1">
      <c r="A144" s="1007"/>
      <c r="B144" s="760">
        <v>568</v>
      </c>
      <c r="C144" s="769" t="s">
        <v>985</v>
      </c>
      <c r="D144" s="849"/>
      <c r="E144" s="850"/>
      <c r="F144" s="768">
        <v>365</v>
      </c>
      <c r="G144" s="340">
        <v>365</v>
      </c>
      <c r="H144" s="768">
        <v>197</v>
      </c>
      <c r="I144" s="953">
        <f>(H144/G144)*100</f>
        <v>53.97260273972603</v>
      </c>
    </row>
    <row r="145" spans="1:9" ht="12" customHeight="1">
      <c r="A145" s="1007"/>
      <c r="B145" s="760">
        <v>551</v>
      </c>
      <c r="C145" s="769" t="s">
        <v>982</v>
      </c>
      <c r="D145" s="849"/>
      <c r="E145" s="850"/>
      <c r="F145" s="768">
        <v>121208</v>
      </c>
      <c r="G145" s="340">
        <v>121208</v>
      </c>
      <c r="H145" s="768">
        <v>60604</v>
      </c>
      <c r="I145" s="953">
        <f>(H145/G145)*100</f>
        <v>50</v>
      </c>
    </row>
    <row r="146" spans="1:9" ht="12" customHeight="1">
      <c r="A146" s="851"/>
      <c r="B146" s="325"/>
      <c r="C146" s="852" t="s">
        <v>955</v>
      </c>
      <c r="D146" s="852"/>
      <c r="E146" s="852"/>
      <c r="F146" s="780">
        <f>SUM(F147:F150)</f>
        <v>207056</v>
      </c>
      <c r="G146" s="780">
        <f>SUM(G147:G150)</f>
        <v>207056</v>
      </c>
      <c r="H146" s="780">
        <f>SUM(H147:H150)</f>
        <v>107620</v>
      </c>
      <c r="I146" s="956">
        <f>(H146/G146)*100</f>
        <v>51.97627694923113</v>
      </c>
    </row>
    <row r="147" spans="1:9" ht="12" customHeight="1">
      <c r="A147" s="1007"/>
      <c r="B147" s="760">
        <v>602001</v>
      </c>
      <c r="C147" s="766" t="s">
        <v>1029</v>
      </c>
      <c r="D147" s="766"/>
      <c r="E147" s="766"/>
      <c r="F147" s="768">
        <v>61522</v>
      </c>
      <c r="G147" s="340">
        <v>61522</v>
      </c>
      <c r="H147" s="768">
        <v>35000</v>
      </c>
      <c r="I147" s="953">
        <f>(H147/G147)*100</f>
        <v>56.890218133350665</v>
      </c>
    </row>
    <row r="148" spans="1:9" ht="12" customHeight="1">
      <c r="A148" s="1007"/>
      <c r="B148" s="760">
        <v>602011</v>
      </c>
      <c r="C148" s="849" t="s">
        <v>1043</v>
      </c>
      <c r="D148" s="849"/>
      <c r="E148" s="850"/>
      <c r="F148" s="768">
        <v>2268</v>
      </c>
      <c r="G148" s="340">
        <v>2268</v>
      </c>
      <c r="H148" s="768">
        <v>1115</v>
      </c>
      <c r="I148" s="953">
        <f>(H148/G148)*100</f>
        <v>49.16225749559083</v>
      </c>
    </row>
    <row r="149" spans="1:9" ht="12" customHeight="1">
      <c r="A149" s="1007"/>
      <c r="B149" s="760">
        <v>602002</v>
      </c>
      <c r="C149" s="769" t="s">
        <v>1056</v>
      </c>
      <c r="D149" s="849"/>
      <c r="E149" s="850"/>
      <c r="F149" s="768">
        <v>22058</v>
      </c>
      <c r="G149" s="340">
        <v>22058</v>
      </c>
      <c r="H149" s="768">
        <v>10901</v>
      </c>
      <c r="I149" s="953">
        <f>(H149/G149)*100</f>
        <v>49.41971166923565</v>
      </c>
    </row>
    <row r="150" spans="1:9" ht="12" customHeight="1">
      <c r="A150" s="1007"/>
      <c r="B150" s="775">
        <v>692</v>
      </c>
      <c r="C150" s="769" t="s">
        <v>1061</v>
      </c>
      <c r="D150" s="849"/>
      <c r="E150" s="850"/>
      <c r="F150" s="768">
        <v>121208</v>
      </c>
      <c r="G150" s="340">
        <v>121208</v>
      </c>
      <c r="H150" s="768">
        <v>60604</v>
      </c>
      <c r="I150" s="953">
        <f>(H150/G150)*100</f>
        <v>50</v>
      </c>
    </row>
    <row r="151" spans="1:9" ht="12" customHeight="1">
      <c r="A151" s="772"/>
      <c r="B151" s="760"/>
      <c r="C151" s="863" t="s">
        <v>1021</v>
      </c>
      <c r="D151" s="849" t="s">
        <v>1009</v>
      </c>
      <c r="E151" s="850"/>
      <c r="F151" s="768">
        <f>SUM(F134-F146)</f>
        <v>212574</v>
      </c>
      <c r="G151" s="768">
        <f>SUM(G134-G146)</f>
        <v>209874</v>
      </c>
      <c r="H151" s="768">
        <f>SUM(H134-H146)</f>
        <v>83700</v>
      </c>
      <c r="I151" s="953">
        <f>(H151/G151)*100</f>
        <v>39.88107150004288</v>
      </c>
    </row>
    <row r="152" spans="1:9" ht="12" customHeight="1">
      <c r="A152" s="772"/>
      <c r="B152" s="864"/>
      <c r="C152" s="772"/>
      <c r="D152" s="849" t="s">
        <v>1031</v>
      </c>
      <c r="E152" s="850"/>
      <c r="F152" s="762">
        <v>0</v>
      </c>
      <c r="G152" s="768">
        <v>0</v>
      </c>
      <c r="H152" s="768">
        <v>0</v>
      </c>
      <c r="I152" s="953">
        <v>0</v>
      </c>
    </row>
    <row r="153" spans="1:9" ht="12" customHeight="1">
      <c r="A153" s="851"/>
      <c r="B153" s="325"/>
      <c r="C153" s="789" t="s">
        <v>1067</v>
      </c>
      <c r="D153" s="882"/>
      <c r="E153" s="883"/>
      <c r="F153" s="327">
        <f>SUM(F151:F152)</f>
        <v>212574</v>
      </c>
      <c r="G153" s="327">
        <f>SUM(G151:G152)</f>
        <v>209874</v>
      </c>
      <c r="H153" s="327">
        <f>SUM(H151:H152)</f>
        <v>83700</v>
      </c>
      <c r="I153" s="956">
        <f>(H153/G153)*100</f>
        <v>39.88107150004288</v>
      </c>
    </row>
    <row r="154" spans="1:9" ht="12" customHeight="1">
      <c r="A154" s="842" t="s">
        <v>1074</v>
      </c>
      <c r="B154" s="843" t="s">
        <v>756</v>
      </c>
      <c r="C154" s="843"/>
      <c r="D154" s="843"/>
      <c r="E154" s="843"/>
      <c r="F154" s="844"/>
      <c r="G154" s="844"/>
      <c r="H154" s="1005"/>
      <c r="I154" s="1006"/>
    </row>
    <row r="155" spans="1:9" ht="12" customHeight="1">
      <c r="A155" s="845"/>
      <c r="B155" s="778"/>
      <c r="C155" s="779" t="s">
        <v>942</v>
      </c>
      <c r="D155" s="779"/>
      <c r="E155" s="779"/>
      <c r="F155" s="846">
        <f>SUM(F156:F163)</f>
        <v>10682</v>
      </c>
      <c r="G155" s="846">
        <f>SUM(G156:G163)</f>
        <v>10632</v>
      </c>
      <c r="H155" s="846">
        <f>SUM(H156:H163)</f>
        <v>4037</v>
      </c>
      <c r="I155" s="956">
        <f>(H155/G155)*100</f>
        <v>37.97027840481565</v>
      </c>
    </row>
    <row r="156" spans="1:9" ht="12" customHeight="1">
      <c r="A156" s="1007"/>
      <c r="B156" s="760">
        <v>501</v>
      </c>
      <c r="C156" s="766" t="s">
        <v>970</v>
      </c>
      <c r="D156" s="766"/>
      <c r="E156" s="766"/>
      <c r="F156" s="768">
        <v>160</v>
      </c>
      <c r="G156" s="340">
        <v>110</v>
      </c>
      <c r="H156" s="768">
        <v>26</v>
      </c>
      <c r="I156" s="953">
        <f>(H156/G156)*100</f>
        <v>23.636363636363637</v>
      </c>
    </row>
    <row r="157" spans="1:9" ht="12" customHeight="1">
      <c r="A157" s="1007"/>
      <c r="B157" s="775">
        <v>504</v>
      </c>
      <c r="C157" s="769" t="s">
        <v>1052</v>
      </c>
      <c r="D157" s="849"/>
      <c r="E157" s="850"/>
      <c r="F157" s="768">
        <v>996</v>
      </c>
      <c r="G157" s="340">
        <v>996</v>
      </c>
      <c r="H157" s="768">
        <v>532</v>
      </c>
      <c r="I157" s="953">
        <f>(H157/G157)*100</f>
        <v>53.41365461847389</v>
      </c>
    </row>
    <row r="158" spans="1:9" ht="12" customHeight="1">
      <c r="A158" s="1007"/>
      <c r="B158" s="760">
        <v>518</v>
      </c>
      <c r="C158" s="769" t="s">
        <v>976</v>
      </c>
      <c r="D158" s="849"/>
      <c r="E158" s="850"/>
      <c r="F158" s="768">
        <v>100</v>
      </c>
      <c r="G158" s="340">
        <v>100</v>
      </c>
      <c r="H158" s="768">
        <v>36</v>
      </c>
      <c r="I158" s="953">
        <f>(H158/G158)*100</f>
        <v>36</v>
      </c>
    </row>
    <row r="159" spans="1:9" ht="12" customHeight="1">
      <c r="A159" s="1007"/>
      <c r="B159" s="760">
        <v>521001</v>
      </c>
      <c r="C159" s="769" t="s">
        <v>1002</v>
      </c>
      <c r="D159" s="849"/>
      <c r="E159" s="850"/>
      <c r="F159" s="768">
        <v>5828</v>
      </c>
      <c r="G159" s="340">
        <v>5828</v>
      </c>
      <c r="H159" s="768">
        <v>1554</v>
      </c>
      <c r="I159" s="953">
        <f>(H159/G159)*100</f>
        <v>26.664378860672617</v>
      </c>
    </row>
    <row r="160" spans="1:9" ht="12" customHeight="1">
      <c r="A160" s="1007"/>
      <c r="B160" s="760">
        <v>524</v>
      </c>
      <c r="C160" s="766" t="s">
        <v>978</v>
      </c>
      <c r="D160" s="766"/>
      <c r="E160" s="766"/>
      <c r="F160" s="768">
        <v>2051</v>
      </c>
      <c r="G160" s="340">
        <v>2051</v>
      </c>
      <c r="H160" s="768">
        <v>672</v>
      </c>
      <c r="I160" s="953">
        <f>(H160/G160)*100</f>
        <v>32.76450511945392</v>
      </c>
    </row>
    <row r="161" spans="1:9" ht="12" customHeight="1">
      <c r="A161" s="1007"/>
      <c r="B161" s="760">
        <v>525</v>
      </c>
      <c r="C161" s="769" t="s">
        <v>979</v>
      </c>
      <c r="D161" s="849"/>
      <c r="E161" s="850"/>
      <c r="F161" s="768">
        <v>204</v>
      </c>
      <c r="G161" s="340">
        <v>204</v>
      </c>
      <c r="H161" s="768">
        <v>85</v>
      </c>
      <c r="I161" s="953">
        <f>(H161/G161)*100</f>
        <v>41.66666666666667</v>
      </c>
    </row>
    <row r="162" spans="1:9" ht="12" customHeight="1">
      <c r="A162" s="1007"/>
      <c r="B162" s="760">
        <v>527</v>
      </c>
      <c r="C162" s="769" t="s">
        <v>980</v>
      </c>
      <c r="D162" s="849"/>
      <c r="E162" s="850"/>
      <c r="F162" s="768">
        <v>419</v>
      </c>
      <c r="G162" s="340">
        <v>419</v>
      </c>
      <c r="H162" s="768">
        <v>208</v>
      </c>
      <c r="I162" s="953">
        <f>(H162/G162)*100</f>
        <v>49.64200477326969</v>
      </c>
    </row>
    <row r="163" spans="1:9" ht="12" customHeight="1">
      <c r="A163" s="1007"/>
      <c r="B163" s="760">
        <v>551</v>
      </c>
      <c r="C163" s="769" t="s">
        <v>982</v>
      </c>
      <c r="D163" s="849"/>
      <c r="E163" s="850"/>
      <c r="F163" s="768">
        <v>924</v>
      </c>
      <c r="G163" s="340">
        <v>924</v>
      </c>
      <c r="H163" s="768">
        <v>924</v>
      </c>
      <c r="I163" s="953">
        <f>(H163/G163)*100</f>
        <v>100</v>
      </c>
    </row>
    <row r="164" spans="1:9" ht="12" customHeight="1">
      <c r="A164" s="851"/>
      <c r="B164" s="325"/>
      <c r="C164" s="852" t="s">
        <v>955</v>
      </c>
      <c r="D164" s="852"/>
      <c r="E164" s="852"/>
      <c r="F164" s="780">
        <f>SUM(F165:F166)</f>
        <v>2364</v>
      </c>
      <c r="G164" s="780">
        <f>SUM(G165:G166)</f>
        <v>2364</v>
      </c>
      <c r="H164" s="780">
        <f>SUM(H165:H166)</f>
        <v>1419</v>
      </c>
      <c r="I164" s="956">
        <f>(H164/G164)*100</f>
        <v>60.0253807106599</v>
      </c>
    </row>
    <row r="165" spans="1:9" ht="12" customHeight="1">
      <c r="A165" s="1007"/>
      <c r="B165" s="760">
        <v>604</v>
      </c>
      <c r="C165" s="769" t="s">
        <v>1058</v>
      </c>
      <c r="D165" s="849"/>
      <c r="E165" s="850"/>
      <c r="F165" s="768">
        <v>1440</v>
      </c>
      <c r="G165" s="340">
        <v>1440</v>
      </c>
      <c r="H165" s="768">
        <v>495</v>
      </c>
      <c r="I165" s="953">
        <f>(H165/G165)*100</f>
        <v>34.375</v>
      </c>
    </row>
    <row r="166" spans="1:9" ht="12" customHeight="1">
      <c r="A166" s="1007"/>
      <c r="B166" s="775">
        <v>692</v>
      </c>
      <c r="C166" s="769" t="s">
        <v>953</v>
      </c>
      <c r="D166" s="849"/>
      <c r="E166" s="850"/>
      <c r="F166" s="768">
        <v>924</v>
      </c>
      <c r="G166" s="340">
        <v>924</v>
      </c>
      <c r="H166" s="768">
        <v>924</v>
      </c>
      <c r="I166" s="953">
        <f>(H166/G166)*100</f>
        <v>100</v>
      </c>
    </row>
    <row r="167" spans="1:9" ht="12" customHeight="1">
      <c r="A167" s="772"/>
      <c r="B167" s="760"/>
      <c r="C167" s="863" t="s">
        <v>1021</v>
      </c>
      <c r="D167" s="849" t="s">
        <v>1009</v>
      </c>
      <c r="E167" s="850"/>
      <c r="F167" s="768">
        <f>SUM(F155-F164)</f>
        <v>8318</v>
      </c>
      <c r="G167" s="768">
        <f>SUM(G155-G164)</f>
        <v>8268</v>
      </c>
      <c r="H167" s="768">
        <f>SUM(H155-H164)</f>
        <v>2618</v>
      </c>
      <c r="I167" s="953">
        <f>(H167/G167)*100</f>
        <v>31.664247701983548</v>
      </c>
    </row>
    <row r="168" spans="1:9" ht="12" customHeight="1">
      <c r="A168" s="772"/>
      <c r="B168" s="864"/>
      <c r="C168" s="772"/>
      <c r="D168" s="849" t="s">
        <v>1031</v>
      </c>
      <c r="E168" s="850"/>
      <c r="F168" s="762">
        <v>0</v>
      </c>
      <c r="G168" s="768">
        <v>0</v>
      </c>
      <c r="H168" s="768">
        <v>0</v>
      </c>
      <c r="I168" s="953">
        <v>0</v>
      </c>
    </row>
    <row r="169" spans="1:9" ht="12" customHeight="1">
      <c r="A169" s="851"/>
      <c r="B169" s="325"/>
      <c r="C169" s="789" t="s">
        <v>1067</v>
      </c>
      <c r="D169" s="882"/>
      <c r="E169" s="883"/>
      <c r="F169" s="327">
        <f>SUM(F167:F168)</f>
        <v>8318</v>
      </c>
      <c r="G169" s="327">
        <f>SUM(G167:G168)</f>
        <v>8268</v>
      </c>
      <c r="H169" s="327">
        <f>SUM(H167:H168)</f>
        <v>2618</v>
      </c>
      <c r="I169" s="956">
        <f>(H169/G169)*100</f>
        <v>31.664247701983548</v>
      </c>
    </row>
    <row r="170" spans="1:9" ht="12" customHeight="1">
      <c r="A170" s="842" t="s">
        <v>1075</v>
      </c>
      <c r="B170" s="843" t="s">
        <v>758</v>
      </c>
      <c r="C170" s="843"/>
      <c r="D170" s="843"/>
      <c r="E170" s="843"/>
      <c r="F170" s="844"/>
      <c r="G170" s="844"/>
      <c r="H170" s="1005"/>
      <c r="I170" s="1006"/>
    </row>
    <row r="171" spans="1:9" ht="12" customHeight="1">
      <c r="A171" s="845"/>
      <c r="B171" s="778"/>
      <c r="C171" s="779" t="s">
        <v>942</v>
      </c>
      <c r="D171" s="779"/>
      <c r="E171" s="779"/>
      <c r="F171" s="846">
        <f>SUM(F172:F181)</f>
        <v>141190</v>
      </c>
      <c r="G171" s="846">
        <f>SUM(G172:G181)</f>
        <v>140190</v>
      </c>
      <c r="H171" s="846">
        <f>SUM(H172:H181)</f>
        <v>76088.58</v>
      </c>
      <c r="I171" s="956">
        <f>(H171/G171)*100</f>
        <v>54.27532634282046</v>
      </c>
    </row>
    <row r="172" spans="1:9" ht="12" customHeight="1">
      <c r="A172" s="1007"/>
      <c r="B172" s="760">
        <v>501</v>
      </c>
      <c r="C172" s="766" t="s">
        <v>970</v>
      </c>
      <c r="D172" s="766"/>
      <c r="E172" s="766"/>
      <c r="F172" s="768">
        <v>4125</v>
      </c>
      <c r="G172" s="340">
        <v>3125</v>
      </c>
      <c r="H172" s="768">
        <v>1328</v>
      </c>
      <c r="I172" s="953">
        <f>(H172/G172)*100</f>
        <v>42.496</v>
      </c>
    </row>
    <row r="173" spans="1:9" ht="12" customHeight="1">
      <c r="A173" s="1007"/>
      <c r="B173" s="760">
        <v>502</v>
      </c>
      <c r="C173" s="769" t="s">
        <v>971</v>
      </c>
      <c r="D173" s="849"/>
      <c r="E173" s="850"/>
      <c r="F173" s="768">
        <v>38872</v>
      </c>
      <c r="G173" s="340">
        <v>38872</v>
      </c>
      <c r="H173" s="768">
        <v>23746</v>
      </c>
      <c r="I173" s="953">
        <f>(H173/G173)*100</f>
        <v>61.087672360568014</v>
      </c>
    </row>
    <row r="174" spans="1:9" ht="12" customHeight="1">
      <c r="A174" s="1007"/>
      <c r="B174" s="760">
        <v>511</v>
      </c>
      <c r="C174" s="769" t="s">
        <v>1053</v>
      </c>
      <c r="D174" s="849"/>
      <c r="E174" s="850"/>
      <c r="F174" s="768">
        <v>523</v>
      </c>
      <c r="G174" s="340">
        <v>523</v>
      </c>
      <c r="H174" s="768">
        <v>686.58</v>
      </c>
      <c r="I174" s="953">
        <f>(H174/G174)*100</f>
        <v>131.27724665391972</v>
      </c>
    </row>
    <row r="175" spans="1:9" ht="12" customHeight="1">
      <c r="A175" s="1007"/>
      <c r="B175" s="760">
        <v>518</v>
      </c>
      <c r="C175" s="769" t="s">
        <v>976</v>
      </c>
      <c r="D175" s="849"/>
      <c r="E175" s="850"/>
      <c r="F175" s="768">
        <v>4252</v>
      </c>
      <c r="G175" s="340">
        <v>4252</v>
      </c>
      <c r="H175" s="768">
        <v>3474</v>
      </c>
      <c r="I175" s="953">
        <f>(H175/G175)*100</f>
        <v>81.70272812793979</v>
      </c>
    </row>
    <row r="176" spans="1:9" ht="12" customHeight="1">
      <c r="A176" s="1007"/>
      <c r="B176" s="760">
        <v>521001</v>
      </c>
      <c r="C176" s="769" t="s">
        <v>1002</v>
      </c>
      <c r="D176" s="849"/>
      <c r="E176" s="850"/>
      <c r="F176" s="768">
        <v>26653</v>
      </c>
      <c r="G176" s="340">
        <v>26653</v>
      </c>
      <c r="H176" s="768">
        <v>13573</v>
      </c>
      <c r="I176" s="953">
        <f>(H176/G176)*100</f>
        <v>50.924848985104866</v>
      </c>
    </row>
    <row r="177" spans="1:9" ht="12" customHeight="1">
      <c r="A177" s="1007"/>
      <c r="B177" s="760">
        <v>524</v>
      </c>
      <c r="C177" s="766" t="s">
        <v>978</v>
      </c>
      <c r="D177" s="766"/>
      <c r="E177" s="766"/>
      <c r="F177" s="768">
        <v>9382</v>
      </c>
      <c r="G177" s="340">
        <v>9382</v>
      </c>
      <c r="H177" s="768">
        <v>4539</v>
      </c>
      <c r="I177" s="953">
        <f>(H177/G177)*100</f>
        <v>48.37987635898529</v>
      </c>
    </row>
    <row r="178" spans="1:9" ht="12" customHeight="1">
      <c r="A178" s="1007"/>
      <c r="B178" s="760">
        <v>525</v>
      </c>
      <c r="C178" s="769" t="s">
        <v>979</v>
      </c>
      <c r="D178" s="849"/>
      <c r="E178" s="850"/>
      <c r="F178" s="768">
        <v>408</v>
      </c>
      <c r="G178" s="340">
        <v>408</v>
      </c>
      <c r="H178" s="768">
        <v>244</v>
      </c>
      <c r="I178" s="953">
        <f>(H178/G178)*100</f>
        <v>59.80392156862745</v>
      </c>
    </row>
    <row r="179" spans="1:9" ht="12" customHeight="1">
      <c r="A179" s="1007"/>
      <c r="B179" s="760">
        <v>527</v>
      </c>
      <c r="C179" s="769" t="s">
        <v>980</v>
      </c>
      <c r="D179" s="849"/>
      <c r="E179" s="850"/>
      <c r="F179" s="768">
        <v>1951</v>
      </c>
      <c r="G179" s="340">
        <v>1951</v>
      </c>
      <c r="H179" s="768">
        <v>972</v>
      </c>
      <c r="I179" s="953">
        <f>(H179/G179)*100</f>
        <v>49.82060481804203</v>
      </c>
    </row>
    <row r="180" spans="1:9" ht="12" customHeight="1">
      <c r="A180" s="1007"/>
      <c r="B180" s="760">
        <v>568</v>
      </c>
      <c r="C180" s="769" t="s">
        <v>985</v>
      </c>
      <c r="D180" s="849"/>
      <c r="E180" s="850"/>
      <c r="F180" s="768">
        <v>365</v>
      </c>
      <c r="G180" s="340">
        <v>365</v>
      </c>
      <c r="H180" s="768">
        <v>197</v>
      </c>
      <c r="I180" s="953">
        <f>(H180/G180)*100</f>
        <v>53.97260273972603</v>
      </c>
    </row>
    <row r="181" spans="1:9" ht="12" customHeight="1">
      <c r="A181" s="1007"/>
      <c r="B181" s="760">
        <v>551</v>
      </c>
      <c r="C181" s="769" t="s">
        <v>982</v>
      </c>
      <c r="D181" s="849"/>
      <c r="E181" s="850"/>
      <c r="F181" s="768">
        <v>54659</v>
      </c>
      <c r="G181" s="340">
        <v>54659</v>
      </c>
      <c r="H181" s="768">
        <v>27329</v>
      </c>
      <c r="I181" s="953">
        <f>(H181/G181)*100</f>
        <v>49.999085237563804</v>
      </c>
    </row>
    <row r="182" spans="1:9" ht="12" customHeight="1">
      <c r="A182" s="851"/>
      <c r="B182" s="325"/>
      <c r="C182" s="852" t="s">
        <v>955</v>
      </c>
      <c r="D182" s="852"/>
      <c r="E182" s="852"/>
      <c r="F182" s="780">
        <f>SUM(F183:F186)</f>
        <v>68817</v>
      </c>
      <c r="G182" s="780">
        <f>SUM(G183:G186)</f>
        <v>68817</v>
      </c>
      <c r="H182" s="780">
        <f>SUM(H183:H186)</f>
        <v>34810</v>
      </c>
      <c r="I182" s="956">
        <f>(H182/G182)*100</f>
        <v>50.58343141956203</v>
      </c>
    </row>
    <row r="183" spans="1:9" ht="12" customHeight="1">
      <c r="A183" s="1007"/>
      <c r="B183" s="760">
        <v>602001</v>
      </c>
      <c r="C183" s="766" t="s">
        <v>1029</v>
      </c>
      <c r="D183" s="766"/>
      <c r="E183" s="766"/>
      <c r="F183" s="768">
        <v>10732</v>
      </c>
      <c r="G183" s="340">
        <v>10732</v>
      </c>
      <c r="H183" s="768">
        <v>5769</v>
      </c>
      <c r="I183" s="953">
        <f>(H183/G183)*100</f>
        <v>53.755124860231085</v>
      </c>
    </row>
    <row r="184" spans="1:9" ht="12" customHeight="1">
      <c r="A184" s="1007"/>
      <c r="B184" s="760">
        <v>602011</v>
      </c>
      <c r="C184" s="849" t="s">
        <v>1043</v>
      </c>
      <c r="D184" s="849"/>
      <c r="E184" s="850"/>
      <c r="F184" s="768">
        <v>279</v>
      </c>
      <c r="G184" s="340">
        <v>279</v>
      </c>
      <c r="H184" s="768">
        <v>139</v>
      </c>
      <c r="I184" s="953">
        <f>(H184/G184)*100</f>
        <v>49.82078853046595</v>
      </c>
    </row>
    <row r="185" spans="1:9" ht="12" customHeight="1">
      <c r="A185" s="1007"/>
      <c r="B185" s="760">
        <v>602002</v>
      </c>
      <c r="C185" s="769" t="s">
        <v>1056</v>
      </c>
      <c r="D185" s="849"/>
      <c r="E185" s="850"/>
      <c r="F185" s="768">
        <v>3147</v>
      </c>
      <c r="G185" s="340">
        <v>3147</v>
      </c>
      <c r="H185" s="768">
        <v>1573</v>
      </c>
      <c r="I185" s="953">
        <f>(H185/G185)*100</f>
        <v>49.984111852557994</v>
      </c>
    </row>
    <row r="186" spans="1:9" ht="12" customHeight="1">
      <c r="A186" s="1007"/>
      <c r="B186" s="775">
        <v>692</v>
      </c>
      <c r="C186" s="769" t="s">
        <v>1061</v>
      </c>
      <c r="D186" s="849"/>
      <c r="E186" s="850"/>
      <c r="F186" s="768">
        <v>54659</v>
      </c>
      <c r="G186" s="340">
        <v>54659</v>
      </c>
      <c r="H186" s="768">
        <v>27329</v>
      </c>
      <c r="I186" s="953">
        <f>(H186/G186)*100</f>
        <v>49.999085237563804</v>
      </c>
    </row>
    <row r="187" spans="1:9" ht="12" customHeight="1">
      <c r="A187" s="772"/>
      <c r="B187" s="760"/>
      <c r="C187" s="863" t="s">
        <v>1021</v>
      </c>
      <c r="D187" s="849" t="s">
        <v>1009</v>
      </c>
      <c r="E187" s="850"/>
      <c r="F187" s="768">
        <f>SUM(F171-F182)</f>
        <v>72373</v>
      </c>
      <c r="G187" s="768">
        <f>SUM(G171-G182)</f>
        <v>71373</v>
      </c>
      <c r="H187" s="768">
        <f>SUM(H171-H182)</f>
        <v>41278.58</v>
      </c>
      <c r="I187" s="953">
        <f>(H187/G187)*100</f>
        <v>57.83500763594076</v>
      </c>
    </row>
    <row r="188" spans="1:9" ht="12" customHeight="1">
      <c r="A188" s="772"/>
      <c r="B188" s="864"/>
      <c r="C188" s="772"/>
      <c r="D188" s="849" t="s">
        <v>1031</v>
      </c>
      <c r="E188" s="850"/>
      <c r="F188" s="767">
        <v>0</v>
      </c>
      <c r="G188" s="768">
        <v>0</v>
      </c>
      <c r="H188" s="768">
        <v>0</v>
      </c>
      <c r="I188" s="953">
        <v>0</v>
      </c>
    </row>
    <row r="189" spans="1:9" ht="11.25" customHeight="1">
      <c r="A189" s="851"/>
      <c r="B189" s="325"/>
      <c r="C189" s="789" t="s">
        <v>1067</v>
      </c>
      <c r="D189" s="882"/>
      <c r="E189" s="883"/>
      <c r="F189" s="327">
        <f>SUM(F187:F188)</f>
        <v>72373</v>
      </c>
      <c r="G189" s="327">
        <f>SUM(G187:G188)</f>
        <v>71373</v>
      </c>
      <c r="H189" s="327">
        <f>SUM(H187:H188)</f>
        <v>41278.58</v>
      </c>
      <c r="I189" s="956">
        <f>(H189/G189)*100</f>
        <v>57.83500763594076</v>
      </c>
    </row>
    <row r="190" spans="1:9" ht="13.5">
      <c r="A190" s="842" t="s">
        <v>1076</v>
      </c>
      <c r="B190" s="843" t="s">
        <v>759</v>
      </c>
      <c r="C190" s="843"/>
      <c r="D190" s="843"/>
      <c r="E190" s="843"/>
      <c r="F190" s="844"/>
      <c r="G190" s="844"/>
      <c r="H190" s="1005"/>
      <c r="I190" s="1006"/>
    </row>
    <row r="191" spans="1:9" ht="12.75">
      <c r="A191" s="845"/>
      <c r="B191" s="778"/>
      <c r="C191" s="779" t="s">
        <v>942</v>
      </c>
      <c r="D191" s="779"/>
      <c r="E191" s="779"/>
      <c r="F191" s="846">
        <f>SUM(F192:F200)</f>
        <v>151832</v>
      </c>
      <c r="G191" s="846">
        <f>SUM(G192:G200)</f>
        <v>147382</v>
      </c>
      <c r="H191" s="846">
        <f>SUM(H192:H200)</f>
        <v>56251</v>
      </c>
      <c r="I191" s="956">
        <f>(H191/G191)*100</f>
        <v>38.166804630144796</v>
      </c>
    </row>
    <row r="192" spans="1:9" ht="12.75">
      <c r="A192" s="1007"/>
      <c r="B192" s="760">
        <v>501</v>
      </c>
      <c r="C192" s="766" t="s">
        <v>970</v>
      </c>
      <c r="D192" s="766"/>
      <c r="E192" s="766"/>
      <c r="F192" s="768">
        <v>12804</v>
      </c>
      <c r="G192" s="340">
        <v>8354</v>
      </c>
      <c r="H192" s="768">
        <v>1842</v>
      </c>
      <c r="I192" s="953">
        <f>(H192/G192)*100</f>
        <v>22.049317692123534</v>
      </c>
    </row>
    <row r="193" spans="1:9" ht="12.75">
      <c r="A193" s="1007"/>
      <c r="B193" s="760">
        <v>502</v>
      </c>
      <c r="C193" s="769" t="s">
        <v>971</v>
      </c>
      <c r="D193" s="849"/>
      <c r="E193" s="850"/>
      <c r="F193" s="768">
        <v>53874</v>
      </c>
      <c r="G193" s="340">
        <v>53874</v>
      </c>
      <c r="H193" s="768">
        <v>26067</v>
      </c>
      <c r="I193" s="953">
        <f>(H193/G193)*100</f>
        <v>48.385120837509746</v>
      </c>
    </row>
    <row r="194" spans="1:9" ht="12.75">
      <c r="A194" s="1007"/>
      <c r="B194" s="760">
        <v>511</v>
      </c>
      <c r="C194" s="769" t="s">
        <v>1053</v>
      </c>
      <c r="D194" s="849"/>
      <c r="E194" s="850"/>
      <c r="F194" s="768">
        <v>31820</v>
      </c>
      <c r="G194" s="340">
        <v>31820</v>
      </c>
      <c r="H194" s="768">
        <v>157</v>
      </c>
      <c r="I194" s="953">
        <f>(H194/G194)*100</f>
        <v>0.49340037712130735</v>
      </c>
    </row>
    <row r="195" spans="1:9" ht="12.75">
      <c r="A195" s="1007"/>
      <c r="B195" s="760">
        <v>518</v>
      </c>
      <c r="C195" s="769" t="s">
        <v>976</v>
      </c>
      <c r="D195" s="849"/>
      <c r="E195" s="850"/>
      <c r="F195" s="768">
        <v>15418</v>
      </c>
      <c r="G195" s="340">
        <v>15418</v>
      </c>
      <c r="H195" s="768">
        <v>9937</v>
      </c>
      <c r="I195" s="953">
        <f>(H195/G195)*100</f>
        <v>64.45064210662862</v>
      </c>
    </row>
    <row r="196" spans="1:9" ht="12.75">
      <c r="A196" s="1007"/>
      <c r="B196" s="760">
        <v>521001</v>
      </c>
      <c r="C196" s="769" t="s">
        <v>1002</v>
      </c>
      <c r="D196" s="849"/>
      <c r="E196" s="850"/>
      <c r="F196" s="768">
        <v>21406</v>
      </c>
      <c r="G196" s="340">
        <v>21406</v>
      </c>
      <c r="H196" s="768">
        <v>10521</v>
      </c>
      <c r="I196" s="953">
        <f>(H196/G196)*100</f>
        <v>49.14977109221714</v>
      </c>
    </row>
    <row r="197" spans="1:9" ht="12.75">
      <c r="A197" s="1007"/>
      <c r="B197" s="760">
        <v>524</v>
      </c>
      <c r="C197" s="766" t="s">
        <v>978</v>
      </c>
      <c r="D197" s="766"/>
      <c r="E197" s="766"/>
      <c r="F197" s="768">
        <v>7514</v>
      </c>
      <c r="G197" s="340">
        <v>7514</v>
      </c>
      <c r="H197" s="768">
        <v>3679</v>
      </c>
      <c r="I197" s="953">
        <f>(H197/G197)*100</f>
        <v>48.96193771626297</v>
      </c>
    </row>
    <row r="198" spans="1:9" ht="12.75">
      <c r="A198" s="1007"/>
      <c r="B198" s="760">
        <v>527</v>
      </c>
      <c r="C198" s="769" t="s">
        <v>980</v>
      </c>
      <c r="D198" s="849"/>
      <c r="E198" s="850"/>
      <c r="F198" s="768">
        <v>1700</v>
      </c>
      <c r="G198" s="340">
        <v>1700</v>
      </c>
      <c r="H198" s="768">
        <v>831</v>
      </c>
      <c r="I198" s="953">
        <f>(H198/G198)*100</f>
        <v>48.88235294117647</v>
      </c>
    </row>
    <row r="199" spans="1:9" ht="12.75">
      <c r="A199" s="1007"/>
      <c r="B199" s="760">
        <v>551</v>
      </c>
      <c r="C199" s="769" t="s">
        <v>982</v>
      </c>
      <c r="D199" s="849"/>
      <c r="E199" s="850"/>
      <c r="F199" s="768">
        <v>5874</v>
      </c>
      <c r="G199" s="340">
        <v>5874</v>
      </c>
      <c r="H199" s="768">
        <v>2937</v>
      </c>
      <c r="I199" s="953">
        <f>(H199/G199)*100</f>
        <v>50</v>
      </c>
    </row>
    <row r="200" spans="1:9" ht="12.75">
      <c r="A200" s="1007"/>
      <c r="B200" s="760">
        <v>568</v>
      </c>
      <c r="C200" s="769" t="s">
        <v>985</v>
      </c>
      <c r="D200" s="849"/>
      <c r="E200" s="850"/>
      <c r="F200" s="768">
        <v>1422</v>
      </c>
      <c r="G200" s="340">
        <v>1422</v>
      </c>
      <c r="H200" s="768">
        <v>280</v>
      </c>
      <c r="I200" s="953">
        <f>(H200/G200)*100</f>
        <v>19.69057665260197</v>
      </c>
    </row>
    <row r="201" spans="1:9" ht="12.75">
      <c r="A201" s="851"/>
      <c r="B201" s="325"/>
      <c r="C201" s="852" t="s">
        <v>955</v>
      </c>
      <c r="D201" s="852"/>
      <c r="E201" s="852"/>
      <c r="F201" s="780">
        <f>SUM(F202:F205)</f>
        <v>28616</v>
      </c>
      <c r="G201" s="780">
        <f>SUM(G202:G205)</f>
        <v>28616</v>
      </c>
      <c r="H201" s="780">
        <f>SUM(H202:H205)</f>
        <v>11001</v>
      </c>
      <c r="I201" s="956">
        <f>(H201/G201)*100</f>
        <v>38.44352809616998</v>
      </c>
    </row>
    <row r="202" spans="1:9" ht="12.75">
      <c r="A202" s="193"/>
      <c r="B202" s="760">
        <v>602001</v>
      </c>
      <c r="C202" s="766" t="s">
        <v>1029</v>
      </c>
      <c r="D202" s="766"/>
      <c r="E202" s="766"/>
      <c r="F202" s="768">
        <v>896</v>
      </c>
      <c r="G202" s="785">
        <v>896</v>
      </c>
      <c r="H202" s="768">
        <v>2304</v>
      </c>
      <c r="I202" s="953">
        <f>(H202/G202)*100</f>
        <v>257.14285714285717</v>
      </c>
    </row>
    <row r="203" spans="1:9" ht="12.75">
      <c r="A203" s="193"/>
      <c r="B203" s="760">
        <v>602011</v>
      </c>
      <c r="C203" s="849" t="s">
        <v>1043</v>
      </c>
      <c r="D203" s="849"/>
      <c r="E203" s="850"/>
      <c r="F203" s="768">
        <v>0</v>
      </c>
      <c r="G203" s="785">
        <v>0</v>
      </c>
      <c r="H203" s="768">
        <v>30</v>
      </c>
      <c r="I203" s="953">
        <v>0</v>
      </c>
    </row>
    <row r="204" spans="1:9" ht="12.75">
      <c r="A204" s="193"/>
      <c r="B204" s="760">
        <v>602002</v>
      </c>
      <c r="C204" s="769" t="s">
        <v>1056</v>
      </c>
      <c r="D204" s="849"/>
      <c r="E204" s="850"/>
      <c r="F204" s="768">
        <v>21846</v>
      </c>
      <c r="G204" s="768">
        <v>21846</v>
      </c>
      <c r="H204" s="768">
        <v>5730</v>
      </c>
      <c r="I204" s="953">
        <f>(H204/G204)*100</f>
        <v>26.229057951112335</v>
      </c>
    </row>
    <row r="205" spans="1:9" ht="12.75">
      <c r="A205" s="772"/>
      <c r="B205" s="775">
        <v>692</v>
      </c>
      <c r="C205" s="769" t="s">
        <v>953</v>
      </c>
      <c r="D205" s="849"/>
      <c r="E205" s="850"/>
      <c r="F205" s="768">
        <v>5874</v>
      </c>
      <c r="G205" s="768">
        <v>5874</v>
      </c>
      <c r="H205" s="768">
        <v>2937</v>
      </c>
      <c r="I205" s="953">
        <f>(H205/G205)*100</f>
        <v>50</v>
      </c>
    </row>
    <row r="206" spans="1:9" ht="12.75">
      <c r="A206" s="772"/>
      <c r="B206" s="760"/>
      <c r="C206" s="863" t="s">
        <v>1021</v>
      </c>
      <c r="D206" s="849" t="s">
        <v>1009</v>
      </c>
      <c r="E206" s="850"/>
      <c r="F206" s="768">
        <f>SUM(F191-F201)</f>
        <v>123216</v>
      </c>
      <c r="G206" s="768">
        <f>SUM(G191-G201)</f>
        <v>118766</v>
      </c>
      <c r="H206" s="768">
        <f>SUM(H191-H201)</f>
        <v>45250</v>
      </c>
      <c r="I206" s="953">
        <f>(H206/G206)*100</f>
        <v>38.10012966673964</v>
      </c>
    </row>
    <row r="207" spans="1:9" ht="12.75">
      <c r="A207" s="772"/>
      <c r="B207" s="864"/>
      <c r="C207" s="772"/>
      <c r="D207" s="849" t="s">
        <v>1031</v>
      </c>
      <c r="E207" s="850"/>
      <c r="F207" s="767">
        <v>0</v>
      </c>
      <c r="G207" s="768">
        <v>0</v>
      </c>
      <c r="H207" s="768">
        <v>0</v>
      </c>
      <c r="I207" s="953">
        <v>0</v>
      </c>
    </row>
    <row r="208" spans="1:9" ht="12.75">
      <c r="A208" s="851"/>
      <c r="B208" s="325"/>
      <c r="C208" s="789" t="s">
        <v>1067</v>
      </c>
      <c r="D208" s="882"/>
      <c r="E208" s="883"/>
      <c r="F208" s="327">
        <f>SUM(F206:F207)</f>
        <v>123216</v>
      </c>
      <c r="G208" s="327">
        <f>SUM(G206:G207)</f>
        <v>118766</v>
      </c>
      <c r="H208" s="327">
        <f>SUM(H206:H207)</f>
        <v>45250</v>
      </c>
      <c r="I208" s="956">
        <f>(H208/G208)*100</f>
        <v>38.10012966673964</v>
      </c>
    </row>
    <row r="209" spans="1:9" ht="12.75">
      <c r="A209" s="1008"/>
      <c r="B209" s="964"/>
      <c r="C209" s="965" t="s">
        <v>1062</v>
      </c>
      <c r="D209" s="966" t="s">
        <v>1063</v>
      </c>
      <c r="E209" s="1009"/>
      <c r="F209" s="974">
        <f>SUM(F53+F70+F94+F108+F130+F151+F167+F187+F206)</f>
        <v>795216</v>
      </c>
      <c r="G209" s="974">
        <f>SUM(G53+G70+G94+G108+G130+G151+G167+G187+G206)</f>
        <v>782374</v>
      </c>
      <c r="H209" s="974">
        <v>414552</v>
      </c>
      <c r="I209" s="1010">
        <f>(H209/G209)*100</f>
        <v>52.98642337296485</v>
      </c>
    </row>
    <row r="210" spans="1:9" ht="12.75">
      <c r="A210" s="1011"/>
      <c r="B210" s="972"/>
      <c r="C210" s="973"/>
      <c r="D210" s="966" t="s">
        <v>958</v>
      </c>
      <c r="E210" s="967"/>
      <c r="F210" s="974">
        <f>SUM(F54+F71+F95+F109+F131+F152+F168+F188)</f>
        <v>0</v>
      </c>
      <c r="G210" s="974">
        <v>12842</v>
      </c>
      <c r="H210" s="974">
        <v>12842</v>
      </c>
      <c r="I210" s="985">
        <f>(H210/G210)*100</f>
        <v>100</v>
      </c>
    </row>
    <row r="211" spans="1:9" ht="12.75">
      <c r="A211" s="977"/>
      <c r="B211" s="978"/>
      <c r="C211" s="979"/>
      <c r="D211" s="980" t="s">
        <v>1064</v>
      </c>
      <c r="E211" s="981"/>
      <c r="F211" s="982">
        <f>SUM(F209:F210)</f>
        <v>795216</v>
      </c>
      <c r="G211" s="983">
        <f>SUM(G209:G210)</f>
        <v>795216</v>
      </c>
      <c r="H211" s="983">
        <f>SUM(H209:H210)</f>
        <v>427394</v>
      </c>
      <c r="I211" s="1010">
        <f>(H211/G211)*100</f>
        <v>53.74564898090581</v>
      </c>
    </row>
    <row r="212" spans="1:9" ht="12.75">
      <c r="A212" s="971"/>
      <c r="B212" s="971"/>
      <c r="C212" s="986" t="s">
        <v>959</v>
      </c>
      <c r="D212" s="986"/>
      <c r="E212" s="986"/>
      <c r="F212" s="987"/>
      <c r="G212" s="971"/>
      <c r="H212" s="968">
        <f>SUM(H51+H67+H88+H105+H124+H146+H164+H182+H201+H209)-H46-H57-H74-H98-H112-H134-H155-H171-H191</f>
        <v>-2869.5800000000017</v>
      </c>
      <c r="I212" s="988"/>
    </row>
    <row r="213" spans="1:5" ht="12.75">
      <c r="A213" s="1012"/>
      <c r="B213" s="1012"/>
      <c r="C213" s="1012"/>
      <c r="D213" s="1012"/>
      <c r="E213" s="1012"/>
    </row>
    <row r="214" spans="1:5" ht="12.75">
      <c r="A214" s="1012"/>
      <c r="B214" s="1012"/>
      <c r="C214" s="1012"/>
      <c r="D214" s="1012"/>
      <c r="E214" s="1012"/>
    </row>
    <row r="215" spans="1:5" ht="12.75">
      <c r="A215" s="1012"/>
      <c r="B215" s="1012"/>
      <c r="C215" s="1012"/>
      <c r="D215" s="1012"/>
      <c r="E215" s="1012"/>
    </row>
    <row r="216" spans="1:5" ht="12.75">
      <c r="A216" s="1012"/>
      <c r="B216" s="1012"/>
      <c r="C216" s="1012"/>
      <c r="D216" s="1012"/>
      <c r="E216" s="1012"/>
    </row>
    <row r="217" spans="1:8" ht="12.75">
      <c r="A217" s="787"/>
      <c r="B217" s="787"/>
      <c r="C217" s="1013"/>
      <c r="D217" s="640"/>
      <c r="E217" s="1014"/>
      <c r="F217" s="640"/>
      <c r="G217" s="1015"/>
      <c r="H217" s="640"/>
    </row>
    <row r="218" spans="1:8" ht="12.75">
      <c r="A218" s="787"/>
      <c r="B218" s="787"/>
      <c r="C218" s="1013"/>
      <c r="D218" s="1016"/>
      <c r="E218" s="1016"/>
      <c r="F218" s="1016"/>
      <c r="G218" s="1014"/>
      <c r="H218" s="640"/>
    </row>
    <row r="219" spans="1:8" ht="12.75">
      <c r="A219" s="787"/>
      <c r="B219" s="787"/>
      <c r="C219" s="1013"/>
      <c r="D219" s="1017"/>
      <c r="E219" s="1014"/>
      <c r="F219" s="1013"/>
      <c r="G219" s="1018"/>
      <c r="H219" s="640"/>
    </row>
    <row r="220" spans="1:8" ht="12.75">
      <c r="A220" s="787"/>
      <c r="B220" s="787"/>
      <c r="C220" s="1013"/>
      <c r="D220" s="640"/>
      <c r="E220" s="1014"/>
      <c r="F220" s="640"/>
      <c r="G220" s="1015"/>
      <c r="H220" s="640"/>
    </row>
    <row r="221" spans="1:8" ht="12.75">
      <c r="A221" s="787"/>
      <c r="B221" s="787"/>
      <c r="C221" s="1013"/>
      <c r="D221" s="1019"/>
      <c r="E221" s="1019"/>
      <c r="F221" s="1019"/>
      <c r="G221" s="1014"/>
      <c r="H221" s="640"/>
    </row>
    <row r="222" spans="1:8" ht="12.75">
      <c r="A222" s="787"/>
      <c r="B222" s="787"/>
      <c r="C222" s="1013"/>
      <c r="D222" s="640"/>
      <c r="E222" s="1014"/>
      <c r="F222" s="640"/>
      <c r="G222" s="1015"/>
      <c r="H222" s="640"/>
    </row>
    <row r="223" spans="1:8" ht="12.75">
      <c r="A223" s="787"/>
      <c r="B223" s="787"/>
      <c r="C223" s="1013"/>
      <c r="D223" s="1016"/>
      <c r="E223" s="1016"/>
      <c r="F223" s="1016"/>
      <c r="G223" s="1014"/>
      <c r="H223" s="640"/>
    </row>
    <row r="224" spans="1:8" ht="12.75">
      <c r="A224" s="787"/>
      <c r="B224" s="787"/>
      <c r="C224" s="1013"/>
      <c r="D224" s="1016"/>
      <c r="E224" s="1016"/>
      <c r="F224" s="1016"/>
      <c r="G224" s="1014"/>
      <c r="H224" s="640"/>
    </row>
    <row r="225" spans="1:8" ht="12.75">
      <c r="A225" s="787"/>
      <c r="B225" s="787"/>
      <c r="C225" s="1013"/>
      <c r="D225" s="1016"/>
      <c r="E225" s="1016"/>
      <c r="F225" s="1016"/>
      <c r="G225" s="1014"/>
      <c r="H225" s="640"/>
    </row>
    <row r="226" spans="1:8" ht="12.75">
      <c r="A226" s="787"/>
      <c r="B226" s="787"/>
      <c r="C226" s="1013"/>
      <c r="D226" s="1016"/>
      <c r="E226" s="1016"/>
      <c r="F226" s="1016"/>
      <c r="G226" s="1014"/>
      <c r="H226" s="640"/>
    </row>
    <row r="227" spans="1:8" ht="12.75">
      <c r="A227" s="787"/>
      <c r="B227" s="787"/>
      <c r="C227" s="1013"/>
      <c r="D227" s="1016"/>
      <c r="E227" s="1016"/>
      <c r="F227" s="1016"/>
      <c r="G227" s="1014"/>
      <c r="H227" s="640"/>
    </row>
    <row r="228" spans="1:8" ht="12.75">
      <c r="A228" s="787"/>
      <c r="B228" s="787"/>
      <c r="C228" s="1013"/>
      <c r="D228" s="1016"/>
      <c r="E228" s="1016"/>
      <c r="F228" s="1020"/>
      <c r="G228" s="1014"/>
      <c r="H228" s="640"/>
    </row>
    <row r="229" spans="1:8" ht="12.75">
      <c r="A229" s="640"/>
      <c r="B229" s="640"/>
      <c r="C229" s="1013"/>
      <c r="D229" s="640"/>
      <c r="E229" s="640"/>
      <c r="F229" s="640"/>
      <c r="G229" s="640"/>
      <c r="H229" s="640"/>
    </row>
    <row r="230" spans="1:8" ht="12.75">
      <c r="A230" s="787"/>
      <c r="B230" s="787"/>
      <c r="C230" s="1013"/>
      <c r="D230" s="1016"/>
      <c r="E230" s="1016"/>
      <c r="F230" s="1016"/>
      <c r="G230" s="1014"/>
      <c r="H230" s="640"/>
    </row>
    <row r="231" spans="1:8" ht="12.75">
      <c r="A231" s="787"/>
      <c r="B231" s="787"/>
      <c r="C231" s="1013"/>
      <c r="D231" s="1016"/>
      <c r="E231" s="1014"/>
      <c r="F231" s="1016"/>
      <c r="G231" s="1015"/>
      <c r="H231" s="640"/>
    </row>
    <row r="232" spans="1:8" ht="12.75">
      <c r="A232" s="787"/>
      <c r="B232" s="787"/>
      <c r="C232" s="1013"/>
      <c r="D232" s="1016"/>
      <c r="E232" s="1016"/>
      <c r="F232" s="1016"/>
      <c r="G232" s="1014"/>
      <c r="H232" s="640"/>
    </row>
    <row r="233" spans="1:8" ht="12.75">
      <c r="A233" s="787"/>
      <c r="B233" s="787"/>
      <c r="C233" s="1013"/>
      <c r="D233" s="1016"/>
      <c r="E233" s="1016"/>
      <c r="F233" s="1016"/>
      <c r="G233" s="1014"/>
      <c r="H233" s="640"/>
    </row>
    <row r="234" spans="1:8" ht="12.75">
      <c r="A234" s="787"/>
      <c r="B234" s="787"/>
      <c r="C234" s="1013"/>
      <c r="D234" s="1016"/>
      <c r="E234" s="1016"/>
      <c r="F234" s="1016"/>
      <c r="G234" s="1014"/>
      <c r="H234" s="640"/>
    </row>
    <row r="235" spans="1:8" ht="12.75">
      <c r="A235" s="787"/>
      <c r="B235" s="787"/>
      <c r="C235" s="1013"/>
      <c r="D235" s="1016"/>
      <c r="E235" s="1014"/>
      <c r="F235" s="640"/>
      <c r="G235" s="1015"/>
      <c r="H235" s="640"/>
    </row>
    <row r="236" spans="1:8" ht="12.75">
      <c r="A236" s="787"/>
      <c r="B236" s="787"/>
      <c r="C236" s="1013"/>
      <c r="D236" s="640"/>
      <c r="E236" s="640"/>
      <c r="F236" s="1016"/>
      <c r="G236" s="640"/>
      <c r="H236" s="640"/>
    </row>
    <row r="237" spans="1:5" ht="12.75">
      <c r="A237" s="1012"/>
      <c r="B237" s="1012"/>
      <c r="C237" s="1012"/>
      <c r="D237" s="1012"/>
      <c r="E237" s="1012"/>
    </row>
    <row r="238" spans="1:5" ht="12.75">
      <c r="A238" s="1012"/>
      <c r="B238" s="1012"/>
      <c r="C238" s="1012"/>
      <c r="D238" s="1012"/>
      <c r="E238" s="1012"/>
    </row>
    <row r="239" spans="1:5" ht="12.75">
      <c r="A239" s="1012"/>
      <c r="B239" s="1012"/>
      <c r="C239" s="1012"/>
      <c r="D239" s="1012"/>
      <c r="E239" s="1012"/>
    </row>
    <row r="240" spans="1:5" ht="12.75">
      <c r="A240" s="1012"/>
      <c r="B240" s="1012"/>
      <c r="C240" s="1012"/>
      <c r="D240" s="1012"/>
      <c r="E240" s="1012"/>
    </row>
    <row r="241" spans="1:5" ht="12.75">
      <c r="A241" s="1012"/>
      <c r="B241" s="1012"/>
      <c r="C241" s="1012"/>
      <c r="D241" s="1012"/>
      <c r="E241" s="1012"/>
    </row>
    <row r="242" spans="1:5" ht="12.75">
      <c r="A242" s="1012"/>
      <c r="B242" s="1012"/>
      <c r="C242" s="1012"/>
      <c r="D242" s="1012"/>
      <c r="E242" s="1012"/>
    </row>
    <row r="243" spans="1:5" ht="12.75">
      <c r="A243" s="1012"/>
      <c r="B243" s="1012"/>
      <c r="C243" s="1012"/>
      <c r="D243" s="1012"/>
      <c r="E243" s="1012"/>
    </row>
    <row r="244" spans="1:5" ht="12.75">
      <c r="A244" s="1012"/>
      <c r="B244" s="1012"/>
      <c r="C244" s="1012"/>
      <c r="D244" s="1012"/>
      <c r="E244" s="1012"/>
    </row>
    <row r="245" spans="1:5" ht="12.75">
      <c r="A245" s="1012"/>
      <c r="B245" s="1012"/>
      <c r="C245" s="1012"/>
      <c r="D245" s="1012"/>
      <c r="E245" s="1012"/>
    </row>
    <row r="246" spans="1:5" ht="12.75">
      <c r="A246" s="1012"/>
      <c r="B246" s="1012"/>
      <c r="C246" s="1012"/>
      <c r="D246" s="1012"/>
      <c r="E246" s="1012"/>
    </row>
    <row r="247" spans="1:5" ht="12.75">
      <c r="A247" s="1012"/>
      <c r="B247" s="1012"/>
      <c r="C247" s="1012"/>
      <c r="D247" s="1012"/>
      <c r="E247" s="1012"/>
    </row>
    <row r="248" spans="1:5" ht="12.75">
      <c r="A248" s="1012"/>
      <c r="B248" s="1012"/>
      <c r="C248" s="1012"/>
      <c r="D248" s="1012"/>
      <c r="E248" s="1012"/>
    </row>
    <row r="249" spans="1:5" ht="12.75">
      <c r="A249" s="1012"/>
      <c r="B249" s="1012"/>
      <c r="C249" s="1012"/>
      <c r="D249" s="1012"/>
      <c r="E249" s="1012"/>
    </row>
    <row r="250" spans="1:5" ht="12.75">
      <c r="A250" s="1012"/>
      <c r="B250" s="1012"/>
      <c r="C250" s="1012"/>
      <c r="D250" s="1012"/>
      <c r="E250" s="1012"/>
    </row>
    <row r="251" spans="1:5" ht="12.75">
      <c r="A251" s="1012"/>
      <c r="B251" s="1012"/>
      <c r="C251" s="1012"/>
      <c r="D251" s="1012"/>
      <c r="E251" s="1012"/>
    </row>
    <row r="252" spans="1:5" ht="12.75">
      <c r="A252" s="1012"/>
      <c r="B252" s="1012"/>
      <c r="C252" s="1012"/>
      <c r="D252" s="1012"/>
      <c r="E252" s="1012"/>
    </row>
    <row r="253" spans="1:5" ht="12.75">
      <c r="A253" s="1012"/>
      <c r="B253" s="1012"/>
      <c r="C253" s="1012"/>
      <c r="D253" s="1012"/>
      <c r="E253" s="1012"/>
    </row>
    <row r="254" spans="1:5" ht="12.75">
      <c r="A254" s="1012"/>
      <c r="B254" s="1012"/>
      <c r="C254" s="1012"/>
      <c r="D254" s="1012"/>
      <c r="E254" s="1012"/>
    </row>
    <row r="255" spans="1:5" ht="12.75">
      <c r="A255" s="1012"/>
      <c r="B255" s="1012"/>
      <c r="C255" s="1012"/>
      <c r="D255" s="1012"/>
      <c r="E255" s="1012"/>
    </row>
    <row r="256" spans="1:5" ht="12.75">
      <c r="A256" s="1012"/>
      <c r="B256" s="1012"/>
      <c r="C256" s="1012"/>
      <c r="D256" s="1012"/>
      <c r="E256" s="1012"/>
    </row>
    <row r="257" spans="1:5" ht="12.75">
      <c r="A257" s="1012"/>
      <c r="B257" s="1012"/>
      <c r="C257" s="1012"/>
      <c r="D257" s="1012"/>
      <c r="E257" s="1012"/>
    </row>
    <row r="258" spans="1:5" ht="12.75">
      <c r="A258" s="1012"/>
      <c r="B258" s="1012"/>
      <c r="C258" s="1012"/>
      <c r="D258" s="1012"/>
      <c r="E258" s="1012"/>
    </row>
    <row r="259" spans="1:5" ht="12.75">
      <c r="A259" s="1012"/>
      <c r="B259" s="1012"/>
      <c r="C259" s="1012"/>
      <c r="D259" s="1012"/>
      <c r="E259" s="1012"/>
    </row>
    <row r="260" spans="1:5" ht="12.75">
      <c r="A260" s="1012"/>
      <c r="B260" s="1012"/>
      <c r="C260" s="1012"/>
      <c r="D260" s="1012"/>
      <c r="E260" s="1012"/>
    </row>
    <row r="261" spans="1:5" ht="12.75">
      <c r="A261" s="1012"/>
      <c r="B261" s="1012"/>
      <c r="C261" s="1012"/>
      <c r="D261" s="1012"/>
      <c r="E261" s="1012"/>
    </row>
    <row r="262" spans="1:5" ht="12.75">
      <c r="A262" s="1012"/>
      <c r="B262" s="1012"/>
      <c r="C262" s="1012"/>
      <c r="D262" s="1012"/>
      <c r="E262" s="1012"/>
    </row>
    <row r="263" spans="1:5" ht="12.75">
      <c r="A263" s="1012"/>
      <c r="B263" s="1012"/>
      <c r="C263" s="1012"/>
      <c r="D263" s="1012"/>
      <c r="E263" s="1012"/>
    </row>
    <row r="264" spans="1:7" ht="12.75">
      <c r="A264" s="1021"/>
      <c r="B264" s="1021"/>
      <c r="C264" s="1021"/>
      <c r="D264" s="1021"/>
      <c r="E264" s="1021"/>
      <c r="F264" s="787"/>
      <c r="G264" s="787"/>
    </row>
    <row r="265" spans="1:7" ht="12.75">
      <c r="A265" s="1022"/>
      <c r="B265" s="1022"/>
      <c r="C265" s="1022"/>
      <c r="D265" s="1022"/>
      <c r="E265" s="1022"/>
      <c r="F265" s="1023"/>
      <c r="G265" s="1022"/>
    </row>
    <row r="266" spans="1:7" ht="12.75">
      <c r="A266" s="1022"/>
      <c r="B266" s="1022"/>
      <c r="C266" s="1022"/>
      <c r="D266" s="1022"/>
      <c r="E266" s="1022"/>
      <c r="F266" s="1024"/>
      <c r="G266" s="1022"/>
    </row>
    <row r="267" spans="1:7" ht="12.75">
      <c r="A267" s="1022"/>
      <c r="B267" s="1022"/>
      <c r="C267" s="1022"/>
      <c r="D267" s="1022"/>
      <c r="E267" s="1022"/>
      <c r="F267" s="640"/>
      <c r="G267" s="1022"/>
    </row>
    <row r="268" spans="1:7" ht="12.75">
      <c r="A268" s="787"/>
      <c r="B268" s="787"/>
      <c r="C268" s="787"/>
      <c r="D268" s="1016"/>
      <c r="E268" s="1016"/>
      <c r="F268" s="1016"/>
      <c r="G268" s="1014"/>
    </row>
    <row r="269" spans="1:7" ht="12.75">
      <c r="A269" s="787"/>
      <c r="B269" s="787"/>
      <c r="C269" s="787"/>
      <c r="D269" s="1016"/>
      <c r="E269" s="1016"/>
      <c r="F269" s="1016"/>
      <c r="G269" s="1014"/>
    </row>
    <row r="270" spans="1:7" ht="12.75">
      <c r="A270" s="787"/>
      <c r="B270" s="787"/>
      <c r="C270" s="787"/>
      <c r="D270" s="1016"/>
      <c r="E270" s="1016"/>
      <c r="F270" s="1016"/>
      <c r="G270" s="1014"/>
    </row>
    <row r="271" spans="1:7" ht="12.75">
      <c r="A271" s="787"/>
      <c r="B271" s="787"/>
      <c r="C271" s="787"/>
      <c r="D271" s="1016"/>
      <c r="E271" s="1016"/>
      <c r="F271" s="1016"/>
      <c r="G271" s="1014"/>
    </row>
    <row r="272" spans="1:7" ht="12.75" customHeight="1">
      <c r="A272" s="787"/>
      <c r="B272" s="787"/>
      <c r="C272" s="640"/>
      <c r="D272" s="1016"/>
      <c r="E272" s="1016"/>
      <c r="F272" s="640"/>
      <c r="G272" s="1014"/>
    </row>
    <row r="273" spans="1:7" ht="12.75">
      <c r="A273" s="1025"/>
      <c r="B273" s="1025"/>
      <c r="C273" s="1025"/>
      <c r="D273" s="1016"/>
      <c r="E273" s="1016"/>
      <c r="F273" s="1016"/>
      <c r="G273" s="1014"/>
    </row>
    <row r="274" spans="1:7" ht="12.75">
      <c r="A274" s="787"/>
      <c r="B274" s="787"/>
      <c r="C274" s="787"/>
      <c r="D274" s="1016"/>
      <c r="E274" s="1016"/>
      <c r="F274" s="640"/>
      <c r="G274" s="1014"/>
    </row>
    <row r="275" spans="1:7" ht="12.75">
      <c r="A275" s="787"/>
      <c r="B275" s="787"/>
      <c r="C275" s="787"/>
      <c r="D275" s="1016"/>
      <c r="E275" s="1016"/>
      <c r="F275" s="640"/>
      <c r="G275" s="1014"/>
    </row>
    <row r="276" spans="1:7" ht="12.75">
      <c r="A276" s="787"/>
      <c r="B276" s="787"/>
      <c r="C276" s="787"/>
      <c r="D276" s="1016"/>
      <c r="E276" s="1016"/>
      <c r="F276" s="1016"/>
      <c r="G276" s="1014"/>
    </row>
    <row r="277" spans="1:7" ht="12.75">
      <c r="A277" s="787"/>
      <c r="B277" s="787"/>
      <c r="C277" s="787"/>
      <c r="D277" s="1016"/>
      <c r="E277" s="1016"/>
      <c r="F277" s="1016"/>
      <c r="G277" s="1014"/>
    </row>
    <row r="278" spans="1:7" ht="12.75">
      <c r="A278" s="787"/>
      <c r="B278" s="787"/>
      <c r="C278" s="787"/>
      <c r="D278" s="1016"/>
      <c r="E278" s="1016"/>
      <c r="F278" s="1016"/>
      <c r="G278" s="1014"/>
    </row>
    <row r="279" spans="1:7" ht="12.75">
      <c r="A279" s="787"/>
      <c r="B279" s="787"/>
      <c r="C279" s="787"/>
      <c r="D279" s="1016"/>
      <c r="E279" s="1016"/>
      <c r="F279" s="1016"/>
      <c r="G279" s="1014"/>
    </row>
    <row r="280" spans="1:7" ht="12.75">
      <c r="A280" s="787"/>
      <c r="B280" s="787"/>
      <c r="C280" s="787"/>
      <c r="D280" s="1016"/>
      <c r="E280" s="1016"/>
      <c r="F280" s="1016"/>
      <c r="G280" s="1014"/>
    </row>
    <row r="281" spans="1:7" ht="12.75">
      <c r="A281" s="787"/>
      <c r="B281" s="787"/>
      <c r="C281" s="787"/>
      <c r="D281" s="1016"/>
      <c r="E281" s="1016"/>
      <c r="F281" s="1016"/>
      <c r="G281" s="1014"/>
    </row>
    <row r="282" spans="1:7" ht="12.75">
      <c r="A282" s="787"/>
      <c r="B282" s="787"/>
      <c r="C282" s="787"/>
      <c r="D282" s="1016"/>
      <c r="E282" s="1016"/>
      <c r="F282" s="640"/>
      <c r="G282" s="1014"/>
    </row>
    <row r="283" spans="1:7" ht="12.75">
      <c r="A283" s="787"/>
      <c r="B283" s="787"/>
      <c r="C283" s="787"/>
      <c r="D283" s="1016"/>
      <c r="E283" s="1016"/>
      <c r="F283" s="640"/>
      <c r="G283" s="1014"/>
    </row>
    <row r="284" spans="1:7" ht="12.75">
      <c r="A284" s="787"/>
      <c r="B284" s="787"/>
      <c r="C284" s="787"/>
      <c r="D284" s="1016"/>
      <c r="E284" s="1016"/>
      <c r="F284" s="1016"/>
      <c r="G284" s="1014"/>
    </row>
    <row r="285" spans="1:7" ht="12.75">
      <c r="A285" s="787"/>
      <c r="B285" s="787"/>
      <c r="C285" s="787"/>
      <c r="D285" s="1016"/>
      <c r="E285" s="1016"/>
      <c r="F285" s="1016"/>
      <c r="G285" s="1014"/>
    </row>
    <row r="286" spans="1:7" ht="12.75">
      <c r="A286" s="787"/>
      <c r="B286" s="787"/>
      <c r="C286" s="787"/>
      <c r="D286" s="1016"/>
      <c r="E286" s="1016"/>
      <c r="F286" s="1016"/>
      <c r="G286" s="1014"/>
    </row>
    <row r="287" spans="1:7" ht="12.75">
      <c r="A287" s="787"/>
      <c r="B287" s="787"/>
      <c r="C287" s="787"/>
      <c r="D287" s="1016"/>
      <c r="E287" s="1016"/>
      <c r="F287" s="1016"/>
      <c r="G287" s="1014"/>
    </row>
    <row r="288" spans="1:7" ht="12.75">
      <c r="A288" s="787"/>
      <c r="B288" s="787"/>
      <c r="C288" s="787"/>
      <c r="D288" s="1016"/>
      <c r="E288" s="1016"/>
      <c r="F288" s="1016"/>
      <c r="G288" s="1014"/>
    </row>
    <row r="289" spans="1:7" ht="12.75">
      <c r="A289" s="1026"/>
      <c r="B289" s="1026"/>
      <c r="C289" s="1026"/>
      <c r="D289" s="1016"/>
      <c r="E289" s="1016"/>
      <c r="F289" s="1016"/>
      <c r="G289" s="1014"/>
    </row>
    <row r="290" spans="1:7" ht="12.75">
      <c r="A290" s="1027"/>
      <c r="B290" s="1027"/>
      <c r="C290" s="1027"/>
      <c r="D290" s="1016"/>
      <c r="E290" s="640"/>
      <c r="F290" s="640"/>
      <c r="G290" s="1014"/>
    </row>
    <row r="291" spans="1:7" ht="12.75">
      <c r="A291" s="1027"/>
      <c r="B291" s="1027"/>
      <c r="C291" s="1027"/>
      <c r="D291" s="1016"/>
      <c r="E291" s="640"/>
      <c r="F291" s="640"/>
      <c r="G291" s="1014"/>
    </row>
    <row r="292" spans="1:7" ht="12.75">
      <c r="A292" s="1027"/>
      <c r="B292" s="1027"/>
      <c r="C292" s="1027"/>
      <c r="D292" s="640"/>
      <c r="E292" s="640"/>
      <c r="F292" s="640"/>
      <c r="G292" s="1014"/>
    </row>
    <row r="293" spans="1:7" ht="12.75">
      <c r="A293" s="1025"/>
      <c r="B293" s="1025"/>
      <c r="C293" s="1025"/>
      <c r="D293" s="1016"/>
      <c r="E293" s="1016"/>
      <c r="F293" s="1016"/>
      <c r="G293" s="1014"/>
    </row>
    <row r="294" spans="1:7" ht="12.75">
      <c r="A294" s="1025"/>
      <c r="B294" s="1025"/>
      <c r="C294" s="1025"/>
      <c r="D294" s="1016"/>
      <c r="E294" s="1016"/>
      <c r="F294" s="1016"/>
      <c r="G294" s="1014"/>
    </row>
    <row r="295" spans="1:7" ht="12.75">
      <c r="A295" s="1025"/>
      <c r="B295" s="1025"/>
      <c r="C295" s="1025"/>
      <c r="D295" s="1016"/>
      <c r="E295" s="1016"/>
      <c r="F295" s="1016"/>
      <c r="G295" s="1014"/>
    </row>
    <row r="296" spans="1:7" ht="12.75">
      <c r="A296" s="1025"/>
      <c r="B296" s="1025"/>
      <c r="C296" s="1025"/>
      <c r="D296" s="1016"/>
      <c r="E296" s="1016"/>
      <c r="F296" s="1016"/>
      <c r="G296" s="1014"/>
    </row>
    <row r="297" spans="1:7" ht="12.75">
      <c r="A297" s="1025"/>
      <c r="B297" s="1025"/>
      <c r="C297" s="1025"/>
      <c r="D297" s="640"/>
      <c r="E297" s="1016"/>
      <c r="F297" s="1016"/>
      <c r="G297" s="1014"/>
    </row>
    <row r="298" spans="1:7" ht="12.75">
      <c r="A298" s="1025"/>
      <c r="B298" s="787"/>
      <c r="C298" s="787"/>
      <c r="D298" s="640"/>
      <c r="E298" s="1016"/>
      <c r="F298" s="1016"/>
      <c r="G298" s="1014"/>
    </row>
    <row r="299" spans="1:7" ht="12.75">
      <c r="A299" s="1025"/>
      <c r="B299" s="1025"/>
      <c r="C299" s="1025"/>
      <c r="D299" s="1016"/>
      <c r="E299" s="1016"/>
      <c r="F299" s="640"/>
      <c r="G299" s="1014"/>
    </row>
    <row r="300" spans="1:7" ht="12.75">
      <c r="A300" s="1025"/>
      <c r="B300" s="1025"/>
      <c r="C300" s="1025"/>
      <c r="D300" s="640"/>
      <c r="E300" s="1016"/>
      <c r="F300" s="640"/>
      <c r="G300" s="1014"/>
    </row>
    <row r="301" spans="1:7" ht="12.75">
      <c r="A301" s="1028"/>
      <c r="B301" s="1028"/>
      <c r="C301" s="1028"/>
      <c r="D301" s="1016"/>
      <c r="E301" s="1016"/>
      <c r="F301" s="1016"/>
      <c r="G301" s="1014"/>
    </row>
    <row r="302" spans="1:8" ht="12.75">
      <c r="A302" s="1025"/>
      <c r="B302" s="1025"/>
      <c r="C302" s="1025"/>
      <c r="D302" s="1029"/>
      <c r="E302" s="1016"/>
      <c r="F302" s="1016"/>
      <c r="G302" s="1014"/>
      <c r="H302" s="640"/>
    </row>
    <row r="303" spans="1:8" ht="12.75">
      <c r="A303" s="1030"/>
      <c r="B303" s="1030"/>
      <c r="C303" s="1030"/>
      <c r="D303" s="1016"/>
      <c r="E303" s="1016"/>
      <c r="F303" s="1016"/>
      <c r="G303" s="1014"/>
      <c r="H303" s="640"/>
    </row>
    <row r="304" spans="1:8" ht="12.75">
      <c r="A304" s="1030"/>
      <c r="B304" s="1030"/>
      <c r="C304" s="1030"/>
      <c r="D304" s="1016"/>
      <c r="E304" s="1016"/>
      <c r="F304" s="1016"/>
      <c r="G304" s="1014"/>
      <c r="H304" s="640"/>
    </row>
    <row r="305" spans="1:8" ht="12.75">
      <c r="A305" s="1030"/>
      <c r="B305" s="1030"/>
      <c r="C305" s="1030"/>
      <c r="D305" s="1016"/>
      <c r="E305" s="1016"/>
      <c r="F305" s="1016"/>
      <c r="G305" s="1014"/>
      <c r="H305" s="640"/>
    </row>
    <row r="306" spans="1:8" ht="12.75">
      <c r="A306" s="1031"/>
      <c r="B306" s="1031"/>
      <c r="C306" s="1031"/>
      <c r="D306" s="1016"/>
      <c r="E306" s="1016"/>
      <c r="F306" s="1016"/>
      <c r="G306" s="1014"/>
      <c r="H306" s="640"/>
    </row>
    <row r="307" spans="1:8" ht="12.75">
      <c r="A307" s="787"/>
      <c r="B307" s="787"/>
      <c r="C307" s="787"/>
      <c r="D307" s="1016"/>
      <c r="E307" s="1016"/>
      <c r="F307" s="1016"/>
      <c r="G307" s="1032"/>
      <c r="H307" s="640"/>
    </row>
    <row r="308" spans="1:8" ht="12.75">
      <c r="A308" s="1025"/>
      <c r="B308" s="1025"/>
      <c r="C308" s="1025"/>
      <c r="D308" s="1016"/>
      <c r="E308" s="640"/>
      <c r="F308" s="1016"/>
      <c r="G308" s="1014"/>
      <c r="H308" s="640"/>
    </row>
    <row r="309" spans="1:8" ht="12.75">
      <c r="A309" s="1025"/>
      <c r="B309" s="1025"/>
      <c r="C309" s="1025"/>
      <c r="D309" s="1016"/>
      <c r="E309" s="640"/>
      <c r="F309" s="1016"/>
      <c r="G309" s="1014"/>
      <c r="H309" s="640"/>
    </row>
    <row r="310" spans="1:8" ht="12.75">
      <c r="A310" s="640"/>
      <c r="B310" s="640"/>
      <c r="C310" s="640"/>
      <c r="D310" s="640"/>
      <c r="E310" s="640"/>
      <c r="F310" s="640"/>
      <c r="G310" s="640"/>
      <c r="H310" s="640"/>
    </row>
    <row r="311" spans="1:8" ht="12.75">
      <c r="A311" s="640"/>
      <c r="B311" s="640"/>
      <c r="C311" s="640"/>
      <c r="D311" s="640"/>
      <c r="E311" s="640"/>
      <c r="F311" s="640"/>
      <c r="G311" s="640"/>
      <c r="H311" s="640"/>
    </row>
    <row r="312" spans="1:8" ht="12.75">
      <c r="A312" s="640"/>
      <c r="B312" s="640"/>
      <c r="C312" s="640"/>
      <c r="D312" s="640"/>
      <c r="E312" s="640"/>
      <c r="F312" s="640"/>
      <c r="G312" s="640"/>
      <c r="H312" s="640"/>
    </row>
    <row r="313" spans="1:8" ht="12.75">
      <c r="A313" s="640"/>
      <c r="B313" s="640"/>
      <c r="C313" s="640"/>
      <c r="D313" s="640"/>
      <c r="E313" s="640"/>
      <c r="F313" s="640"/>
      <c r="G313" s="640"/>
      <c r="H313" s="640"/>
    </row>
    <row r="314" spans="1:8" ht="12.75">
      <c r="A314" s="787"/>
      <c r="B314" s="787"/>
      <c r="C314" s="1016"/>
      <c r="D314" s="1016"/>
      <c r="E314" s="1014"/>
      <c r="F314" s="1016"/>
      <c r="G314" s="1015"/>
      <c r="H314" s="640"/>
    </row>
    <row r="315" spans="1:8" ht="12.75">
      <c r="A315" s="640"/>
      <c r="B315" s="640"/>
      <c r="C315" s="640"/>
      <c r="D315" s="640"/>
      <c r="E315" s="1016"/>
      <c r="F315" s="640"/>
      <c r="G315" s="640"/>
      <c r="H315" s="640"/>
    </row>
    <row r="316" spans="1:8" ht="12.75">
      <c r="A316" s="640"/>
      <c r="B316" s="640"/>
      <c r="C316" s="640"/>
      <c r="D316" s="640"/>
      <c r="E316" s="1016"/>
      <c r="F316" s="640"/>
      <c r="G316" s="640"/>
      <c r="H316" s="640"/>
    </row>
    <row r="317" spans="1:8" ht="12.75">
      <c r="A317" s="640"/>
      <c r="B317" s="640"/>
      <c r="C317" s="1033"/>
      <c r="D317" s="640"/>
      <c r="E317" s="1033"/>
      <c r="F317" s="1033"/>
      <c r="G317" s="1033"/>
      <c r="H317" s="640"/>
    </row>
    <row r="318" spans="1:8" ht="12.75">
      <c r="A318" s="640"/>
      <c r="B318" s="640"/>
      <c r="C318" s="1016"/>
      <c r="D318" s="1016"/>
      <c r="E318" s="1014"/>
      <c r="F318" s="1016"/>
      <c r="G318" s="640"/>
      <c r="H318" s="640"/>
    </row>
    <row r="319" spans="1:8" ht="12.75">
      <c r="A319" s="640"/>
      <c r="B319" s="640"/>
      <c r="C319" s="1016"/>
      <c r="D319" s="1016"/>
      <c r="E319" s="1014"/>
      <c r="F319" s="1016"/>
      <c r="G319" s="1034"/>
      <c r="H319" s="640"/>
    </row>
    <row r="320" spans="1:8" ht="12.75">
      <c r="A320" s="640"/>
      <c r="B320" s="640"/>
      <c r="C320" s="640"/>
      <c r="D320" s="640"/>
      <c r="E320" s="640"/>
      <c r="F320" s="640"/>
      <c r="G320" s="640"/>
      <c r="H320" s="640"/>
    </row>
    <row r="321" spans="1:8" ht="12.75">
      <c r="A321" s="640"/>
      <c r="B321" s="640"/>
      <c r="C321" s="640"/>
      <c r="D321" s="640"/>
      <c r="E321" s="640"/>
      <c r="F321" s="640"/>
      <c r="G321" s="640"/>
      <c r="H321" s="640"/>
    </row>
    <row r="322" spans="1:8" ht="12.75">
      <c r="A322" s="640"/>
      <c r="B322" s="640"/>
      <c r="C322" s="640"/>
      <c r="D322" s="640"/>
      <c r="E322" s="640"/>
      <c r="F322" s="640"/>
      <c r="G322" s="640"/>
      <c r="H322" s="640"/>
    </row>
    <row r="323" spans="1:8" ht="12.75">
      <c r="A323" s="640"/>
      <c r="B323" s="640"/>
      <c r="C323" s="640"/>
      <c r="D323" s="640"/>
      <c r="E323" s="640"/>
      <c r="F323" s="640"/>
      <c r="G323" s="640"/>
      <c r="H323" s="640"/>
    </row>
    <row r="324" spans="1:8" ht="17.25">
      <c r="A324" s="1035"/>
      <c r="B324" s="1035"/>
      <c r="C324" s="1035"/>
      <c r="D324" s="1035"/>
      <c r="E324" s="1035"/>
      <c r="F324" s="1035"/>
      <c r="G324" s="1035"/>
      <c r="H324" s="1035"/>
    </row>
    <row r="325" spans="1:8" ht="17.25">
      <c r="A325" s="1035"/>
      <c r="B325" s="1035"/>
      <c r="C325" s="1035"/>
      <c r="D325" s="1035"/>
      <c r="E325" s="1035"/>
      <c r="F325" s="1035"/>
      <c r="G325" s="1035"/>
      <c r="H325" s="1035"/>
    </row>
    <row r="326" spans="1:8" ht="12.75">
      <c r="A326" s="640"/>
      <c r="B326" s="640"/>
      <c r="C326" s="640"/>
      <c r="D326" s="640"/>
      <c r="E326" s="640"/>
      <c r="F326" s="787"/>
      <c r="G326" s="787"/>
      <c r="H326" s="640"/>
    </row>
    <row r="327" spans="1:8" ht="12.75">
      <c r="A327" s="1022"/>
      <c r="B327" s="1022"/>
      <c r="C327" s="1022"/>
      <c r="D327" s="1022"/>
      <c r="E327" s="1022"/>
      <c r="F327" s="1022"/>
      <c r="G327" s="1022"/>
      <c r="H327" s="640"/>
    </row>
    <row r="328" spans="1:8" ht="12.75">
      <c r="A328" s="1022"/>
      <c r="B328" s="1022"/>
      <c r="C328" s="1022"/>
      <c r="D328" s="1036"/>
      <c r="E328" s="1022"/>
      <c r="F328" s="1024"/>
      <c r="G328" s="1022"/>
      <c r="H328" s="640"/>
    </row>
    <row r="329" spans="1:8" ht="12.75">
      <c r="A329" s="1022"/>
      <c r="B329" s="1022"/>
      <c r="C329" s="1022"/>
      <c r="D329" s="1036"/>
      <c r="E329" s="1022"/>
      <c r="F329" s="1033"/>
      <c r="G329" s="1022"/>
      <c r="H329" s="640"/>
    </row>
    <row r="330" spans="1:7" ht="12.75">
      <c r="A330" s="787"/>
      <c r="B330" s="787"/>
      <c r="C330" s="787"/>
      <c r="D330" s="640"/>
      <c r="E330" s="640"/>
      <c r="F330" s="640"/>
      <c r="G330" s="640"/>
    </row>
    <row r="331" spans="1:7" ht="12.75">
      <c r="A331" s="787"/>
      <c r="B331" s="787"/>
      <c r="C331" s="787"/>
      <c r="D331" s="1016"/>
      <c r="E331" s="1016"/>
      <c r="F331" s="1016"/>
      <c r="G331" s="1014"/>
    </row>
    <row r="332" spans="1:7" ht="12.75">
      <c r="A332" s="787"/>
      <c r="B332" s="787"/>
      <c r="C332" s="787"/>
      <c r="D332" s="1016"/>
      <c r="E332" s="1016"/>
      <c r="F332" s="1016"/>
      <c r="G332" s="1014"/>
    </row>
    <row r="333" spans="1:7" ht="12.75">
      <c r="A333" s="787"/>
      <c r="B333" s="787"/>
      <c r="C333" s="787"/>
      <c r="D333" s="1016"/>
      <c r="E333" s="1016"/>
      <c r="F333" s="1016"/>
      <c r="G333" s="1014"/>
    </row>
    <row r="334" spans="1:7" ht="12.75">
      <c r="A334" s="787"/>
      <c r="B334" s="787"/>
      <c r="C334" s="787"/>
      <c r="D334" s="1016"/>
      <c r="E334" s="1016"/>
      <c r="F334" s="1016"/>
      <c r="G334" s="640"/>
    </row>
    <row r="385" ht="12" customHeight="1"/>
    <row r="386" ht="12.75" customHeight="1"/>
    <row r="387" ht="12.75" customHeight="1"/>
  </sheetData>
  <mergeCells count="163">
    <mergeCell ref="A1:I1"/>
    <mergeCell ref="A2:A3"/>
    <mergeCell ref="B2:B3"/>
    <mergeCell ref="C2:D3"/>
    <mergeCell ref="F2:G2"/>
    <mergeCell ref="A4:C4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4:E24"/>
    <mergeCell ref="C25:E25"/>
    <mergeCell ref="C26:E26"/>
    <mergeCell ref="C27:E27"/>
    <mergeCell ref="C28:E28"/>
    <mergeCell ref="C29:E29"/>
    <mergeCell ref="C30:E30"/>
    <mergeCell ref="C31:E31"/>
    <mergeCell ref="C37:E37"/>
    <mergeCell ref="A42:A43"/>
    <mergeCell ref="B42:B43"/>
    <mergeCell ref="F42:G42"/>
    <mergeCell ref="A44:I44"/>
    <mergeCell ref="B45:E45"/>
    <mergeCell ref="C46:E46"/>
    <mergeCell ref="C47:E47"/>
    <mergeCell ref="C50:E50"/>
    <mergeCell ref="C51:E51"/>
    <mergeCell ref="C52:E52"/>
    <mergeCell ref="B56:E56"/>
    <mergeCell ref="C57:E57"/>
    <mergeCell ref="C58:E58"/>
    <mergeCell ref="C63:E63"/>
    <mergeCell ref="C64:E64"/>
    <mergeCell ref="C67:E67"/>
    <mergeCell ref="C68:E68"/>
    <mergeCell ref="B73:E73"/>
    <mergeCell ref="C74:E74"/>
    <mergeCell ref="C75:E75"/>
    <mergeCell ref="C81:E81"/>
    <mergeCell ref="C88:E88"/>
    <mergeCell ref="B97:E97"/>
    <mergeCell ref="C98:E98"/>
    <mergeCell ref="C99:E99"/>
    <mergeCell ref="C102:E102"/>
    <mergeCell ref="C105:E105"/>
    <mergeCell ref="C106:E106"/>
    <mergeCell ref="B111:E111"/>
    <mergeCell ref="C112:E112"/>
    <mergeCell ref="C113:E113"/>
    <mergeCell ref="C119:E119"/>
    <mergeCell ref="C124:E124"/>
    <mergeCell ref="C125:E125"/>
    <mergeCell ref="B133:E133"/>
    <mergeCell ref="C134:E134"/>
    <mergeCell ref="C135:E135"/>
    <mergeCell ref="C141:E141"/>
    <mergeCell ref="C146:E146"/>
    <mergeCell ref="C147:E147"/>
    <mergeCell ref="B154:E154"/>
    <mergeCell ref="C155:E155"/>
    <mergeCell ref="C156:E156"/>
    <mergeCell ref="C160:E160"/>
    <mergeCell ref="C164:E164"/>
    <mergeCell ref="B170:E170"/>
    <mergeCell ref="C171:E171"/>
    <mergeCell ref="C172:E172"/>
    <mergeCell ref="C177:E177"/>
    <mergeCell ref="C182:E182"/>
    <mergeCell ref="C183:E183"/>
    <mergeCell ref="B190:E190"/>
    <mergeCell ref="C191:E191"/>
    <mergeCell ref="C192:E192"/>
    <mergeCell ref="C197:E197"/>
    <mergeCell ref="C201:E201"/>
    <mergeCell ref="C202:E202"/>
    <mergeCell ref="C212:E212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0:B230"/>
    <mergeCell ref="A231:B231"/>
    <mergeCell ref="A232:B232"/>
    <mergeCell ref="A233:B233"/>
    <mergeCell ref="A234:B234"/>
    <mergeCell ref="A235:B235"/>
    <mergeCell ref="A236:B236"/>
    <mergeCell ref="F264:G264"/>
    <mergeCell ref="A265:C267"/>
    <mergeCell ref="D265:E265"/>
    <mergeCell ref="G265:G267"/>
    <mergeCell ref="D266:D267"/>
    <mergeCell ref="E266:E267"/>
    <mergeCell ref="A268:C268"/>
    <mergeCell ref="A269:C269"/>
    <mergeCell ref="A270:C270"/>
    <mergeCell ref="A271:C271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5:C285"/>
    <mergeCell ref="A286:C286"/>
    <mergeCell ref="A288:C288"/>
    <mergeCell ref="A289:C289"/>
    <mergeCell ref="A290:C292"/>
    <mergeCell ref="A293:C293"/>
    <mergeCell ref="A294:C294"/>
    <mergeCell ref="A295:C295"/>
    <mergeCell ref="A296:C296"/>
    <mergeCell ref="A297:C297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24:H324"/>
    <mergeCell ref="A325:H325"/>
    <mergeCell ref="F326:G326"/>
    <mergeCell ref="A327:C329"/>
    <mergeCell ref="D327:E327"/>
    <mergeCell ref="G327:G329"/>
    <mergeCell ref="D328:D329"/>
    <mergeCell ref="E328:E329"/>
    <mergeCell ref="A330:C330"/>
    <mergeCell ref="A331:C331"/>
    <mergeCell ref="A332:C332"/>
    <mergeCell ref="A333:C333"/>
    <mergeCell ref="A334:C334"/>
  </mergeCells>
  <printOptions/>
  <pageMargins left="0.7875" right="0.7875" top="0.8861111111111112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">
      <selection activeCell="A1" sqref="A1"/>
    </sheetView>
  </sheetViews>
  <sheetFormatPr defaultColWidth="12.57421875" defaultRowHeight="12.75"/>
  <cols>
    <col min="1" max="1" width="43.28125" style="1" customWidth="1"/>
    <col min="2" max="3" width="10.7109375" style="1" customWidth="1"/>
    <col min="4" max="4" width="11.57421875" style="1" customWidth="1"/>
    <col min="5" max="5" width="6.7109375" style="1" customWidth="1"/>
    <col min="6" max="16384" width="11.57421875" style="1" customWidth="1"/>
  </cols>
  <sheetData>
    <row r="2" ht="12.75">
      <c r="D2" s="1" t="s">
        <v>33</v>
      </c>
    </row>
    <row r="3" spans="1:6" ht="12.75">
      <c r="A3" s="2" t="s">
        <v>34</v>
      </c>
      <c r="B3" s="3" t="s">
        <v>35</v>
      </c>
      <c r="C3" s="3"/>
      <c r="D3" s="21" t="s">
        <v>36</v>
      </c>
      <c r="E3" s="22" t="s">
        <v>37</v>
      </c>
      <c r="F3" s="23"/>
    </row>
    <row r="4" spans="1:6" ht="12.75">
      <c r="A4" s="2"/>
      <c r="B4" s="24" t="s">
        <v>4</v>
      </c>
      <c r="C4" s="24" t="s">
        <v>5</v>
      </c>
      <c r="D4" s="25" t="s">
        <v>6</v>
      </c>
      <c r="E4" s="26" t="s">
        <v>38</v>
      </c>
      <c r="F4" s="23"/>
    </row>
    <row r="5" spans="1:5" ht="13.5">
      <c r="A5" s="27" t="s">
        <v>39</v>
      </c>
      <c r="B5" s="7">
        <f>B6+B7+B8</f>
        <v>8930162</v>
      </c>
      <c r="C5" s="7">
        <f>C6+C7+C8</f>
        <v>8930162</v>
      </c>
      <c r="D5" s="8">
        <f>D6+D7+D8</f>
        <v>3751035</v>
      </c>
      <c r="E5" s="7">
        <f>D5/C5*100</f>
        <v>42.00410921996712</v>
      </c>
    </row>
    <row r="6" spans="1:5" ht="12.75">
      <c r="A6" s="28" t="s">
        <v>40</v>
      </c>
      <c r="B6" s="29">
        <v>7428457</v>
      </c>
      <c r="C6" s="30">
        <v>7428457</v>
      </c>
      <c r="D6" s="30">
        <v>2919707</v>
      </c>
      <c r="E6" s="30">
        <f>D6/C6*100</f>
        <v>39.304353515137805</v>
      </c>
    </row>
    <row r="7" spans="1:5" ht="12.75">
      <c r="A7" s="28" t="s">
        <v>41</v>
      </c>
      <c r="B7" s="29">
        <v>863050</v>
      </c>
      <c r="C7" s="30">
        <v>863050</v>
      </c>
      <c r="D7" s="30">
        <v>431101</v>
      </c>
      <c r="E7" s="30">
        <f>D7/C7*100</f>
        <v>49.950871907768956</v>
      </c>
    </row>
    <row r="8" spans="1:5" ht="12.75">
      <c r="A8" s="28" t="s">
        <v>42</v>
      </c>
      <c r="B8" s="29">
        <f>B9+B10</f>
        <v>638655</v>
      </c>
      <c r="C8" s="30">
        <v>638655</v>
      </c>
      <c r="D8" s="30">
        <f>D9+D10</f>
        <v>400227</v>
      </c>
      <c r="E8" s="30">
        <f>D8/C8*100</f>
        <v>62.66716771966085</v>
      </c>
    </row>
    <row r="9" spans="1:5" ht="12.75">
      <c r="A9" s="31" t="s">
        <v>43</v>
      </c>
      <c r="B9" s="32">
        <v>74355</v>
      </c>
      <c r="C9" s="32">
        <v>74355</v>
      </c>
      <c r="D9" s="32">
        <v>35543</v>
      </c>
      <c r="E9" s="32">
        <f>D9/C9*100</f>
        <v>47.80176181830409</v>
      </c>
    </row>
    <row r="10" spans="1:5" ht="12.75">
      <c r="A10" s="33" t="s">
        <v>44</v>
      </c>
      <c r="B10" s="32">
        <v>564300</v>
      </c>
      <c r="C10" s="34">
        <v>564300</v>
      </c>
      <c r="D10" s="32">
        <v>364684</v>
      </c>
      <c r="E10" s="32">
        <f>D10/C10*100</f>
        <v>64.62590820485558</v>
      </c>
    </row>
    <row r="11" spans="1:5" ht="13.5">
      <c r="A11" s="27" t="s">
        <v>45</v>
      </c>
      <c r="B11" s="7">
        <f>B12+B14+B18+B25+B28+B29</f>
        <v>827550</v>
      </c>
      <c r="C11" s="7">
        <f>C12+C14+C18+C25+C28+C29</f>
        <v>864375</v>
      </c>
      <c r="D11" s="8">
        <f>D12+D14+D18+D25+D28+D29</f>
        <v>703922</v>
      </c>
      <c r="E11" s="7">
        <f>D11/C11*100</f>
        <v>81.43710773680405</v>
      </c>
    </row>
    <row r="12" spans="1:5" ht="12.75">
      <c r="A12" s="28" t="s">
        <v>46</v>
      </c>
      <c r="B12" s="35">
        <v>0</v>
      </c>
      <c r="C12" s="30">
        <v>0</v>
      </c>
      <c r="D12" s="30">
        <v>0</v>
      </c>
      <c r="E12" s="30">
        <v>0</v>
      </c>
    </row>
    <row r="13" spans="1:5" ht="12.75">
      <c r="A13" s="31" t="s">
        <v>47</v>
      </c>
      <c r="B13" s="36">
        <v>0</v>
      </c>
      <c r="C13" s="32">
        <v>0</v>
      </c>
      <c r="D13" s="32">
        <v>0</v>
      </c>
      <c r="E13" s="32">
        <v>0</v>
      </c>
    </row>
    <row r="14" spans="1:5" ht="12.75">
      <c r="A14" s="28" t="s">
        <v>48</v>
      </c>
      <c r="B14" s="29">
        <f>B15+B16+B17</f>
        <v>119383</v>
      </c>
      <c r="C14" s="30">
        <f>C15+C16+C17</f>
        <v>119383</v>
      </c>
      <c r="D14" s="29">
        <f>D15+D16+D17</f>
        <v>39806</v>
      </c>
      <c r="E14" s="29">
        <f>D14/C14*100</f>
        <v>33.34310580233367</v>
      </c>
    </row>
    <row r="15" spans="1:5" ht="12.75">
      <c r="A15" s="33" t="s">
        <v>49</v>
      </c>
      <c r="B15" s="32">
        <v>56300</v>
      </c>
      <c r="C15" s="32">
        <v>56300</v>
      </c>
      <c r="D15" s="32">
        <v>39423</v>
      </c>
      <c r="E15" s="32">
        <f>D15/C15*100</f>
        <v>70.02309058614566</v>
      </c>
    </row>
    <row r="16" spans="1:5" ht="12.75">
      <c r="A16" s="33" t="s">
        <v>50</v>
      </c>
      <c r="B16" s="32">
        <v>0</v>
      </c>
      <c r="C16" s="32">
        <v>0</v>
      </c>
      <c r="D16" s="32">
        <v>383</v>
      </c>
      <c r="E16" s="32">
        <v>0</v>
      </c>
    </row>
    <row r="17" spans="1:5" ht="12.75">
      <c r="A17" s="33" t="s">
        <v>51</v>
      </c>
      <c r="B17" s="32">
        <v>63083</v>
      </c>
      <c r="C17" s="32">
        <v>63083</v>
      </c>
      <c r="D17" s="32">
        <v>0</v>
      </c>
      <c r="E17" s="32">
        <f>D17/C17*100</f>
        <v>0</v>
      </c>
    </row>
    <row r="18" spans="1:5" ht="12.75">
      <c r="A18" s="28" t="s">
        <v>52</v>
      </c>
      <c r="B18" s="29">
        <f>B19+B20+B21</f>
        <v>632877</v>
      </c>
      <c r="C18" s="30">
        <f>C19+C20+C21</f>
        <v>635877</v>
      </c>
      <c r="D18" s="29">
        <f>D19+D20+D21</f>
        <v>492787</v>
      </c>
      <c r="E18" s="29">
        <f>D18/C18*100</f>
        <v>77.49722037438059</v>
      </c>
    </row>
    <row r="19" spans="1:5" ht="12.75">
      <c r="A19" s="31" t="s">
        <v>53</v>
      </c>
      <c r="B19" s="32">
        <v>300000</v>
      </c>
      <c r="C19" s="32">
        <v>300000</v>
      </c>
      <c r="D19" s="32">
        <v>246529</v>
      </c>
      <c r="E19" s="32">
        <f>D19/C19*100</f>
        <v>82.17633333333333</v>
      </c>
    </row>
    <row r="20" spans="1:5" ht="12.75">
      <c r="A20" s="33" t="s">
        <v>54</v>
      </c>
      <c r="B20" s="36">
        <v>10000</v>
      </c>
      <c r="C20" s="32">
        <v>10000</v>
      </c>
      <c r="D20" s="32">
        <v>8037</v>
      </c>
      <c r="E20" s="32">
        <f>D20/C20*100</f>
        <v>80.36999999999999</v>
      </c>
    </row>
    <row r="21" spans="1:5" ht="12.75">
      <c r="A21" s="33" t="s">
        <v>55</v>
      </c>
      <c r="B21" s="32">
        <v>322877</v>
      </c>
      <c r="C21" s="32">
        <v>325877</v>
      </c>
      <c r="D21" s="32">
        <v>238221</v>
      </c>
      <c r="E21" s="32">
        <f>D21/C21*100</f>
        <v>73.1015076240422</v>
      </c>
    </row>
    <row r="22" spans="1:5" ht="12.75">
      <c r="A22" s="33" t="s">
        <v>56</v>
      </c>
      <c r="B22" s="32">
        <v>282877</v>
      </c>
      <c r="C22" s="32">
        <v>285877</v>
      </c>
      <c r="D22" s="32">
        <v>210340</v>
      </c>
      <c r="E22" s="32">
        <f>D22/C22*100</f>
        <v>73.57709784277854</v>
      </c>
    </row>
    <row r="23" spans="1:5" ht="12.75">
      <c r="A23" s="33" t="s">
        <v>57</v>
      </c>
      <c r="B23" s="32">
        <v>40000</v>
      </c>
      <c r="C23" s="32">
        <v>40000</v>
      </c>
      <c r="D23" s="32">
        <v>19731</v>
      </c>
      <c r="E23" s="32">
        <f>D23/C23*100</f>
        <v>49.3275</v>
      </c>
    </row>
    <row r="24" spans="1:5" ht="12.75">
      <c r="A24" s="33" t="s">
        <v>58</v>
      </c>
      <c r="B24" s="36">
        <v>0</v>
      </c>
      <c r="C24" s="32">
        <v>0</v>
      </c>
      <c r="D24" s="36">
        <v>8150</v>
      </c>
      <c r="E24" s="32">
        <v>0</v>
      </c>
    </row>
    <row r="25" spans="1:5" ht="12.75">
      <c r="A25" s="28" t="s">
        <v>59</v>
      </c>
      <c r="B25" s="29">
        <f>B26+B27</f>
        <v>9960</v>
      </c>
      <c r="C25" s="29">
        <v>24785</v>
      </c>
      <c r="D25" s="29">
        <f>D26+D27</f>
        <v>46068</v>
      </c>
      <c r="E25" s="29">
        <f>D25/C25*100</f>
        <v>185.87048618115796</v>
      </c>
    </row>
    <row r="26" spans="1:5" ht="12.75">
      <c r="A26" s="31" t="s">
        <v>60</v>
      </c>
      <c r="B26" s="32">
        <v>9960</v>
      </c>
      <c r="C26" s="32">
        <v>24785</v>
      </c>
      <c r="D26" s="32">
        <v>46068</v>
      </c>
      <c r="E26" s="32">
        <f>D26/C26*100</f>
        <v>185.87048618115796</v>
      </c>
    </row>
    <row r="27" spans="1:5" ht="12.75">
      <c r="A27" s="33" t="s">
        <v>61</v>
      </c>
      <c r="C27" s="32">
        <v>0</v>
      </c>
      <c r="D27" s="1">
        <v>0</v>
      </c>
      <c r="E27" s="32">
        <v>0</v>
      </c>
    </row>
    <row r="28" spans="1:5" ht="12.75">
      <c r="A28" s="28" t="s">
        <v>62</v>
      </c>
      <c r="B28" s="29">
        <v>0</v>
      </c>
      <c r="C28" s="30">
        <v>0</v>
      </c>
      <c r="D28" s="30">
        <v>5279</v>
      </c>
      <c r="E28" s="30">
        <v>0</v>
      </c>
    </row>
    <row r="29" spans="1:5" ht="12.75">
      <c r="A29" s="28" t="s">
        <v>63</v>
      </c>
      <c r="B29" s="29">
        <v>65330</v>
      </c>
      <c r="C29" s="30">
        <f>C30+C31</f>
        <v>84330</v>
      </c>
      <c r="D29" s="30">
        <f>D30+D31</f>
        <v>119982</v>
      </c>
      <c r="E29" s="30">
        <f>D29/C29*100</f>
        <v>142.27676983279972</v>
      </c>
    </row>
    <row r="30" spans="1:5" ht="12.75">
      <c r="A30" s="31" t="s">
        <v>64</v>
      </c>
      <c r="B30" s="32">
        <v>32136</v>
      </c>
      <c r="C30" s="32">
        <v>51136</v>
      </c>
      <c r="D30" s="32">
        <v>80048</v>
      </c>
      <c r="E30" s="32">
        <f>D30/C30*100</f>
        <v>156.53942428035043</v>
      </c>
    </row>
    <row r="31" spans="1:5" ht="12.75">
      <c r="A31" s="33" t="s">
        <v>65</v>
      </c>
      <c r="B31" s="32">
        <v>33194</v>
      </c>
      <c r="C31" s="32">
        <v>33194</v>
      </c>
      <c r="D31" s="32">
        <v>39934</v>
      </c>
      <c r="E31" s="32">
        <f>D31/C31*100</f>
        <v>120.30487437488704</v>
      </c>
    </row>
    <row r="32" spans="1:5" ht="13.5">
      <c r="A32" s="27" t="s">
        <v>66</v>
      </c>
      <c r="B32" s="37">
        <f>B33+B34+B37+B38</f>
        <v>928608</v>
      </c>
      <c r="C32" s="7">
        <f>C33+C34+C37+C38</f>
        <v>1920920</v>
      </c>
      <c r="D32" s="8">
        <f>D33+D34+D37+D38</f>
        <v>703398</v>
      </c>
      <c r="E32" s="7">
        <f>D32/C32*100</f>
        <v>36.617766486891696</v>
      </c>
    </row>
    <row r="33" spans="1:5" ht="12.75">
      <c r="A33" s="31" t="s">
        <v>67</v>
      </c>
      <c r="B33" s="32">
        <v>0</v>
      </c>
      <c r="C33" s="32">
        <v>48290</v>
      </c>
      <c r="D33" s="32">
        <v>48290</v>
      </c>
      <c r="E33" s="32">
        <v>0</v>
      </c>
    </row>
    <row r="34" spans="1:5" ht="12.75">
      <c r="A34" s="33" t="s">
        <v>68</v>
      </c>
      <c r="B34" s="36">
        <v>928608</v>
      </c>
      <c r="C34" s="32">
        <v>1872630</v>
      </c>
      <c r="D34" s="32">
        <v>655108</v>
      </c>
      <c r="E34" s="32">
        <f>D34/C34*100</f>
        <v>34.9833122400047</v>
      </c>
    </row>
    <row r="35" spans="1:5" ht="12.75">
      <c r="A35" s="33" t="s">
        <v>69</v>
      </c>
      <c r="B35" s="36">
        <v>273500</v>
      </c>
      <c r="C35" s="32">
        <v>273500</v>
      </c>
      <c r="D35" s="32">
        <v>0</v>
      </c>
      <c r="E35" s="32">
        <v>0</v>
      </c>
    </row>
    <row r="36" spans="1:5" ht="12.75">
      <c r="A36" s="33" t="s">
        <v>70</v>
      </c>
      <c r="B36" s="36">
        <v>655108</v>
      </c>
      <c r="C36" s="32">
        <v>1599130</v>
      </c>
      <c r="D36" s="32">
        <v>655108</v>
      </c>
      <c r="E36" s="32">
        <f>D36/C36*100</f>
        <v>40.966525548266866</v>
      </c>
    </row>
    <row r="37" spans="1:5" ht="12.75">
      <c r="A37" s="33" t="s">
        <v>71</v>
      </c>
      <c r="B37" s="36">
        <v>0</v>
      </c>
      <c r="C37" s="32">
        <v>0</v>
      </c>
      <c r="D37" s="38">
        <v>0</v>
      </c>
      <c r="E37" s="32">
        <v>0</v>
      </c>
    </row>
    <row r="38" spans="1:5" ht="12.75">
      <c r="A38" s="33" t="s">
        <v>72</v>
      </c>
      <c r="B38" s="36">
        <v>0</v>
      </c>
      <c r="C38" s="32">
        <v>0</v>
      </c>
      <c r="D38" s="32">
        <v>0</v>
      </c>
      <c r="E38" s="32">
        <v>0</v>
      </c>
    </row>
    <row r="39" spans="1:5" ht="13.5">
      <c r="A39" s="27" t="s">
        <v>73</v>
      </c>
      <c r="B39" s="7">
        <f>B40+B41+B42+B43+B44+B45</f>
        <v>6236774</v>
      </c>
      <c r="C39" s="7">
        <f>C40+C41+C42+C43+C44+C45</f>
        <v>6561994</v>
      </c>
      <c r="D39" s="8">
        <f>D40+D41+D42+D43+D44+D45</f>
        <v>3044867</v>
      </c>
      <c r="E39" s="7">
        <f>D39/C39*100</f>
        <v>46.40155111388398</v>
      </c>
    </row>
    <row r="40" spans="1:5" ht="12.75">
      <c r="A40" s="33" t="s">
        <v>74</v>
      </c>
      <c r="B40" s="32">
        <v>0</v>
      </c>
      <c r="C40" s="32">
        <v>6924</v>
      </c>
      <c r="D40" s="32">
        <v>6973</v>
      </c>
      <c r="E40" s="32">
        <v>0</v>
      </c>
    </row>
    <row r="41" spans="1:5" ht="12.75">
      <c r="A41" s="33" t="s">
        <v>75</v>
      </c>
      <c r="B41" s="32">
        <v>45000</v>
      </c>
      <c r="C41" s="32">
        <v>45000</v>
      </c>
      <c r="D41" s="32">
        <v>42495</v>
      </c>
      <c r="E41" s="32">
        <f>D41/C41*100</f>
        <v>94.43333333333334</v>
      </c>
    </row>
    <row r="42" spans="1:5" ht="12.75">
      <c r="A42" s="33" t="s">
        <v>76</v>
      </c>
      <c r="B42" s="32">
        <v>3974770</v>
      </c>
      <c r="C42" s="32">
        <v>4282061</v>
      </c>
      <c r="D42" s="32">
        <v>2362842</v>
      </c>
      <c r="E42" s="32">
        <f>D42/C42*100</f>
        <v>55.18001728606855</v>
      </c>
    </row>
    <row r="43" spans="1:5" ht="12.75">
      <c r="A43" s="33" t="s">
        <v>77</v>
      </c>
      <c r="B43" s="32">
        <v>115200</v>
      </c>
      <c r="C43" s="32">
        <v>112581</v>
      </c>
      <c r="D43" s="32">
        <v>53570</v>
      </c>
      <c r="E43" s="32">
        <f>D43/C43*100</f>
        <v>47.58351764507333</v>
      </c>
    </row>
    <row r="44" spans="1:5" ht="12.75">
      <c r="A44" s="33" t="s">
        <v>78</v>
      </c>
      <c r="B44" s="32">
        <v>12000</v>
      </c>
      <c r="C44" s="32">
        <v>13265</v>
      </c>
      <c r="D44" s="32">
        <v>6525</v>
      </c>
      <c r="E44" s="32">
        <f>D44/C44*100</f>
        <v>49.189596683000374</v>
      </c>
    </row>
    <row r="45" spans="1:5" ht="12.75">
      <c r="A45" s="33" t="s">
        <v>79</v>
      </c>
      <c r="B45" s="32">
        <v>2089804</v>
      </c>
      <c r="C45" s="32">
        <v>2102163</v>
      </c>
      <c r="D45" s="32">
        <f>D46+D47+D48+D50+D52+D53+D54</f>
        <v>572462</v>
      </c>
      <c r="E45" s="32">
        <f>D45/C45*100</f>
        <v>27.232046230477845</v>
      </c>
    </row>
    <row r="46" spans="1:5" ht="12.75">
      <c r="A46" s="31" t="s">
        <v>80</v>
      </c>
      <c r="B46" s="32">
        <v>10000</v>
      </c>
      <c r="C46" s="32">
        <v>10000</v>
      </c>
      <c r="D46" s="32">
        <v>958</v>
      </c>
      <c r="E46" s="32">
        <v>0</v>
      </c>
    </row>
    <row r="47" spans="1:5" ht="12.75">
      <c r="A47" s="33" t="s">
        <v>81</v>
      </c>
      <c r="B47" s="32">
        <v>13300</v>
      </c>
      <c r="C47" s="32">
        <v>13300</v>
      </c>
      <c r="D47" s="32">
        <v>6437</v>
      </c>
      <c r="E47" s="32">
        <f>D47/C47*100</f>
        <v>48.3984962406015</v>
      </c>
    </row>
    <row r="48" spans="1:5" ht="12.75">
      <c r="A48" s="33" t="s">
        <v>82</v>
      </c>
      <c r="B48" s="36">
        <v>2016504</v>
      </c>
      <c r="C48" s="32">
        <v>2016504</v>
      </c>
      <c r="D48" s="36">
        <v>308124</v>
      </c>
      <c r="E48" s="32">
        <f>D48/C48*100</f>
        <v>15.280108544292498</v>
      </c>
    </row>
    <row r="49" spans="1:5" ht="12.75">
      <c r="A49" s="33"/>
      <c r="B49" s="36"/>
      <c r="C49" s="32"/>
      <c r="D49" s="36"/>
      <c r="E49" s="32"/>
    </row>
    <row r="50" spans="1:5" ht="12.75">
      <c r="A50" s="33" t="s">
        <v>83</v>
      </c>
      <c r="B50" s="36">
        <v>50000</v>
      </c>
      <c r="C50" s="32">
        <v>50000</v>
      </c>
      <c r="D50" s="36">
        <v>30622</v>
      </c>
      <c r="E50" s="32">
        <f>D50/C50*100</f>
        <v>61.244</v>
      </c>
    </row>
    <row r="51" spans="1:5" ht="12.75">
      <c r="A51" s="33"/>
      <c r="B51" s="36"/>
      <c r="C51" s="32"/>
      <c r="D51" s="36"/>
      <c r="E51" s="32"/>
    </row>
    <row r="52" spans="1:5" ht="12.75">
      <c r="A52" s="33" t="s">
        <v>84</v>
      </c>
      <c r="B52" s="36">
        <v>0</v>
      </c>
      <c r="C52" s="32">
        <v>0</v>
      </c>
      <c r="D52" s="32">
        <v>0</v>
      </c>
      <c r="E52" s="32">
        <v>0</v>
      </c>
    </row>
    <row r="53" spans="1:5" ht="12.75">
      <c r="A53" s="33" t="s">
        <v>85</v>
      </c>
      <c r="B53" s="36">
        <v>0</v>
      </c>
      <c r="C53" s="32">
        <v>0</v>
      </c>
      <c r="D53" s="32">
        <v>0</v>
      </c>
      <c r="E53" s="32">
        <v>0</v>
      </c>
    </row>
    <row r="54" spans="1:5" ht="12.75">
      <c r="A54" s="33" t="s">
        <v>86</v>
      </c>
      <c r="B54" s="36"/>
      <c r="C54" s="32">
        <v>12359</v>
      </c>
      <c r="D54" s="32">
        <v>226321</v>
      </c>
      <c r="E54" s="32">
        <v>0</v>
      </c>
    </row>
    <row r="55" spans="1:5" ht="12.75">
      <c r="A55" s="2" t="s">
        <v>87</v>
      </c>
      <c r="B55" s="39">
        <f>B5+B11+B32+B39</f>
        <v>16923094</v>
      </c>
      <c r="C55" s="39">
        <f>C5+C11+C32+C39</f>
        <v>18277451</v>
      </c>
      <c r="D55" s="40">
        <f>D5+D11+D32+D39</f>
        <v>8203222</v>
      </c>
      <c r="E55" s="39">
        <f>D55/C55*100</f>
        <v>44.881652261029174</v>
      </c>
    </row>
  </sheetData>
  <mergeCells count="2">
    <mergeCell ref="A3:A4"/>
    <mergeCell ref="B3:C3"/>
  </mergeCells>
  <printOptions/>
  <pageMargins left="0.7875" right="0.7875" top="0.5631944444444444" bottom="1.0527777777777778" header="0.5118055555555556" footer="0.7875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49">
      <selection activeCell="K28" sqref="K28"/>
    </sheetView>
  </sheetViews>
  <sheetFormatPr defaultColWidth="12.57421875" defaultRowHeight="12.75"/>
  <cols>
    <col min="1" max="1" width="2.57421875" style="0" customWidth="1"/>
    <col min="2" max="2" width="7.00390625" style="0" customWidth="1"/>
    <col min="3" max="3" width="8.421875" style="0" customWidth="1"/>
    <col min="4" max="4" width="32.140625" style="0" customWidth="1"/>
    <col min="5" max="6" width="9.57421875" style="0" customWidth="1"/>
    <col min="7" max="7" width="9.421875" style="0" customWidth="1"/>
    <col min="8" max="8" width="7.421875" style="0" customWidth="1"/>
    <col min="9" max="16384" width="11.57421875" style="0" customWidth="1"/>
  </cols>
  <sheetData>
    <row r="1" spans="1:8" ht="15">
      <c r="A1" s="41"/>
      <c r="B1" s="41"/>
      <c r="C1" s="41"/>
      <c r="D1" s="41"/>
      <c r="E1" s="42"/>
      <c r="F1" s="42"/>
      <c r="G1" s="42"/>
      <c r="H1" s="43" t="s">
        <v>0</v>
      </c>
    </row>
    <row r="2" spans="1:8" ht="12.75">
      <c r="A2" s="44" t="s">
        <v>7</v>
      </c>
      <c r="B2" s="44"/>
      <c r="C2" s="44"/>
      <c r="D2" s="44"/>
      <c r="E2" s="45" t="s">
        <v>88</v>
      </c>
      <c r="F2" s="45"/>
      <c r="G2" s="46" t="s">
        <v>3</v>
      </c>
      <c r="H2" s="46"/>
    </row>
    <row r="3" spans="1:8" ht="12.75">
      <c r="A3" s="44"/>
      <c r="B3" s="44"/>
      <c r="C3" s="44"/>
      <c r="D3" s="44"/>
      <c r="E3" s="45"/>
      <c r="F3" s="45"/>
      <c r="G3" s="46"/>
      <c r="H3" s="47" t="s">
        <v>89</v>
      </c>
    </row>
    <row r="4" spans="1:8" ht="12.75" customHeight="1">
      <c r="A4" s="48"/>
      <c r="B4" s="49" t="s">
        <v>90</v>
      </c>
      <c r="C4" s="50" t="s">
        <v>91</v>
      </c>
      <c r="D4" s="51" t="s">
        <v>92</v>
      </c>
      <c r="E4" s="52" t="s">
        <v>4</v>
      </c>
      <c r="F4" s="53" t="s">
        <v>5</v>
      </c>
      <c r="G4" s="54" t="s">
        <v>93</v>
      </c>
      <c r="H4" s="47" t="s">
        <v>94</v>
      </c>
    </row>
    <row r="5" spans="1:8" ht="12.75">
      <c r="A5" s="48"/>
      <c r="B5" s="49"/>
      <c r="C5" s="49"/>
      <c r="D5" s="51"/>
      <c r="E5" s="52"/>
      <c r="F5" s="52"/>
      <c r="G5" s="55" t="s">
        <v>95</v>
      </c>
      <c r="H5" s="47"/>
    </row>
    <row r="6" spans="1:8" ht="12.75">
      <c r="A6" s="56">
        <v>1</v>
      </c>
      <c r="B6" s="57">
        <v>100</v>
      </c>
      <c r="C6" s="58"/>
      <c r="D6" s="59" t="s">
        <v>96</v>
      </c>
      <c r="E6" s="60">
        <f>E7+E9+E13</f>
        <v>8930162</v>
      </c>
      <c r="F6" s="60">
        <f>F7+F9+F13</f>
        <v>8930162</v>
      </c>
      <c r="G6" s="60">
        <f>G7+G9+G13</f>
        <v>3751035</v>
      </c>
      <c r="H6" s="60">
        <v>42</v>
      </c>
    </row>
    <row r="7" spans="1:8" ht="12.75">
      <c r="A7" s="61">
        <v>2</v>
      </c>
      <c r="B7" s="62">
        <v>110</v>
      </c>
      <c r="C7" s="63"/>
      <c r="D7" s="64" t="s">
        <v>97</v>
      </c>
      <c r="E7" s="65">
        <f>E8</f>
        <v>7428457</v>
      </c>
      <c r="F7" s="65">
        <f>F8</f>
        <v>7428457</v>
      </c>
      <c r="G7" s="65">
        <f>G8</f>
        <v>2919707</v>
      </c>
      <c r="H7" s="65">
        <v>39</v>
      </c>
    </row>
    <row r="8" spans="1:8" ht="12.75">
      <c r="A8" s="61">
        <v>3</v>
      </c>
      <c r="B8" s="63"/>
      <c r="C8" s="63">
        <v>111003</v>
      </c>
      <c r="D8" s="63" t="s">
        <v>40</v>
      </c>
      <c r="E8" s="66">
        <v>7428457</v>
      </c>
      <c r="F8" s="66">
        <v>7428457</v>
      </c>
      <c r="G8" s="66">
        <v>2919707</v>
      </c>
      <c r="H8" s="66">
        <v>39</v>
      </c>
    </row>
    <row r="9" spans="1:8" ht="12.75">
      <c r="A9" s="61">
        <v>4</v>
      </c>
      <c r="B9" s="62">
        <v>120</v>
      </c>
      <c r="C9" s="63"/>
      <c r="D9" s="64" t="s">
        <v>98</v>
      </c>
      <c r="E9" s="65">
        <f>E10+E11+E12</f>
        <v>863050</v>
      </c>
      <c r="F9" s="65">
        <f>F10+F11+F12</f>
        <v>863050</v>
      </c>
      <c r="G9" s="65">
        <f>G10+G11+G12</f>
        <v>431101</v>
      </c>
      <c r="H9" s="65">
        <v>50</v>
      </c>
    </row>
    <row r="10" spans="1:8" ht="12.75">
      <c r="A10" s="61">
        <v>5</v>
      </c>
      <c r="B10" s="63"/>
      <c r="C10" s="63">
        <v>121001</v>
      </c>
      <c r="D10" s="63" t="s">
        <v>99</v>
      </c>
      <c r="E10" s="66">
        <v>76346</v>
      </c>
      <c r="F10" s="66">
        <v>76346</v>
      </c>
      <c r="G10" s="66">
        <v>37348</v>
      </c>
      <c r="H10" s="66">
        <v>49</v>
      </c>
    </row>
    <row r="11" spans="1:8" ht="12.75">
      <c r="A11" s="61">
        <v>6</v>
      </c>
      <c r="B11" s="63"/>
      <c r="C11" s="63">
        <v>121002</v>
      </c>
      <c r="D11" s="63" t="s">
        <v>100</v>
      </c>
      <c r="E11" s="66">
        <v>736913</v>
      </c>
      <c r="F11" s="66">
        <v>736913</v>
      </c>
      <c r="G11" s="66">
        <v>362658</v>
      </c>
      <c r="H11" s="66">
        <v>49</v>
      </c>
    </row>
    <row r="12" spans="1:8" ht="12.75">
      <c r="A12" s="61">
        <v>7</v>
      </c>
      <c r="B12" s="63"/>
      <c r="C12" s="63">
        <v>121003</v>
      </c>
      <c r="D12" s="63" t="s">
        <v>101</v>
      </c>
      <c r="E12" s="66">
        <v>49791</v>
      </c>
      <c r="F12" s="66">
        <v>49791</v>
      </c>
      <c r="G12" s="66">
        <v>31095</v>
      </c>
      <c r="H12" s="66">
        <v>62</v>
      </c>
    </row>
    <row r="13" spans="1:8" ht="12.75">
      <c r="A13" s="61">
        <v>8</v>
      </c>
      <c r="B13" s="67">
        <v>130</v>
      </c>
      <c r="C13" s="63"/>
      <c r="D13" s="64" t="s">
        <v>102</v>
      </c>
      <c r="E13" s="65">
        <f>E14+E15+E16+E17+E18+E19</f>
        <v>638655</v>
      </c>
      <c r="F13" s="65">
        <f>F14+F15+F16+F17+F18+F19</f>
        <v>638655</v>
      </c>
      <c r="G13" s="65">
        <f>G14+G15+G16+G17+G18+G19</f>
        <v>400227</v>
      </c>
      <c r="H13" s="65">
        <v>63</v>
      </c>
    </row>
    <row r="14" spans="1:8" ht="12.75">
      <c r="A14" s="61">
        <v>9</v>
      </c>
      <c r="B14" s="63"/>
      <c r="C14" s="63">
        <v>133001</v>
      </c>
      <c r="D14" s="63" t="s">
        <v>103</v>
      </c>
      <c r="E14" s="66">
        <v>15300</v>
      </c>
      <c r="F14" s="66">
        <v>15300</v>
      </c>
      <c r="G14" s="66">
        <v>16083</v>
      </c>
      <c r="H14" s="66">
        <v>105</v>
      </c>
    </row>
    <row r="15" spans="1:8" ht="12.75">
      <c r="A15" s="61">
        <v>10</v>
      </c>
      <c r="B15" s="63"/>
      <c r="C15" s="63">
        <v>133003</v>
      </c>
      <c r="D15" s="68" t="s">
        <v>104</v>
      </c>
      <c r="E15" s="66">
        <v>5320</v>
      </c>
      <c r="F15" s="66">
        <v>5320</v>
      </c>
      <c r="G15" s="66">
        <v>3245</v>
      </c>
      <c r="H15" s="66">
        <v>61</v>
      </c>
    </row>
    <row r="16" spans="1:8" ht="12.75">
      <c r="A16" s="61">
        <v>11</v>
      </c>
      <c r="B16" s="63"/>
      <c r="C16" s="63">
        <v>133004</v>
      </c>
      <c r="D16" s="63" t="s">
        <v>105</v>
      </c>
      <c r="E16" s="66">
        <v>2660</v>
      </c>
      <c r="F16" s="66">
        <v>2660</v>
      </c>
      <c r="G16" s="66">
        <v>2154</v>
      </c>
      <c r="H16" s="66">
        <v>81</v>
      </c>
    </row>
    <row r="17" spans="1:8" ht="12.75">
      <c r="A17" s="61">
        <v>12</v>
      </c>
      <c r="B17" s="63"/>
      <c r="C17" s="63">
        <v>133006</v>
      </c>
      <c r="D17" s="63" t="s">
        <v>106</v>
      </c>
      <c r="E17" s="66">
        <v>9075</v>
      </c>
      <c r="F17" s="66">
        <v>9075</v>
      </c>
      <c r="G17" s="66">
        <v>3983</v>
      </c>
      <c r="H17" s="66">
        <v>44</v>
      </c>
    </row>
    <row r="18" spans="1:8" ht="12.75">
      <c r="A18" s="61">
        <v>13</v>
      </c>
      <c r="B18" s="63"/>
      <c r="C18" s="63">
        <v>133012</v>
      </c>
      <c r="D18" s="63" t="s">
        <v>107</v>
      </c>
      <c r="E18" s="66">
        <v>42000</v>
      </c>
      <c r="F18" s="66">
        <v>42000</v>
      </c>
      <c r="G18" s="66">
        <v>10078</v>
      </c>
      <c r="H18" s="66">
        <v>24</v>
      </c>
    </row>
    <row r="19" spans="1:8" ht="12.75">
      <c r="A19" s="61">
        <v>14</v>
      </c>
      <c r="B19" s="63"/>
      <c r="C19" s="63">
        <v>133013</v>
      </c>
      <c r="D19" s="63" t="s">
        <v>108</v>
      </c>
      <c r="E19" s="66">
        <v>564300</v>
      </c>
      <c r="F19" s="66">
        <v>564300</v>
      </c>
      <c r="G19" s="66">
        <v>364684</v>
      </c>
      <c r="H19" s="66">
        <v>65</v>
      </c>
    </row>
    <row r="20" spans="1:8" ht="12.75">
      <c r="A20" s="61">
        <v>15</v>
      </c>
      <c r="B20" s="69">
        <v>200</v>
      </c>
      <c r="C20" s="69"/>
      <c r="D20" s="59" t="s">
        <v>109</v>
      </c>
      <c r="E20" s="70">
        <f>E21+E25+E33+E35</f>
        <v>566413</v>
      </c>
      <c r="F20" s="70">
        <f>F21+F25+F33+F35</f>
        <v>587021</v>
      </c>
      <c r="G20" s="70">
        <f>G21+G25+G33+G35</f>
        <v>473953</v>
      </c>
      <c r="H20" s="70">
        <v>80.7</v>
      </c>
    </row>
    <row r="21" spans="1:8" ht="12.75">
      <c r="A21" s="61">
        <v>16</v>
      </c>
      <c r="B21" s="63">
        <v>210</v>
      </c>
      <c r="C21" s="63"/>
      <c r="D21" s="64" t="s">
        <v>110</v>
      </c>
      <c r="E21" s="65">
        <f>E22+E23+E24</f>
        <v>134583</v>
      </c>
      <c r="F21" s="65">
        <f>F22+F23+F24</f>
        <v>134583</v>
      </c>
      <c r="G21" s="65">
        <f>G22+G23+G24</f>
        <v>47604</v>
      </c>
      <c r="H21" s="65">
        <v>35</v>
      </c>
    </row>
    <row r="22" spans="1:8" ht="12.75">
      <c r="A22" s="61">
        <v>17</v>
      </c>
      <c r="B22" s="63"/>
      <c r="C22" s="63">
        <v>211003</v>
      </c>
      <c r="D22" s="63" t="s">
        <v>111</v>
      </c>
      <c r="E22" s="66">
        <v>0</v>
      </c>
      <c r="F22" s="66">
        <v>0</v>
      </c>
      <c r="G22" s="71">
        <v>0</v>
      </c>
      <c r="H22" s="71">
        <v>0</v>
      </c>
    </row>
    <row r="23" spans="1:8" ht="12.75">
      <c r="A23" s="61">
        <v>18</v>
      </c>
      <c r="B23" s="63"/>
      <c r="C23" s="63">
        <v>212002</v>
      </c>
      <c r="D23" s="63" t="s">
        <v>112</v>
      </c>
      <c r="E23" s="66">
        <v>56500</v>
      </c>
      <c r="F23" s="66">
        <v>56500</v>
      </c>
      <c r="G23" s="66">
        <v>39518</v>
      </c>
      <c r="H23" s="66">
        <v>70</v>
      </c>
    </row>
    <row r="24" spans="1:8" ht="12.75">
      <c r="A24" s="61">
        <v>19</v>
      </c>
      <c r="B24" s="63"/>
      <c r="C24" s="63">
        <v>212003</v>
      </c>
      <c r="D24" s="63" t="s">
        <v>113</v>
      </c>
      <c r="E24" s="66">
        <v>78083</v>
      </c>
      <c r="F24" s="66">
        <v>78083</v>
      </c>
      <c r="G24" s="66">
        <v>8086</v>
      </c>
      <c r="H24" s="66">
        <v>10</v>
      </c>
    </row>
    <row r="25" spans="1:8" ht="12.75">
      <c r="A25" s="61">
        <v>20</v>
      </c>
      <c r="B25" s="63">
        <v>220</v>
      </c>
      <c r="C25" s="63"/>
      <c r="D25" s="64" t="s">
        <v>114</v>
      </c>
      <c r="E25" s="65">
        <f>E26+E27+E28+E29+E30+E31+E32</f>
        <v>366500</v>
      </c>
      <c r="F25" s="65">
        <f>F26+F27+F28+F29+F30+F31+F32</f>
        <v>366500</v>
      </c>
      <c r="G25" s="65">
        <f>G26+G27+G28+G29+G30+G31+G32</f>
        <v>297794</v>
      </c>
      <c r="H25" s="65">
        <v>81</v>
      </c>
    </row>
    <row r="26" spans="1:8" ht="12.75">
      <c r="A26" s="61">
        <v>21</v>
      </c>
      <c r="B26" s="63"/>
      <c r="C26" s="63">
        <v>221001</v>
      </c>
      <c r="D26" s="63" t="s">
        <v>115</v>
      </c>
      <c r="E26" s="66">
        <v>0</v>
      </c>
      <c r="F26" s="66">
        <v>0</v>
      </c>
      <c r="G26" s="66">
        <v>0</v>
      </c>
      <c r="H26" s="66">
        <v>0</v>
      </c>
    </row>
    <row r="27" spans="1:8" ht="12.75">
      <c r="A27" s="61">
        <v>22</v>
      </c>
      <c r="B27" s="63"/>
      <c r="C27" s="63">
        <v>221004</v>
      </c>
      <c r="D27" s="63" t="s">
        <v>116</v>
      </c>
      <c r="E27" s="66">
        <v>300000</v>
      </c>
      <c r="F27" s="66">
        <v>300000</v>
      </c>
      <c r="G27" s="66">
        <v>246529</v>
      </c>
      <c r="H27" s="66">
        <v>82</v>
      </c>
    </row>
    <row r="28" spans="1:8" ht="12.75">
      <c r="A28" s="61">
        <v>23</v>
      </c>
      <c r="B28" s="63"/>
      <c r="C28" s="63">
        <v>222003</v>
      </c>
      <c r="D28" s="63" t="s">
        <v>117</v>
      </c>
      <c r="E28" s="66">
        <v>10000</v>
      </c>
      <c r="F28" s="66">
        <v>10000</v>
      </c>
      <c r="G28" s="66">
        <v>8037</v>
      </c>
      <c r="H28" s="66">
        <v>80</v>
      </c>
    </row>
    <row r="29" spans="1:8" ht="12.75">
      <c r="A29" s="61">
        <v>24</v>
      </c>
      <c r="B29" s="63"/>
      <c r="C29" s="63">
        <v>223001</v>
      </c>
      <c r="D29" s="63" t="s">
        <v>118</v>
      </c>
      <c r="E29" s="66">
        <v>40500</v>
      </c>
      <c r="F29" s="66">
        <v>40500</v>
      </c>
      <c r="G29" s="66">
        <v>28371</v>
      </c>
      <c r="H29" s="66">
        <v>70</v>
      </c>
    </row>
    <row r="30" spans="1:8" ht="12.75">
      <c r="A30" s="61">
        <v>25</v>
      </c>
      <c r="B30" s="63"/>
      <c r="C30" s="63">
        <v>223002</v>
      </c>
      <c r="D30" s="63" t="s">
        <v>119</v>
      </c>
      <c r="E30" s="66">
        <v>16000</v>
      </c>
      <c r="F30" s="66">
        <v>16000</v>
      </c>
      <c r="G30" s="66">
        <v>11447</v>
      </c>
      <c r="H30" s="66">
        <v>72</v>
      </c>
    </row>
    <row r="31" spans="1:8" ht="12.75">
      <c r="A31" s="61">
        <v>26</v>
      </c>
      <c r="B31" s="63"/>
      <c r="C31" s="63">
        <v>223004</v>
      </c>
      <c r="D31" s="63" t="s">
        <v>120</v>
      </c>
      <c r="E31" s="66">
        <v>0</v>
      </c>
      <c r="F31" s="66">
        <v>0</v>
      </c>
      <c r="G31" s="66">
        <v>0</v>
      </c>
      <c r="H31" s="66">
        <v>0</v>
      </c>
    </row>
    <row r="32" spans="1:8" ht="12.75">
      <c r="A32" s="61">
        <v>27</v>
      </c>
      <c r="B32" s="63"/>
      <c r="C32" s="63">
        <v>229005</v>
      </c>
      <c r="D32" s="63" t="s">
        <v>121</v>
      </c>
      <c r="E32" s="71">
        <v>0</v>
      </c>
      <c r="F32" s="71">
        <v>0</v>
      </c>
      <c r="G32" s="71">
        <v>3410</v>
      </c>
      <c r="H32" s="71">
        <v>0</v>
      </c>
    </row>
    <row r="33" spans="1:8" ht="12.75">
      <c r="A33" s="61">
        <v>28</v>
      </c>
      <c r="B33" s="63">
        <v>240</v>
      </c>
      <c r="C33" s="63"/>
      <c r="D33" s="64" t="s">
        <v>122</v>
      </c>
      <c r="E33" s="65">
        <v>0</v>
      </c>
      <c r="F33" s="65">
        <v>0</v>
      </c>
      <c r="G33" s="65">
        <v>5279</v>
      </c>
      <c r="H33" s="65">
        <v>0</v>
      </c>
    </row>
    <row r="34" spans="1:8" ht="12.75">
      <c r="A34" s="61">
        <v>29</v>
      </c>
      <c r="B34" s="63"/>
      <c r="C34" s="63">
        <v>244</v>
      </c>
      <c r="D34" s="63" t="s">
        <v>123</v>
      </c>
      <c r="E34" s="66">
        <v>0</v>
      </c>
      <c r="F34" s="66">
        <v>0</v>
      </c>
      <c r="G34" s="66">
        <v>5279</v>
      </c>
      <c r="H34" s="66">
        <v>0</v>
      </c>
    </row>
    <row r="35" spans="1:8" ht="12.75">
      <c r="A35" s="61">
        <v>30</v>
      </c>
      <c r="B35" s="63">
        <v>290</v>
      </c>
      <c r="C35" s="63"/>
      <c r="D35" s="64" t="s">
        <v>124</v>
      </c>
      <c r="E35" s="72">
        <f>E36+E37+E38+E39+E40+E41</f>
        <v>65330</v>
      </c>
      <c r="F35" s="72">
        <f>F36+F37+F38+F39+F40+F41</f>
        <v>85938</v>
      </c>
      <c r="G35" s="72">
        <f>G36+G37+G38+G39+G40+G41</f>
        <v>123276</v>
      </c>
      <c r="H35" s="72">
        <v>143</v>
      </c>
    </row>
    <row r="36" spans="1:8" ht="12.75">
      <c r="A36" s="61">
        <v>31</v>
      </c>
      <c r="B36" s="63"/>
      <c r="C36" s="63">
        <v>291002</v>
      </c>
      <c r="D36" s="63" t="s">
        <v>125</v>
      </c>
      <c r="E36" s="71">
        <v>0</v>
      </c>
      <c r="F36" s="71">
        <v>0</v>
      </c>
      <c r="G36" s="71">
        <v>0</v>
      </c>
      <c r="H36" s="71">
        <v>0</v>
      </c>
    </row>
    <row r="37" spans="1:8" ht="12.75">
      <c r="A37" s="61">
        <v>32</v>
      </c>
      <c r="B37" s="63"/>
      <c r="C37" s="63">
        <v>292006</v>
      </c>
      <c r="D37" s="63" t="s">
        <v>126</v>
      </c>
      <c r="E37" s="66">
        <v>0</v>
      </c>
      <c r="F37" s="66">
        <v>0</v>
      </c>
      <c r="G37" s="71">
        <v>0</v>
      </c>
      <c r="H37" s="71">
        <v>0</v>
      </c>
    </row>
    <row r="38" spans="1:8" ht="12.75">
      <c r="A38" s="61">
        <v>33</v>
      </c>
      <c r="B38" s="63"/>
      <c r="C38" s="63">
        <v>292008</v>
      </c>
      <c r="D38" s="63" t="s">
        <v>127</v>
      </c>
      <c r="E38" s="66">
        <v>33194</v>
      </c>
      <c r="F38" s="66">
        <v>33194</v>
      </c>
      <c r="G38" s="66">
        <v>39934</v>
      </c>
      <c r="H38" s="66">
        <v>120</v>
      </c>
    </row>
    <row r="39" spans="1:8" ht="12.75">
      <c r="A39" s="61">
        <v>34</v>
      </c>
      <c r="B39" s="63"/>
      <c r="C39" s="63">
        <v>292012</v>
      </c>
      <c r="D39" s="63" t="s">
        <v>128</v>
      </c>
      <c r="E39" s="71">
        <v>0</v>
      </c>
      <c r="F39" s="71">
        <v>19000</v>
      </c>
      <c r="G39" s="71">
        <v>74535</v>
      </c>
      <c r="H39" s="71">
        <v>392</v>
      </c>
    </row>
    <row r="40" spans="1:8" ht="12.75">
      <c r="A40" s="61">
        <v>35</v>
      </c>
      <c r="B40" s="63"/>
      <c r="C40" s="63">
        <v>292017</v>
      </c>
      <c r="D40" s="63" t="s">
        <v>129</v>
      </c>
      <c r="E40" s="71">
        <v>32136</v>
      </c>
      <c r="F40" s="71">
        <v>33744</v>
      </c>
      <c r="G40" s="71">
        <v>8023</v>
      </c>
      <c r="H40" s="71">
        <v>24</v>
      </c>
    </row>
    <row r="41" spans="1:8" ht="12.75">
      <c r="A41" s="61">
        <v>36</v>
      </c>
      <c r="B41" s="63"/>
      <c r="C41" s="63">
        <v>292027</v>
      </c>
      <c r="D41" s="63" t="s">
        <v>130</v>
      </c>
      <c r="E41" s="71">
        <v>0</v>
      </c>
      <c r="F41" s="71">
        <v>0</v>
      </c>
      <c r="G41" s="71">
        <v>784</v>
      </c>
      <c r="H41" s="71">
        <v>0</v>
      </c>
    </row>
    <row r="42" spans="1:8" ht="12.75">
      <c r="A42" s="61">
        <v>37</v>
      </c>
      <c r="B42" s="69">
        <v>300</v>
      </c>
      <c r="C42" s="69"/>
      <c r="D42" s="59" t="s">
        <v>131</v>
      </c>
      <c r="E42" s="70">
        <f>E43+E44+E45+E46+E47+E48+E49+E50+E51+E52+E53</f>
        <v>4598811</v>
      </c>
      <c r="F42" s="70">
        <f>F43+F44+F45+F46+F47+F48+F49+F50+F51+F52+F53</f>
        <v>4922423</v>
      </c>
      <c r="G42" s="70">
        <f>G43+G44+G45+G46+G47+G48+G49+G50+G51+G52+G53</f>
        <v>2804893</v>
      </c>
      <c r="H42" s="70">
        <v>57</v>
      </c>
    </row>
    <row r="43" spans="1:8" ht="12.75">
      <c r="A43" s="61">
        <v>38</v>
      </c>
      <c r="B43" s="63"/>
      <c r="C43" s="63">
        <v>311</v>
      </c>
      <c r="D43" s="63" t="s">
        <v>132</v>
      </c>
      <c r="E43" s="71">
        <v>0</v>
      </c>
      <c r="F43" s="71">
        <v>1426</v>
      </c>
      <c r="G43" s="71">
        <v>1789</v>
      </c>
      <c r="H43" s="71">
        <v>126</v>
      </c>
    </row>
    <row r="44" spans="1:8" ht="12.75">
      <c r="A44" s="61">
        <v>39</v>
      </c>
      <c r="B44" s="63"/>
      <c r="C44" s="63">
        <v>312001</v>
      </c>
      <c r="D44" s="63" t="s">
        <v>133</v>
      </c>
      <c r="E44" s="71">
        <v>378541</v>
      </c>
      <c r="F44" s="71">
        <v>378541</v>
      </c>
      <c r="G44" s="71">
        <v>68150</v>
      </c>
      <c r="H44" s="71">
        <v>18</v>
      </c>
    </row>
    <row r="45" spans="1:8" ht="12.75">
      <c r="A45" s="61">
        <v>40</v>
      </c>
      <c r="B45" s="63"/>
      <c r="C45" s="63">
        <v>312001</v>
      </c>
      <c r="D45" s="63" t="s">
        <v>134</v>
      </c>
      <c r="E45" s="71">
        <v>0</v>
      </c>
      <c r="F45" s="71">
        <v>12359</v>
      </c>
      <c r="G45" s="71">
        <v>226321</v>
      </c>
      <c r="H45" s="71">
        <v>0</v>
      </c>
    </row>
    <row r="46" spans="1:8" ht="12.75">
      <c r="A46" s="61">
        <v>41</v>
      </c>
      <c r="B46" s="63"/>
      <c r="C46" s="63">
        <v>312001</v>
      </c>
      <c r="D46" s="63" t="s">
        <v>135</v>
      </c>
      <c r="E46" s="66">
        <v>4019770</v>
      </c>
      <c r="F46" s="66">
        <v>4325453</v>
      </c>
      <c r="G46" s="66">
        <v>2405023</v>
      </c>
      <c r="H46" s="66">
        <v>56</v>
      </c>
    </row>
    <row r="47" spans="1:8" ht="12.75">
      <c r="A47" s="61">
        <v>42</v>
      </c>
      <c r="B47" s="63"/>
      <c r="C47" s="63">
        <v>312001</v>
      </c>
      <c r="D47" s="63" t="s">
        <v>136</v>
      </c>
      <c r="E47" s="66">
        <v>115200</v>
      </c>
      <c r="F47" s="66">
        <v>112581</v>
      </c>
      <c r="G47" s="66">
        <v>53570</v>
      </c>
      <c r="H47" s="66">
        <v>48</v>
      </c>
    </row>
    <row r="48" spans="1:8" ht="12.75">
      <c r="A48" s="61">
        <v>43</v>
      </c>
      <c r="B48" s="63"/>
      <c r="C48" s="63">
        <v>312001</v>
      </c>
      <c r="D48" s="63" t="s">
        <v>137</v>
      </c>
      <c r="E48" s="66">
        <v>13300</v>
      </c>
      <c r="F48" s="66">
        <v>13300</v>
      </c>
      <c r="G48" s="66">
        <v>6437</v>
      </c>
      <c r="H48" s="66">
        <v>48</v>
      </c>
    </row>
    <row r="49" spans="1:8" ht="12.75">
      <c r="A49" s="61">
        <v>44</v>
      </c>
      <c r="B49" s="63"/>
      <c r="C49" s="63">
        <v>312001</v>
      </c>
      <c r="D49" s="63" t="s">
        <v>138</v>
      </c>
      <c r="E49" s="71">
        <v>10000</v>
      </c>
      <c r="F49" s="71">
        <v>10000</v>
      </c>
      <c r="G49" s="71">
        <v>958</v>
      </c>
      <c r="H49" s="71">
        <v>0</v>
      </c>
    </row>
    <row r="50" spans="1:8" ht="12.75">
      <c r="A50" s="61">
        <v>45</v>
      </c>
      <c r="B50" s="63"/>
      <c r="C50" s="63">
        <v>312002</v>
      </c>
      <c r="D50" s="63" t="s">
        <v>139</v>
      </c>
      <c r="E50" s="66">
        <v>12000</v>
      </c>
      <c r="F50" s="66">
        <v>13265</v>
      </c>
      <c r="G50" s="66">
        <v>6525</v>
      </c>
      <c r="H50" s="66">
        <v>49</v>
      </c>
    </row>
    <row r="51" spans="1:8" ht="12.75">
      <c r="A51" s="61">
        <v>46</v>
      </c>
      <c r="B51" s="63"/>
      <c r="C51" s="63">
        <v>312001</v>
      </c>
      <c r="D51" s="63" t="s">
        <v>140</v>
      </c>
      <c r="E51" s="66">
        <v>50000</v>
      </c>
      <c r="F51" s="66">
        <v>50000</v>
      </c>
      <c r="G51" s="66">
        <v>30622</v>
      </c>
      <c r="H51" s="66">
        <v>61</v>
      </c>
    </row>
    <row r="52" spans="1:8" ht="12.75">
      <c r="A52" s="61">
        <v>47</v>
      </c>
      <c r="B52" s="63"/>
      <c r="C52" s="63">
        <v>312001</v>
      </c>
      <c r="D52" s="63" t="s">
        <v>141</v>
      </c>
      <c r="E52" s="71">
        <v>0</v>
      </c>
      <c r="F52" s="71">
        <v>5498</v>
      </c>
      <c r="G52" s="71">
        <v>5498</v>
      </c>
      <c r="H52" s="71">
        <v>100</v>
      </c>
    </row>
    <row r="53" spans="1:8" ht="12.75">
      <c r="A53" s="61">
        <v>48</v>
      </c>
      <c r="B53" s="63"/>
      <c r="C53" s="63"/>
      <c r="D53" s="63"/>
      <c r="E53" s="71"/>
      <c r="F53" s="71"/>
      <c r="G53" s="71"/>
      <c r="H53" s="71"/>
    </row>
    <row r="54" spans="1:8" ht="12.75">
      <c r="A54" s="73" t="s">
        <v>142</v>
      </c>
      <c r="B54" s="73"/>
      <c r="C54" s="73"/>
      <c r="D54" s="73"/>
      <c r="E54" s="74">
        <f>E6+E20+E42</f>
        <v>14095386</v>
      </c>
      <c r="F54" s="74">
        <f>F6+F20+F42</f>
        <v>14439606</v>
      </c>
      <c r="G54" s="74">
        <f>G6+G20+G42</f>
        <v>7029881</v>
      </c>
      <c r="H54" s="74">
        <v>49</v>
      </c>
    </row>
    <row r="55" spans="1:8" ht="12.75">
      <c r="A55" s="73"/>
      <c r="B55" s="73"/>
      <c r="C55" s="73"/>
      <c r="D55" s="73"/>
      <c r="E55" s="74"/>
      <c r="F55" s="74"/>
      <c r="G55" s="74"/>
      <c r="H55" s="74"/>
    </row>
    <row r="56" spans="5:8" ht="12.75">
      <c r="E56" s="75"/>
      <c r="F56" s="75"/>
      <c r="H56" s="75"/>
    </row>
    <row r="57" spans="1:8" ht="12.75">
      <c r="A57" s="76"/>
      <c r="B57" s="76"/>
      <c r="C57" s="76"/>
      <c r="D57" s="76"/>
      <c r="E57" s="75"/>
      <c r="F57" s="75"/>
      <c r="H57" s="75"/>
    </row>
    <row r="58" spans="1:8" ht="12.75">
      <c r="A58" s="76"/>
      <c r="B58" s="76"/>
      <c r="C58" s="76"/>
      <c r="D58" s="76"/>
      <c r="E58" s="75"/>
      <c r="F58" s="75"/>
      <c r="H58" s="75"/>
    </row>
    <row r="59" spans="1:8" ht="12.75">
      <c r="A59" s="77" t="s">
        <v>19</v>
      </c>
      <c r="B59" s="77"/>
      <c r="C59" s="77"/>
      <c r="D59" s="77"/>
      <c r="E59" s="78" t="s">
        <v>2</v>
      </c>
      <c r="F59" s="78"/>
      <c r="G59" s="79"/>
      <c r="H59" s="79"/>
    </row>
    <row r="60" spans="1:8" ht="12.75">
      <c r="A60" s="77"/>
      <c r="B60" s="77"/>
      <c r="C60" s="77"/>
      <c r="D60" s="77"/>
      <c r="E60" s="78"/>
      <c r="F60" s="78"/>
      <c r="G60" s="80" t="s">
        <v>3</v>
      </c>
      <c r="H60" s="80" t="s">
        <v>89</v>
      </c>
    </row>
    <row r="61" spans="1:8" ht="12.75" customHeight="1">
      <c r="A61" s="81"/>
      <c r="B61" s="49" t="s">
        <v>90</v>
      </c>
      <c r="C61" s="82" t="s">
        <v>143</v>
      </c>
      <c r="D61" s="51" t="s">
        <v>92</v>
      </c>
      <c r="E61" s="52" t="s">
        <v>4</v>
      </c>
      <c r="F61" s="52" t="s">
        <v>5</v>
      </c>
      <c r="G61" s="54" t="s">
        <v>93</v>
      </c>
      <c r="H61" s="54" t="s">
        <v>94</v>
      </c>
    </row>
    <row r="62" spans="1:8" ht="12.75">
      <c r="A62" s="81"/>
      <c r="B62" s="49"/>
      <c r="C62" s="49"/>
      <c r="D62" s="51"/>
      <c r="E62" s="52"/>
      <c r="F62" s="52"/>
      <c r="G62" s="83" t="s">
        <v>95</v>
      </c>
      <c r="H62" s="84"/>
    </row>
    <row r="63" spans="1:8" ht="12.75">
      <c r="A63" s="61">
        <v>1</v>
      </c>
      <c r="B63" s="57">
        <v>230</v>
      </c>
      <c r="C63" s="58"/>
      <c r="D63" s="59" t="s">
        <v>144</v>
      </c>
      <c r="E63" s="60">
        <f>E64+E65</f>
        <v>9960</v>
      </c>
      <c r="F63" s="60">
        <f>F64+F65</f>
        <v>24785</v>
      </c>
      <c r="G63" s="60">
        <f>G64+G65</f>
        <v>46068</v>
      </c>
      <c r="H63" s="60">
        <v>186</v>
      </c>
    </row>
    <row r="64" spans="1:8" ht="12.75">
      <c r="A64" s="61">
        <v>2</v>
      </c>
      <c r="B64" s="62"/>
      <c r="C64" s="63">
        <v>231</v>
      </c>
      <c r="D64" s="63" t="s">
        <v>145</v>
      </c>
      <c r="E64" s="71">
        <v>0</v>
      </c>
      <c r="F64" s="71">
        <v>0</v>
      </c>
      <c r="G64" s="71">
        <v>0</v>
      </c>
      <c r="H64" s="71">
        <v>0</v>
      </c>
    </row>
    <row r="65" spans="1:8" ht="12.75">
      <c r="A65" s="61">
        <v>3</v>
      </c>
      <c r="B65" s="63"/>
      <c r="C65" s="63">
        <v>233</v>
      </c>
      <c r="D65" s="63" t="s">
        <v>146</v>
      </c>
      <c r="E65" s="71">
        <v>9960</v>
      </c>
      <c r="F65" s="71">
        <v>24785</v>
      </c>
      <c r="G65" s="71">
        <v>46068</v>
      </c>
      <c r="H65" s="71">
        <v>186</v>
      </c>
    </row>
    <row r="66" spans="1:8" ht="12.75">
      <c r="A66" s="61">
        <v>4</v>
      </c>
      <c r="B66" s="57">
        <v>300</v>
      </c>
      <c r="C66" s="69"/>
      <c r="D66" s="59" t="s">
        <v>131</v>
      </c>
      <c r="E66" s="70">
        <f>E67+E68</f>
        <v>1637963</v>
      </c>
      <c r="F66" s="70">
        <f>F67+F68</f>
        <v>1637963</v>
      </c>
      <c r="G66" s="70">
        <f>G67+G68</f>
        <v>239975</v>
      </c>
      <c r="H66" s="70">
        <v>15</v>
      </c>
    </row>
    <row r="67" spans="1:8" ht="12.75">
      <c r="A67" s="61">
        <v>5</v>
      </c>
      <c r="B67" s="63"/>
      <c r="C67" s="63">
        <v>322001</v>
      </c>
      <c r="D67" s="63" t="s">
        <v>147</v>
      </c>
      <c r="E67" s="66">
        <v>1465546</v>
      </c>
      <c r="F67" s="66">
        <v>1465546</v>
      </c>
      <c r="G67" s="71">
        <v>214715</v>
      </c>
      <c r="H67" s="71">
        <v>15</v>
      </c>
    </row>
    <row r="68" spans="1:8" ht="12.75">
      <c r="A68" s="61">
        <v>6</v>
      </c>
      <c r="B68" s="63"/>
      <c r="C68" s="63">
        <v>322001</v>
      </c>
      <c r="D68" s="63" t="s">
        <v>148</v>
      </c>
      <c r="E68" s="66">
        <v>172417</v>
      </c>
      <c r="F68" s="66">
        <v>172417</v>
      </c>
      <c r="G68" s="71">
        <v>25260</v>
      </c>
      <c r="H68" s="71">
        <v>15</v>
      </c>
    </row>
    <row r="69" spans="1:8" ht="12.75">
      <c r="A69" s="73" t="s">
        <v>149</v>
      </c>
      <c r="B69" s="73"/>
      <c r="C69" s="73"/>
      <c r="D69" s="73"/>
      <c r="E69" s="74">
        <f>E63+E66</f>
        <v>1647923</v>
      </c>
      <c r="F69" s="74">
        <f>F63+F66</f>
        <v>1662748</v>
      </c>
      <c r="G69" s="74">
        <f>G63+G66</f>
        <v>286043</v>
      </c>
      <c r="H69" s="74">
        <v>17</v>
      </c>
    </row>
    <row r="70" spans="1:8" ht="12.75">
      <c r="A70" s="73"/>
      <c r="B70" s="73"/>
      <c r="C70" s="73"/>
      <c r="D70" s="73"/>
      <c r="E70" s="74"/>
      <c r="F70" s="74"/>
      <c r="G70" s="74"/>
      <c r="H70" s="74"/>
    </row>
    <row r="71" spans="1:8" ht="12.75">
      <c r="A71" s="44" t="s">
        <v>66</v>
      </c>
      <c r="B71" s="44"/>
      <c r="C71" s="44"/>
      <c r="D71" s="44"/>
      <c r="E71" s="85"/>
      <c r="F71" s="86"/>
      <c r="G71" s="85"/>
      <c r="H71" s="87"/>
    </row>
    <row r="72" spans="1:8" ht="12.75">
      <c r="A72" s="44"/>
      <c r="B72" s="44"/>
      <c r="C72" s="44"/>
      <c r="D72" s="44"/>
      <c r="E72" s="85"/>
      <c r="F72" s="86"/>
      <c r="G72" s="85"/>
      <c r="H72" s="87"/>
    </row>
    <row r="73" spans="1:8" ht="12.75">
      <c r="A73" s="61">
        <v>10</v>
      </c>
      <c r="B73" s="69">
        <v>450</v>
      </c>
      <c r="C73" s="69"/>
      <c r="D73" s="59" t="s">
        <v>150</v>
      </c>
      <c r="E73" s="70">
        <f>E74+E75</f>
        <v>928608</v>
      </c>
      <c r="F73" s="70">
        <f>F74+F75</f>
        <v>1920920</v>
      </c>
      <c r="G73" s="70">
        <f>G74+G75</f>
        <v>703398</v>
      </c>
      <c r="H73" s="70">
        <v>37</v>
      </c>
    </row>
    <row r="74" spans="1:8" ht="12.75">
      <c r="A74" s="61">
        <v>11</v>
      </c>
      <c r="B74" s="63"/>
      <c r="C74" s="63">
        <v>453</v>
      </c>
      <c r="D74" s="68" t="s">
        <v>151</v>
      </c>
      <c r="E74" s="71">
        <v>0</v>
      </c>
      <c r="F74" s="71">
        <v>48290</v>
      </c>
      <c r="G74" s="66">
        <v>48290</v>
      </c>
      <c r="H74" s="71">
        <v>100</v>
      </c>
    </row>
    <row r="75" spans="1:8" ht="12.75">
      <c r="A75" s="61">
        <v>12</v>
      </c>
      <c r="B75" s="63"/>
      <c r="C75" s="63">
        <v>454</v>
      </c>
      <c r="D75" s="63" t="s">
        <v>152</v>
      </c>
      <c r="E75" s="66">
        <v>928608</v>
      </c>
      <c r="F75" s="66">
        <v>1872630</v>
      </c>
      <c r="G75" s="66">
        <v>655108</v>
      </c>
      <c r="H75" s="71">
        <v>35</v>
      </c>
    </row>
    <row r="76" spans="1:8" ht="12.75">
      <c r="A76" s="73" t="s">
        <v>153</v>
      </c>
      <c r="B76" s="73"/>
      <c r="C76" s="73"/>
      <c r="D76" s="73"/>
      <c r="E76" s="74">
        <f>E73</f>
        <v>928608</v>
      </c>
      <c r="F76" s="74">
        <f>F73</f>
        <v>1920920</v>
      </c>
      <c r="G76" s="74">
        <f>G73</f>
        <v>703398</v>
      </c>
      <c r="H76" s="74">
        <v>37</v>
      </c>
    </row>
    <row r="77" spans="1:8" ht="12.75">
      <c r="A77" s="73"/>
      <c r="B77" s="73"/>
      <c r="C77" s="73"/>
      <c r="D77" s="73"/>
      <c r="E77" s="74"/>
      <c r="F77" s="74"/>
      <c r="G77" s="74"/>
      <c r="H77" s="74"/>
    </row>
    <row r="78" spans="1:8" ht="12.75">
      <c r="A78" s="88" t="s">
        <v>154</v>
      </c>
      <c r="B78" s="88"/>
      <c r="C78" s="88"/>
      <c r="D78" s="88"/>
      <c r="E78" s="89">
        <f>E54+E69+E76</f>
        <v>16671917</v>
      </c>
      <c r="F78" s="89">
        <f>F54+F69+F76</f>
        <v>18023274</v>
      </c>
      <c r="G78" s="89">
        <f>G54+G69+G76</f>
        <v>8019322</v>
      </c>
      <c r="H78" s="89">
        <v>45</v>
      </c>
    </row>
    <row r="79" spans="1:8" ht="12.75">
      <c r="A79" s="88"/>
      <c r="B79" s="88"/>
      <c r="C79" s="88"/>
      <c r="D79" s="88"/>
      <c r="E79" s="89"/>
      <c r="F79" s="89"/>
      <c r="G79" s="89"/>
      <c r="H79" s="89"/>
    </row>
    <row r="80" spans="1:8" ht="12.75">
      <c r="A80" s="90" t="s">
        <v>155</v>
      </c>
      <c r="B80" s="90"/>
      <c r="C80" s="90"/>
      <c r="D80" s="90"/>
      <c r="E80" s="91">
        <v>251177</v>
      </c>
      <c r="F80" s="91">
        <v>254177</v>
      </c>
      <c r="G80" s="91">
        <v>183900</v>
      </c>
      <c r="H80" s="91">
        <v>72</v>
      </c>
    </row>
    <row r="81" spans="1:8" ht="12.75">
      <c r="A81" s="88" t="s">
        <v>156</v>
      </c>
      <c r="B81" s="88"/>
      <c r="C81" s="88"/>
      <c r="D81" s="88"/>
      <c r="E81" s="89">
        <f>E78+E80</f>
        <v>16923094</v>
      </c>
      <c r="F81" s="89">
        <f>F54+F69+F76+F80</f>
        <v>18277451</v>
      </c>
      <c r="G81" s="89">
        <f>G78+G80</f>
        <v>8203222</v>
      </c>
      <c r="H81" s="89">
        <v>45</v>
      </c>
    </row>
    <row r="82" spans="1:8" ht="12.75">
      <c r="A82" s="88"/>
      <c r="B82" s="88"/>
      <c r="C82" s="88"/>
      <c r="D82" s="88"/>
      <c r="E82" s="89"/>
      <c r="F82" s="89"/>
      <c r="G82" s="89"/>
      <c r="H82" s="89"/>
    </row>
  </sheetData>
  <mergeCells count="48">
    <mergeCell ref="A2:D3"/>
    <mergeCell ref="E2:F3"/>
    <mergeCell ref="G2:G3"/>
    <mergeCell ref="A4:A5"/>
    <mergeCell ref="B4:B5"/>
    <mergeCell ref="C4:C5"/>
    <mergeCell ref="D4:D5"/>
    <mergeCell ref="E4:E5"/>
    <mergeCell ref="F4:F5"/>
    <mergeCell ref="A54:D55"/>
    <mergeCell ref="E54:E55"/>
    <mergeCell ref="F54:F55"/>
    <mergeCell ref="G54:G55"/>
    <mergeCell ref="H54:H55"/>
    <mergeCell ref="A59:D60"/>
    <mergeCell ref="E59:F60"/>
    <mergeCell ref="A61:A62"/>
    <mergeCell ref="B61:B62"/>
    <mergeCell ref="C61:C62"/>
    <mergeCell ref="D61:D62"/>
    <mergeCell ref="E61:E62"/>
    <mergeCell ref="F61:F62"/>
    <mergeCell ref="A69:D70"/>
    <mergeCell ref="E69:E70"/>
    <mergeCell ref="F69:F70"/>
    <mergeCell ref="G69:G70"/>
    <mergeCell ref="H69:H70"/>
    <mergeCell ref="A71:D72"/>
    <mergeCell ref="E71:E72"/>
    <mergeCell ref="F71:F72"/>
    <mergeCell ref="G71:G72"/>
    <mergeCell ref="H71:H72"/>
    <mergeCell ref="A76:D77"/>
    <mergeCell ref="E76:E77"/>
    <mergeCell ref="F76:F77"/>
    <mergeCell ref="G76:G77"/>
    <mergeCell ref="H76:H77"/>
    <mergeCell ref="A78:D79"/>
    <mergeCell ref="E78:E79"/>
    <mergeCell ref="F78:F79"/>
    <mergeCell ref="G78:G79"/>
    <mergeCell ref="H78:H79"/>
    <mergeCell ref="A80:D80"/>
    <mergeCell ref="A81:D82"/>
    <mergeCell ref="E81:E82"/>
    <mergeCell ref="F81:F82"/>
    <mergeCell ref="G81:G82"/>
    <mergeCell ref="H81:H82"/>
  </mergeCells>
  <printOptions/>
  <pageMargins left="0.7875" right="0.7875" top="0.5631944444444444" bottom="1.0527777777777778" header="0.5118055555555556" footer="0.7875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43" sqref="A43"/>
    </sheetView>
  </sheetViews>
  <sheetFormatPr defaultColWidth="12.57421875" defaultRowHeight="12.75"/>
  <cols>
    <col min="1" max="1" width="6.00390625" style="1" customWidth="1"/>
    <col min="2" max="2" width="44.140625" style="1" customWidth="1"/>
    <col min="3" max="4" width="10.421875" style="1" customWidth="1"/>
    <col min="5" max="5" width="10.7109375" style="1" customWidth="1"/>
    <col min="6" max="6" width="4.57421875" style="1" customWidth="1"/>
    <col min="7" max="16384" width="11.57421875" style="1" customWidth="1"/>
  </cols>
  <sheetData>
    <row r="1" ht="12.75">
      <c r="E1" s="1" t="s">
        <v>0</v>
      </c>
    </row>
    <row r="2" spans="1:6" ht="12.75">
      <c r="A2" s="92" t="s">
        <v>157</v>
      </c>
      <c r="B2" s="93" t="s">
        <v>158</v>
      </c>
      <c r="C2" s="94" t="s">
        <v>2</v>
      </c>
      <c r="D2" s="94"/>
      <c r="E2" s="95" t="s">
        <v>3</v>
      </c>
      <c r="F2" s="96" t="s">
        <v>159</v>
      </c>
    </row>
    <row r="3" spans="1:6" ht="12.75">
      <c r="A3" s="97"/>
      <c r="B3" s="98"/>
      <c r="C3" s="99" t="s">
        <v>4</v>
      </c>
      <c r="D3" s="99" t="s">
        <v>5</v>
      </c>
      <c r="E3" s="100" t="s">
        <v>6</v>
      </c>
      <c r="F3" s="101" t="s">
        <v>38</v>
      </c>
    </row>
    <row r="4" spans="1:6" ht="12.75">
      <c r="A4" s="102" t="s">
        <v>160</v>
      </c>
      <c r="B4" s="103" t="s">
        <v>161</v>
      </c>
      <c r="C4" s="104">
        <f>C6+C7+C8+C9+C10+C11</f>
        <v>2843792</v>
      </c>
      <c r="D4" s="104">
        <f>D6+D7+D8+D9+D10+D11</f>
        <v>3558843</v>
      </c>
      <c r="E4" s="105">
        <f>E6+E7+E8+E9+E10+E11</f>
        <v>623052</v>
      </c>
      <c r="F4" s="104">
        <f>E4/D4*100</f>
        <v>17.507150498069176</v>
      </c>
    </row>
    <row r="5" spans="1:6" ht="12.75">
      <c r="A5" s="103"/>
      <c r="B5" s="103" t="s">
        <v>162</v>
      </c>
      <c r="C5" s="106"/>
      <c r="D5" s="106"/>
      <c r="E5" s="106"/>
      <c r="F5" s="106"/>
    </row>
    <row r="6" spans="1:6" ht="12.75">
      <c r="A6" s="107" t="s">
        <v>163</v>
      </c>
      <c r="B6" s="108" t="s">
        <v>164</v>
      </c>
      <c r="C6" s="109">
        <v>28694</v>
      </c>
      <c r="D6" s="109">
        <v>131479</v>
      </c>
      <c r="E6" s="109">
        <v>36753</v>
      </c>
      <c r="F6" s="109">
        <f>E6/D6*100</f>
        <v>27.953513488846127</v>
      </c>
    </row>
    <row r="7" spans="1:6" ht="12.75">
      <c r="A7" s="110" t="s">
        <v>165</v>
      </c>
      <c r="B7" s="108" t="s">
        <v>166</v>
      </c>
      <c r="C7" s="109">
        <v>3500</v>
      </c>
      <c r="D7" s="109">
        <v>3500</v>
      </c>
      <c r="E7" s="109">
        <v>2576</v>
      </c>
      <c r="F7" s="109">
        <f>E7/D7*100</f>
        <v>73.6</v>
      </c>
    </row>
    <row r="8" spans="1:6" ht="12.75">
      <c r="A8" s="110" t="s">
        <v>167</v>
      </c>
      <c r="B8" s="108" t="s">
        <v>168</v>
      </c>
      <c r="C8" s="109">
        <v>2219375</v>
      </c>
      <c r="D8" s="109">
        <v>2789655</v>
      </c>
      <c r="E8" s="109">
        <v>498889</v>
      </c>
      <c r="F8" s="109">
        <f>E8/D8*100</f>
        <v>17.883537570057946</v>
      </c>
    </row>
    <row r="9" spans="1:6" ht="12.75">
      <c r="A9" s="110" t="s">
        <v>169</v>
      </c>
      <c r="B9" s="108" t="s">
        <v>170</v>
      </c>
      <c r="C9" s="109">
        <v>346743</v>
      </c>
      <c r="D9" s="109">
        <v>346734</v>
      </c>
      <c r="E9" s="109">
        <v>34377</v>
      </c>
      <c r="F9" s="109">
        <f>E9/D9*100</f>
        <v>9.914516603505858</v>
      </c>
    </row>
    <row r="10" spans="1:6" ht="12.75">
      <c r="A10" s="110" t="s">
        <v>171</v>
      </c>
      <c r="B10" s="108" t="s">
        <v>172</v>
      </c>
      <c r="C10" s="109">
        <v>183000</v>
      </c>
      <c r="D10" s="109">
        <v>224995</v>
      </c>
      <c r="E10" s="109">
        <v>41995</v>
      </c>
      <c r="F10" s="109">
        <f>E10/D10*100</f>
        <v>18.664859219093756</v>
      </c>
    </row>
    <row r="11" spans="1:6" ht="12.75">
      <c r="A11" s="110" t="s">
        <v>173</v>
      </c>
      <c r="B11" s="108" t="s">
        <v>174</v>
      </c>
      <c r="C11" s="109">
        <v>62480</v>
      </c>
      <c r="D11" s="109">
        <v>62480</v>
      </c>
      <c r="E11" s="109">
        <v>8462</v>
      </c>
      <c r="F11" s="109">
        <f>E11/D11*100</f>
        <v>13.543533930857873</v>
      </c>
    </row>
    <row r="12" spans="1:6" ht="12.75">
      <c r="A12" s="111"/>
      <c r="B12" s="108" t="s">
        <v>175</v>
      </c>
      <c r="C12" s="112"/>
      <c r="E12" s="109"/>
      <c r="F12" s="109"/>
    </row>
    <row r="13" spans="1:6" ht="12.75">
      <c r="A13" s="111"/>
      <c r="B13" s="108" t="s">
        <v>176</v>
      </c>
      <c r="C13" s="109">
        <v>33000</v>
      </c>
      <c r="D13" s="109">
        <v>33000</v>
      </c>
      <c r="E13" s="109">
        <v>0</v>
      </c>
      <c r="F13" s="109">
        <f>E13/D13*100</f>
        <v>0</v>
      </c>
    </row>
    <row r="14" spans="1:6" ht="12.75">
      <c r="A14" s="113" t="s">
        <v>177</v>
      </c>
      <c r="B14" s="103" t="s">
        <v>178</v>
      </c>
      <c r="C14" s="104">
        <f>C15+C16+C18+C19+C20</f>
        <v>1902165</v>
      </c>
      <c r="D14" s="104">
        <f>D15+D16+D18+D19+D20</f>
        <v>1989979</v>
      </c>
      <c r="E14" s="105">
        <f>E15+E16+E18+E19+E20</f>
        <v>736450</v>
      </c>
      <c r="F14" s="104">
        <f>E14/D14*100</f>
        <v>37.0079282243682</v>
      </c>
    </row>
    <row r="15" spans="1:6" ht="12.75">
      <c r="A15" s="110" t="s">
        <v>179</v>
      </c>
      <c r="B15" s="108" t="s">
        <v>180</v>
      </c>
      <c r="C15" s="109">
        <v>173844</v>
      </c>
      <c r="D15" s="109">
        <v>176494</v>
      </c>
      <c r="E15" s="109">
        <v>50870</v>
      </c>
      <c r="F15" s="109">
        <f>E15/D15*100</f>
        <v>28.822509547066755</v>
      </c>
    </row>
    <row r="16" spans="1:6" ht="12.75">
      <c r="A16" s="110" t="s">
        <v>181</v>
      </c>
      <c r="B16" s="108" t="s">
        <v>182</v>
      </c>
      <c r="C16" s="109">
        <v>1626770</v>
      </c>
      <c r="D16" s="109">
        <v>1644022</v>
      </c>
      <c r="E16" s="109">
        <v>625595</v>
      </c>
      <c r="F16" s="109">
        <f>E16/D16*100</f>
        <v>38.05271462304032</v>
      </c>
    </row>
    <row r="17" spans="1:6" ht="12.75">
      <c r="A17" s="110"/>
      <c r="B17" s="114" t="s">
        <v>183</v>
      </c>
      <c r="C17" s="109">
        <v>341000</v>
      </c>
      <c r="D17" s="109">
        <v>341000</v>
      </c>
      <c r="E17" s="109">
        <v>160955</v>
      </c>
      <c r="F17" s="109">
        <f>E17/D17*100</f>
        <v>47.20087976539589</v>
      </c>
    </row>
    <row r="18" spans="1:6" ht="12.75">
      <c r="A18" s="110" t="s">
        <v>184</v>
      </c>
      <c r="B18" s="108" t="s">
        <v>185</v>
      </c>
      <c r="C18" s="109">
        <v>41551</v>
      </c>
      <c r="D18" s="109">
        <v>40789</v>
      </c>
      <c r="E18" s="109">
        <v>15163</v>
      </c>
      <c r="F18" s="109">
        <f>E18/D18*100</f>
        <v>37.17423815244306</v>
      </c>
    </row>
    <row r="19" spans="1:6" ht="12.75">
      <c r="A19" s="110" t="s">
        <v>186</v>
      </c>
      <c r="B19" s="108" t="s">
        <v>187</v>
      </c>
      <c r="C19" s="109">
        <v>10000</v>
      </c>
      <c r="D19" s="109">
        <v>78674</v>
      </c>
      <c r="E19" s="115">
        <v>23859</v>
      </c>
      <c r="F19" s="109">
        <f>E19/D19*100</f>
        <v>30.32641024989196</v>
      </c>
    </row>
    <row r="20" spans="1:6" ht="12.75">
      <c r="A20" s="110" t="s">
        <v>188</v>
      </c>
      <c r="B20" s="108" t="s">
        <v>189</v>
      </c>
      <c r="C20" s="116">
        <v>50000</v>
      </c>
      <c r="D20" s="115">
        <v>50000</v>
      </c>
      <c r="E20" s="109">
        <v>20963</v>
      </c>
      <c r="F20" s="109">
        <f>E20/D20*100</f>
        <v>41.926</v>
      </c>
    </row>
    <row r="21" spans="1:6" ht="12.75">
      <c r="A21" s="102" t="s">
        <v>190</v>
      </c>
      <c r="B21" s="103" t="s">
        <v>191</v>
      </c>
      <c r="C21" s="104">
        <f>C22</f>
        <v>314329</v>
      </c>
      <c r="D21" s="104">
        <v>322651</v>
      </c>
      <c r="E21" s="105">
        <f>E22</f>
        <v>122398</v>
      </c>
      <c r="F21" s="104">
        <f>E21/D21*100</f>
        <v>37.93510635330434</v>
      </c>
    </row>
    <row r="22" spans="1:6" ht="12.75">
      <c r="A22" s="110" t="s">
        <v>192</v>
      </c>
      <c r="B22" s="108" t="s">
        <v>193</v>
      </c>
      <c r="C22" s="109">
        <v>314329</v>
      </c>
      <c r="D22" s="109">
        <v>322651</v>
      </c>
      <c r="E22" s="109">
        <v>122398</v>
      </c>
      <c r="F22" s="109">
        <f>E22/D22*100</f>
        <v>37.93510635330434</v>
      </c>
    </row>
    <row r="23" spans="1:6" ht="12.75">
      <c r="A23" s="113" t="s">
        <v>194</v>
      </c>
      <c r="B23" s="103" t="s">
        <v>195</v>
      </c>
      <c r="C23" s="104">
        <f>C24+C25+C26+C27+C28+C29+C30</f>
        <v>437000</v>
      </c>
      <c r="D23" s="104">
        <f>D24+D25+D26+D27+D28+D29+D30</f>
        <v>437000</v>
      </c>
      <c r="E23" s="105">
        <f>E24+E25+E26+E27+E28+E29+E30</f>
        <v>167214</v>
      </c>
      <c r="F23" s="104">
        <f>E23/D23*100</f>
        <v>38.26407322654462</v>
      </c>
    </row>
    <row r="24" spans="1:6" ht="12.75">
      <c r="A24" s="110" t="s">
        <v>196</v>
      </c>
      <c r="B24" s="108" t="s">
        <v>197</v>
      </c>
      <c r="C24" s="109">
        <v>30500</v>
      </c>
      <c r="D24" s="109">
        <v>30500</v>
      </c>
      <c r="E24" s="109">
        <v>13255</v>
      </c>
      <c r="F24" s="109">
        <f>E24/D24*100</f>
        <v>43.459016393442624</v>
      </c>
    </row>
    <row r="25" spans="1:6" ht="12.75">
      <c r="A25" s="110" t="s">
        <v>198</v>
      </c>
      <c r="B25" s="108" t="s">
        <v>199</v>
      </c>
      <c r="C25" s="109">
        <v>290080</v>
      </c>
      <c r="D25" s="109">
        <v>290080</v>
      </c>
      <c r="E25" s="109">
        <v>103328</v>
      </c>
      <c r="F25" s="109">
        <f>E25/D25*100</f>
        <v>35.620518477661335</v>
      </c>
    </row>
    <row r="26" spans="1:6" ht="12.75">
      <c r="A26" s="110" t="s">
        <v>200</v>
      </c>
      <c r="B26" s="108" t="s">
        <v>201</v>
      </c>
      <c r="C26" s="109">
        <v>13300</v>
      </c>
      <c r="D26" s="109">
        <v>13300</v>
      </c>
      <c r="E26" s="109">
        <v>6071</v>
      </c>
      <c r="F26" s="109">
        <f>E26/D26*100</f>
        <v>45.64661654135339</v>
      </c>
    </row>
    <row r="27" spans="1:6" ht="12.75">
      <c r="A27" s="110" t="s">
        <v>202</v>
      </c>
      <c r="B27" s="108" t="s">
        <v>203</v>
      </c>
      <c r="C27" s="109">
        <v>38120</v>
      </c>
      <c r="D27" s="109">
        <v>38120</v>
      </c>
      <c r="E27" s="109">
        <v>15640</v>
      </c>
      <c r="F27" s="109">
        <f>E27/D27*100</f>
        <v>41.028331584470095</v>
      </c>
    </row>
    <row r="28" spans="1:6" ht="12.75">
      <c r="A28" s="110" t="s">
        <v>204</v>
      </c>
      <c r="B28" s="108" t="s">
        <v>205</v>
      </c>
      <c r="C28" s="109">
        <v>20000</v>
      </c>
      <c r="D28" s="109">
        <v>20000</v>
      </c>
      <c r="E28" s="109">
        <v>20000</v>
      </c>
      <c r="F28" s="109">
        <f>E28/D28*100</f>
        <v>100</v>
      </c>
    </row>
    <row r="29" spans="1:6" ht="12.75">
      <c r="A29" s="110" t="s">
        <v>206</v>
      </c>
      <c r="B29" s="108" t="s">
        <v>207</v>
      </c>
      <c r="C29" s="109">
        <v>15000</v>
      </c>
      <c r="D29" s="109">
        <v>15000</v>
      </c>
      <c r="E29" s="109">
        <v>0</v>
      </c>
      <c r="F29" s="109">
        <f>E29/D29*100</f>
        <v>0</v>
      </c>
    </row>
    <row r="30" spans="1:6" ht="12.75">
      <c r="A30" s="110" t="s">
        <v>208</v>
      </c>
      <c r="B30" s="117" t="s">
        <v>195</v>
      </c>
      <c r="C30" s="109">
        <v>30000</v>
      </c>
      <c r="D30" s="109">
        <v>30000</v>
      </c>
      <c r="E30" s="109">
        <v>8920</v>
      </c>
      <c r="F30" s="109">
        <f>E30/D30*100</f>
        <v>29.733333333333334</v>
      </c>
    </row>
    <row r="31" spans="1:6" ht="12.75">
      <c r="A31" s="113" t="s">
        <v>209</v>
      </c>
      <c r="B31" s="103" t="s">
        <v>210</v>
      </c>
      <c r="C31" s="104">
        <f>C32+C36+C38</f>
        <v>2189974</v>
      </c>
      <c r="D31" s="104">
        <f>D32+D36+D38</f>
        <v>2396951</v>
      </c>
      <c r="E31" s="105">
        <f>E32+E36+E38</f>
        <v>1040057</v>
      </c>
      <c r="F31" s="104">
        <f>E31/D31*100</f>
        <v>43.39083277046548</v>
      </c>
    </row>
    <row r="32" spans="1:6" ht="12.75">
      <c r="A32" s="111"/>
      <c r="B32" s="108" t="s">
        <v>211</v>
      </c>
      <c r="C32" s="109">
        <v>1992000</v>
      </c>
      <c r="D32" s="109">
        <v>2114627</v>
      </c>
      <c r="E32" s="109">
        <v>930634</v>
      </c>
      <c r="F32" s="109">
        <f>E32/D32*100</f>
        <v>44.00936902820214</v>
      </c>
    </row>
    <row r="33" spans="1:6" ht="12.75">
      <c r="A33" s="110" t="s">
        <v>212</v>
      </c>
      <c r="B33" s="108" t="s">
        <v>213</v>
      </c>
      <c r="C33" s="109">
        <v>1992000</v>
      </c>
      <c r="D33" s="118">
        <v>2108924</v>
      </c>
      <c r="E33" s="109">
        <v>922504</v>
      </c>
      <c r="F33" s="109">
        <f>E33/D33*100</f>
        <v>43.74287551376911</v>
      </c>
    </row>
    <row r="34" spans="1:6" ht="12.75">
      <c r="A34" s="110"/>
      <c r="B34" s="108" t="s">
        <v>214</v>
      </c>
      <c r="C34" s="109">
        <v>646451</v>
      </c>
      <c r="D34" s="109">
        <v>646451</v>
      </c>
      <c r="E34" s="109">
        <v>131041</v>
      </c>
      <c r="F34" s="109">
        <f>E34/D34*100</f>
        <v>20.27083259210675</v>
      </c>
    </row>
    <row r="35" spans="1:6" ht="12.75">
      <c r="A35" s="110"/>
      <c r="B35" s="114" t="s">
        <v>215</v>
      </c>
      <c r="C35" s="109">
        <v>0</v>
      </c>
      <c r="D35" s="109">
        <v>0</v>
      </c>
      <c r="E35" s="109">
        <v>0</v>
      </c>
      <c r="F35" s="109">
        <v>0</v>
      </c>
    </row>
    <row r="36" spans="1:6" ht="12.75">
      <c r="A36" s="110" t="s">
        <v>216</v>
      </c>
      <c r="B36" s="108" t="s">
        <v>217</v>
      </c>
      <c r="C36" s="109">
        <v>197974</v>
      </c>
      <c r="D36" s="109">
        <v>277719</v>
      </c>
      <c r="E36" s="109">
        <v>109423</v>
      </c>
      <c r="F36" s="109">
        <f>E36/D36*100</f>
        <v>39.4006171705933</v>
      </c>
    </row>
    <row r="37" spans="1:6" ht="12.75">
      <c r="A37" s="110"/>
      <c r="B37" s="114" t="s">
        <v>218</v>
      </c>
      <c r="C37" s="109">
        <v>127870</v>
      </c>
      <c r="D37" s="109">
        <v>126995</v>
      </c>
      <c r="E37" s="109">
        <v>63498</v>
      </c>
      <c r="F37" s="109">
        <f>E37/D37*100</f>
        <v>50.00039371628804</v>
      </c>
    </row>
    <row r="38" spans="1:6" ht="12.75">
      <c r="A38" s="110"/>
      <c r="B38" s="108" t="s">
        <v>219</v>
      </c>
      <c r="C38" s="109">
        <v>0</v>
      </c>
      <c r="D38" s="109">
        <v>4605</v>
      </c>
      <c r="E38" s="109">
        <v>0</v>
      </c>
      <c r="F38" s="109">
        <v>0</v>
      </c>
    </row>
    <row r="39" spans="1:6" ht="12.75">
      <c r="A39" s="113" t="s">
        <v>220</v>
      </c>
      <c r="B39" s="103" t="s">
        <v>221</v>
      </c>
      <c r="C39" s="104">
        <f>C40+C41+C42+C43+C44</f>
        <v>487838</v>
      </c>
      <c r="D39" s="104">
        <f>D40+D41+D42+D43+D44</f>
        <v>489338</v>
      </c>
      <c r="E39" s="105">
        <f>E40+E41+E43+E42</f>
        <v>240819</v>
      </c>
      <c r="F39" s="104">
        <f>E39/D39*100</f>
        <v>49.21322276218074</v>
      </c>
    </row>
    <row r="40" spans="1:6" ht="12.75">
      <c r="A40" s="110" t="s">
        <v>222</v>
      </c>
      <c r="B40" s="108" t="s">
        <v>223</v>
      </c>
      <c r="C40" s="109">
        <v>211000</v>
      </c>
      <c r="D40" s="109">
        <v>211000</v>
      </c>
      <c r="E40" s="109">
        <v>127881</v>
      </c>
      <c r="F40" s="109">
        <f>E40/D40*100</f>
        <v>60.607109004739335</v>
      </c>
    </row>
    <row r="41" spans="1:6" ht="12.75">
      <c r="A41" s="110" t="s">
        <v>224</v>
      </c>
      <c r="B41" s="108" t="s">
        <v>225</v>
      </c>
      <c r="C41" s="109">
        <v>50000</v>
      </c>
      <c r="D41" s="109">
        <v>50000</v>
      </c>
      <c r="E41" s="109">
        <v>9558</v>
      </c>
      <c r="F41" s="109">
        <f>E41/D41*100</f>
        <v>19.116</v>
      </c>
    </row>
    <row r="42" spans="1:6" ht="12.75">
      <c r="A42" s="110" t="s">
        <v>226</v>
      </c>
      <c r="B42" s="108" t="s">
        <v>227</v>
      </c>
      <c r="C42" s="109">
        <v>62000</v>
      </c>
      <c r="D42" s="109">
        <v>62000</v>
      </c>
      <c r="E42" s="109">
        <v>31000</v>
      </c>
      <c r="F42" s="109">
        <f>E42/D42*100</f>
        <v>50</v>
      </c>
    </row>
    <row r="43" spans="1:6" ht="12.75">
      <c r="A43" s="110" t="s">
        <v>228</v>
      </c>
      <c r="B43" s="108" t="s">
        <v>229</v>
      </c>
      <c r="C43" s="109">
        <v>159838</v>
      </c>
      <c r="D43" s="109">
        <v>161338</v>
      </c>
      <c r="E43" s="109">
        <v>72380</v>
      </c>
      <c r="F43" s="109">
        <f>E43/D43*100</f>
        <v>44.86233869268244</v>
      </c>
    </row>
    <row r="44" spans="1:6" ht="12.75">
      <c r="A44" s="110" t="s">
        <v>230</v>
      </c>
      <c r="B44" s="108" t="s">
        <v>231</v>
      </c>
      <c r="C44" s="109">
        <v>5000</v>
      </c>
      <c r="D44" s="109">
        <v>5000</v>
      </c>
      <c r="E44" s="109">
        <v>0</v>
      </c>
      <c r="F44" s="109">
        <f>E44/D44*100</f>
        <v>0</v>
      </c>
    </row>
    <row r="45" spans="1:6" ht="12.75">
      <c r="A45" s="113" t="s">
        <v>232</v>
      </c>
      <c r="B45" s="103" t="s">
        <v>233</v>
      </c>
      <c r="C45" s="104">
        <v>795216</v>
      </c>
      <c r="D45" s="104">
        <f>D46+D47</f>
        <v>795216</v>
      </c>
      <c r="E45" s="105">
        <f>E46+E47</f>
        <v>463560</v>
      </c>
      <c r="F45" s="104">
        <f>E45/D45*100</f>
        <v>58.29359570229975</v>
      </c>
    </row>
    <row r="46" spans="1:6" ht="12.75">
      <c r="A46" s="110" t="s">
        <v>234</v>
      </c>
      <c r="B46" s="108" t="s">
        <v>235</v>
      </c>
      <c r="C46" s="109">
        <v>672000</v>
      </c>
      <c r="D46" s="109">
        <v>672000</v>
      </c>
      <c r="E46" s="109">
        <v>391684</v>
      </c>
      <c r="F46" s="109">
        <f>E46/D46*100</f>
        <v>58.28630952380952</v>
      </c>
    </row>
    <row r="47" spans="1:6" ht="12.75">
      <c r="A47" s="110" t="s">
        <v>236</v>
      </c>
      <c r="B47" s="108" t="s">
        <v>237</v>
      </c>
      <c r="C47" s="109">
        <v>123216</v>
      </c>
      <c r="D47" s="109">
        <v>123216</v>
      </c>
      <c r="E47" s="109">
        <v>71876</v>
      </c>
      <c r="F47" s="109">
        <f>E47/D47*100</f>
        <v>58.333333333333336</v>
      </c>
    </row>
    <row r="48" spans="1:6" ht="12.75">
      <c r="A48" s="113" t="s">
        <v>238</v>
      </c>
      <c r="B48" s="103" t="s">
        <v>239</v>
      </c>
      <c r="C48" s="104">
        <f>C49+C51+C52+C53</f>
        <v>1764569</v>
      </c>
      <c r="D48" s="104">
        <f>D49+D50+D51+D52+D53</f>
        <v>1798803</v>
      </c>
      <c r="E48" s="105">
        <f>E49+E50+E51+E52+E53</f>
        <v>781896</v>
      </c>
      <c r="F48" s="104">
        <f>E48/D48*100</f>
        <v>43.4675726024473</v>
      </c>
    </row>
    <row r="49" spans="1:6" ht="12.75">
      <c r="A49" s="110" t="s">
        <v>240</v>
      </c>
      <c r="B49" s="108" t="s">
        <v>241</v>
      </c>
      <c r="C49" s="109">
        <v>1295705</v>
      </c>
      <c r="D49" s="109">
        <v>1338001</v>
      </c>
      <c r="E49" s="109">
        <v>568481</v>
      </c>
      <c r="F49" s="109">
        <f>E49/D49*100</f>
        <v>42.48733745340997</v>
      </c>
    </row>
    <row r="50" spans="1:6" ht="12.75">
      <c r="A50" s="110" t="s">
        <v>242</v>
      </c>
      <c r="B50" s="108" t="s">
        <v>243</v>
      </c>
      <c r="C50" s="109">
        <v>0</v>
      </c>
      <c r="D50" s="109">
        <v>0</v>
      </c>
      <c r="E50" s="109">
        <v>0</v>
      </c>
      <c r="F50" s="109">
        <v>0</v>
      </c>
    </row>
    <row r="51" spans="1:6" ht="12.75">
      <c r="A51" s="110" t="s">
        <v>244</v>
      </c>
      <c r="B51" s="108" t="s">
        <v>245</v>
      </c>
      <c r="C51" s="119">
        <v>230289</v>
      </c>
      <c r="D51" s="119">
        <v>230289</v>
      </c>
      <c r="E51" s="119">
        <v>91622</v>
      </c>
      <c r="F51" s="109">
        <f>E51/D51*100</f>
        <v>39.78566062643027</v>
      </c>
    </row>
    <row r="52" spans="1:6" ht="12.75">
      <c r="A52" s="110" t="s">
        <v>246</v>
      </c>
      <c r="B52" s="108" t="s">
        <v>247</v>
      </c>
      <c r="C52" s="119">
        <v>202575</v>
      </c>
      <c r="D52" s="119">
        <v>194513</v>
      </c>
      <c r="E52" s="119">
        <v>96450</v>
      </c>
      <c r="F52" s="109">
        <f>E52/D52*100</f>
        <v>49.58537475644301</v>
      </c>
    </row>
    <row r="53" spans="1:6" ht="12.75">
      <c r="A53" s="110" t="s">
        <v>248</v>
      </c>
      <c r="B53" s="108" t="s">
        <v>249</v>
      </c>
      <c r="C53" s="119">
        <v>36000</v>
      </c>
      <c r="D53" s="119">
        <v>36000</v>
      </c>
      <c r="E53" s="119">
        <v>25343</v>
      </c>
      <c r="F53" s="109">
        <f>E53/D53*100</f>
        <v>70.39722222222223</v>
      </c>
    </row>
    <row r="54" spans="1:6" ht="12.75">
      <c r="A54" s="120"/>
      <c r="B54" s="121" t="s">
        <v>250</v>
      </c>
      <c r="C54" s="122">
        <f>C4+C14+C21+C23+C31+C39+C45+C48</f>
        <v>10734883</v>
      </c>
      <c r="D54" s="122">
        <f>D4+D14+D21+D23+D31+D39+D45+D48</f>
        <v>11788781</v>
      </c>
      <c r="E54" s="123">
        <f>E4+E14+E21+E23+E31+E39+E45+E48</f>
        <v>4175446</v>
      </c>
      <c r="F54" s="124">
        <f>E54/D54*100</f>
        <v>35.41881047752096</v>
      </c>
    </row>
    <row r="55" spans="1:6" ht="12.75">
      <c r="A55" s="108" t="s">
        <v>251</v>
      </c>
      <c r="B55" s="108" t="s">
        <v>252</v>
      </c>
      <c r="C55" s="119">
        <v>6188211</v>
      </c>
      <c r="D55" s="119">
        <v>6488670</v>
      </c>
      <c r="E55" s="119">
        <v>2796146</v>
      </c>
      <c r="F55" s="109">
        <f>E55/D55*100</f>
        <v>43.092744738135856</v>
      </c>
    </row>
    <row r="56" spans="1:6" ht="12.75">
      <c r="A56" s="125"/>
      <c r="B56" s="121" t="s">
        <v>253</v>
      </c>
      <c r="C56" s="122">
        <f>C54+C55</f>
        <v>16923094</v>
      </c>
      <c r="D56" s="122">
        <f>D54+D55</f>
        <v>18277451</v>
      </c>
      <c r="E56" s="123">
        <f>E54+E55</f>
        <v>6971592</v>
      </c>
      <c r="F56" s="124">
        <f>E56/D56*100</f>
        <v>38.14313057110644</v>
      </c>
    </row>
  </sheetData>
  <mergeCells count="1">
    <mergeCell ref="C2:D2"/>
  </mergeCells>
  <printOptions/>
  <pageMargins left="0.7875" right="0.7875" top="0.5631944444444444" bottom="1.0527777777777778" header="0.5118055555555556" footer="0.7875"/>
  <pageSetup horizontalDpi="300" verticalDpi="300" orientation="portrait" paperSize="9"/>
  <headerFooter alignWithMargins="0">
    <oddFooter>&amp;C&amp;"Times New Roman,obyčejné"&amp;12&amp;P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5"/>
  <sheetViews>
    <sheetView workbookViewId="0" topLeftCell="A1">
      <selection activeCell="J8" sqref="J8"/>
    </sheetView>
  </sheetViews>
  <sheetFormatPr defaultColWidth="12.57421875" defaultRowHeight="12.75"/>
  <cols>
    <col min="1" max="3" width="11.57421875" style="0" customWidth="1"/>
    <col min="4" max="4" width="43.00390625" style="0" customWidth="1"/>
    <col min="5" max="6" width="11.57421875" style="0" customWidth="1"/>
    <col min="7" max="7" width="15.28125" style="0" customWidth="1"/>
    <col min="8" max="16384" width="11.57421875" style="0" customWidth="1"/>
  </cols>
  <sheetData>
    <row r="1" spans="1:8" ht="15">
      <c r="A1" s="126" t="s">
        <v>254</v>
      </c>
      <c r="B1" s="127"/>
      <c r="C1" s="128"/>
      <c r="D1" s="128"/>
      <c r="E1" s="128"/>
      <c r="F1" s="127"/>
      <c r="G1" s="127"/>
      <c r="H1" s="127"/>
    </row>
    <row r="2" spans="1:8" ht="12.75">
      <c r="A2" s="129"/>
      <c r="B2" s="129"/>
      <c r="C2" s="129"/>
      <c r="D2" s="129"/>
      <c r="E2" s="129"/>
      <c r="H2" s="130" t="s">
        <v>255</v>
      </c>
    </row>
    <row r="3" spans="1:8" ht="12.75">
      <c r="A3" s="131"/>
      <c r="B3" s="131"/>
      <c r="C3" s="132"/>
      <c r="D3" s="133" t="s">
        <v>256</v>
      </c>
      <c r="E3" s="134" t="s">
        <v>257</v>
      </c>
      <c r="F3" s="134"/>
      <c r="G3" s="135"/>
      <c r="H3" s="135" t="s">
        <v>89</v>
      </c>
    </row>
    <row r="4" spans="1:8" ht="12.75">
      <c r="A4" s="136" t="s">
        <v>258</v>
      </c>
      <c r="B4" s="137" t="s">
        <v>259</v>
      </c>
      <c r="C4" s="138" t="s">
        <v>90</v>
      </c>
      <c r="D4" s="139" t="s">
        <v>260</v>
      </c>
      <c r="E4" s="140" t="s">
        <v>4</v>
      </c>
      <c r="F4" s="140" t="s">
        <v>5</v>
      </c>
      <c r="G4" s="141" t="s">
        <v>261</v>
      </c>
      <c r="H4" s="141" t="s">
        <v>262</v>
      </c>
    </row>
    <row r="5" spans="1:8" ht="12.75">
      <c r="A5" s="136"/>
      <c r="B5" s="142" t="s">
        <v>263</v>
      </c>
      <c r="C5" s="143"/>
      <c r="D5" s="144" t="s">
        <v>264</v>
      </c>
      <c r="E5" s="140"/>
      <c r="F5" s="140"/>
      <c r="G5" s="145" t="s">
        <v>265</v>
      </c>
      <c r="H5" s="145"/>
    </row>
    <row r="6" spans="1:8" ht="12.75">
      <c r="A6" s="146" t="s">
        <v>266</v>
      </c>
      <c r="B6" s="147"/>
      <c r="C6" s="148"/>
      <c r="D6" s="149"/>
      <c r="E6" s="150">
        <f>SUM(E134+E128+E103+E25+E18+E7)</f>
        <v>2843792</v>
      </c>
      <c r="F6" s="150">
        <f>SUM(F7,F18,F25,F103,F128,F134)</f>
        <v>3558843</v>
      </c>
      <c r="G6" s="151">
        <f>SUM(G7,G18,G25,G103,G128,G134)</f>
        <v>623052</v>
      </c>
      <c r="H6" s="152">
        <f>ABS(G6/F6*100)</f>
        <v>17.507150498069176</v>
      </c>
    </row>
    <row r="7" spans="1:8" ht="12.75">
      <c r="A7" s="153" t="s">
        <v>163</v>
      </c>
      <c r="B7" s="154" t="s">
        <v>267</v>
      </c>
      <c r="C7" s="154"/>
      <c r="D7" s="154"/>
      <c r="E7" s="155">
        <f>SUM(E15+E9)</f>
        <v>28694</v>
      </c>
      <c r="F7" s="155">
        <f>SUM(F15,F9)</f>
        <v>131479</v>
      </c>
      <c r="G7" s="156">
        <f>G15+G9</f>
        <v>36753</v>
      </c>
      <c r="H7" s="156">
        <f>ABS(G7/F7*100)</f>
        <v>27.953513488846127</v>
      </c>
    </row>
    <row r="8" spans="1:8" ht="12.75">
      <c r="A8" s="157"/>
      <c r="B8" s="158" t="s">
        <v>268</v>
      </c>
      <c r="C8" s="158" t="s">
        <v>269</v>
      </c>
      <c r="D8" s="158"/>
      <c r="E8" s="159">
        <f>SUM(E9)</f>
        <v>350</v>
      </c>
      <c r="F8" s="159">
        <f>SUM(F9)</f>
        <v>350</v>
      </c>
      <c r="G8" s="160">
        <f>SUM(G9)</f>
        <v>0</v>
      </c>
      <c r="H8" s="160">
        <f>ABS(G8/F8*100)</f>
        <v>0</v>
      </c>
    </row>
    <row r="9" spans="1:8" ht="12.75">
      <c r="A9" s="157"/>
      <c r="B9" s="161"/>
      <c r="C9" s="162" t="s">
        <v>270</v>
      </c>
      <c r="D9" s="163" t="s">
        <v>8</v>
      </c>
      <c r="E9" s="164">
        <f>SUM(E10)</f>
        <v>350</v>
      </c>
      <c r="F9" s="164">
        <f>SUM(F10)</f>
        <v>350</v>
      </c>
      <c r="G9" s="165">
        <f>SUM(G10)</f>
        <v>0</v>
      </c>
      <c r="H9" s="165">
        <f>ABS(G9/F9*100)</f>
        <v>0</v>
      </c>
    </row>
    <row r="10" spans="1:8" ht="12.75">
      <c r="A10" s="157"/>
      <c r="B10" s="161"/>
      <c r="C10" s="166" t="s">
        <v>271</v>
      </c>
      <c r="D10" s="167" t="s">
        <v>272</v>
      </c>
      <c r="E10" s="168">
        <f>SUM(E11,E12,E13)</f>
        <v>350</v>
      </c>
      <c r="F10" s="169">
        <f>SUM(F11:F13)</f>
        <v>350</v>
      </c>
      <c r="G10" s="169">
        <f>SUM(G11:G13)</f>
        <v>0</v>
      </c>
      <c r="H10" s="169">
        <f>ABS(G10/F10*100)</f>
        <v>0</v>
      </c>
    </row>
    <row r="11" spans="1:8" ht="12.75">
      <c r="A11" s="157"/>
      <c r="B11" s="161"/>
      <c r="C11" s="170"/>
      <c r="D11" s="171" t="s">
        <v>273</v>
      </c>
      <c r="E11" s="172">
        <v>150</v>
      </c>
      <c r="F11" s="172">
        <v>150</v>
      </c>
      <c r="G11" s="173">
        <v>0</v>
      </c>
      <c r="H11" s="174">
        <f>ABS(G11/F11*100)</f>
        <v>0</v>
      </c>
    </row>
    <row r="12" spans="1:8" ht="12.75">
      <c r="A12" s="157"/>
      <c r="B12" s="161"/>
      <c r="C12" s="170"/>
      <c r="D12" s="171" t="s">
        <v>274</v>
      </c>
      <c r="E12" s="172">
        <v>100</v>
      </c>
      <c r="F12" s="172">
        <v>100</v>
      </c>
      <c r="G12" s="173">
        <v>0</v>
      </c>
      <c r="H12" s="174">
        <f>ABS(G12/F12*100)</f>
        <v>0</v>
      </c>
    </row>
    <row r="13" spans="1:8" ht="12.75">
      <c r="A13" s="157"/>
      <c r="B13" s="161"/>
      <c r="C13" s="170"/>
      <c r="D13" s="175" t="s">
        <v>275</v>
      </c>
      <c r="E13" s="172">
        <v>100</v>
      </c>
      <c r="F13" s="172">
        <v>100</v>
      </c>
      <c r="G13" s="173">
        <v>0</v>
      </c>
      <c r="H13" s="174">
        <f>ABS(G13/F13*100)</f>
        <v>0</v>
      </c>
    </row>
    <row r="14" spans="1:8" ht="12.75">
      <c r="A14" s="157"/>
      <c r="B14" s="176" t="s">
        <v>276</v>
      </c>
      <c r="C14" s="159" t="s">
        <v>277</v>
      </c>
      <c r="D14" s="159"/>
      <c r="E14" s="177">
        <f>SUM(E15)</f>
        <v>28344</v>
      </c>
      <c r="F14" s="177">
        <f>SUM(F15)</f>
        <v>131129</v>
      </c>
      <c r="G14" s="160">
        <f>SUM(G15)</f>
        <v>36753</v>
      </c>
      <c r="H14" s="160">
        <f>ABS(G14/F14*100)</f>
        <v>28.028124976168506</v>
      </c>
    </row>
    <row r="15" spans="1:8" ht="12.75">
      <c r="A15" s="157"/>
      <c r="B15" s="161"/>
      <c r="C15" s="178">
        <v>700</v>
      </c>
      <c r="D15" s="163" t="s">
        <v>20</v>
      </c>
      <c r="E15" s="164">
        <f>SUM(E16)</f>
        <v>28344</v>
      </c>
      <c r="F15" s="164">
        <f>SUM(F16)</f>
        <v>131129</v>
      </c>
      <c r="G15" s="179">
        <f>SUM(G16)</f>
        <v>36753</v>
      </c>
      <c r="H15" s="165">
        <f>ABS(G15/F15*100)</f>
        <v>28.028124976168506</v>
      </c>
    </row>
    <row r="16" spans="1:8" ht="12.75">
      <c r="A16" s="157"/>
      <c r="B16" s="161"/>
      <c r="C16" s="180">
        <v>710</v>
      </c>
      <c r="D16" s="169" t="s">
        <v>278</v>
      </c>
      <c r="E16" s="181">
        <f>SUM(E17)</f>
        <v>28344</v>
      </c>
      <c r="F16" s="181">
        <f>SUM(F17)</f>
        <v>131129</v>
      </c>
      <c r="G16" s="182">
        <f>SUM(G17)</f>
        <v>36753</v>
      </c>
      <c r="H16" s="181">
        <f>ABS(G16/F16*100)</f>
        <v>28.028124976168506</v>
      </c>
    </row>
    <row r="17" spans="1:8" ht="12.75">
      <c r="A17" s="157"/>
      <c r="B17" s="161"/>
      <c r="C17" s="180"/>
      <c r="D17" s="183" t="s">
        <v>279</v>
      </c>
      <c r="E17" s="173">
        <v>28344</v>
      </c>
      <c r="F17" s="173">
        <v>131129</v>
      </c>
      <c r="G17" s="173">
        <v>36753</v>
      </c>
      <c r="H17" s="173">
        <f>ABS(G17/F17*100)</f>
        <v>28.028124976168506</v>
      </c>
    </row>
    <row r="18" spans="1:8" ht="12.75">
      <c r="A18" s="153" t="s">
        <v>165</v>
      </c>
      <c r="B18" s="154" t="s">
        <v>280</v>
      </c>
      <c r="C18" s="154"/>
      <c r="D18" s="154"/>
      <c r="E18" s="155">
        <f>SUM(E20)</f>
        <v>3500</v>
      </c>
      <c r="F18" s="155">
        <f>SUM(F20)</f>
        <v>3500</v>
      </c>
      <c r="G18" s="156">
        <f>SUM(G20)</f>
        <v>2576</v>
      </c>
      <c r="H18" s="156">
        <f>ABS(G18/F18*100)</f>
        <v>73.6</v>
      </c>
    </row>
    <row r="19" spans="1:8" ht="12.75">
      <c r="A19" s="157"/>
      <c r="B19" s="184" t="s">
        <v>268</v>
      </c>
      <c r="C19" s="158" t="s">
        <v>269</v>
      </c>
      <c r="D19" s="158"/>
      <c r="E19" s="177">
        <f>SUM(E20)</f>
        <v>3500</v>
      </c>
      <c r="F19" s="177">
        <f>SUM(F20)</f>
        <v>3500</v>
      </c>
      <c r="G19" s="160">
        <f>SUM(G20)</f>
        <v>2576</v>
      </c>
      <c r="H19" s="160">
        <f>ABS(G19/F19*100)</f>
        <v>73.6</v>
      </c>
    </row>
    <row r="20" spans="1:8" ht="12.75">
      <c r="A20" s="157"/>
      <c r="B20" s="167"/>
      <c r="C20" s="162" t="s">
        <v>270</v>
      </c>
      <c r="D20" s="163" t="s">
        <v>8</v>
      </c>
      <c r="E20" s="164">
        <f>E21</f>
        <v>3500</v>
      </c>
      <c r="F20" s="164">
        <f>F21</f>
        <v>3500</v>
      </c>
      <c r="G20" s="165">
        <f>G21</f>
        <v>2576</v>
      </c>
      <c r="H20" s="165">
        <f>ABS(G20/F20*100)</f>
        <v>73.6</v>
      </c>
    </row>
    <row r="21" spans="1:8" ht="12.75">
      <c r="A21" s="157"/>
      <c r="B21" s="167"/>
      <c r="C21" s="166" t="s">
        <v>271</v>
      </c>
      <c r="D21" s="167" t="s">
        <v>272</v>
      </c>
      <c r="E21" s="168">
        <f>SUM(E24,E23,E22)</f>
        <v>3500</v>
      </c>
      <c r="F21" s="168">
        <f>SUM(F24,F23,F22)</f>
        <v>3500</v>
      </c>
      <c r="G21" s="181">
        <f>SUM(G22:G24)</f>
        <v>2576</v>
      </c>
      <c r="H21" s="181">
        <f>ABS(G21/F21*100)</f>
        <v>73.6</v>
      </c>
    </row>
    <row r="22" spans="1:8" ht="12.75">
      <c r="A22" s="157"/>
      <c r="B22" s="167"/>
      <c r="C22" s="166"/>
      <c r="D22" s="185" t="s">
        <v>281</v>
      </c>
      <c r="E22" s="172">
        <v>500</v>
      </c>
      <c r="F22" s="172">
        <v>500</v>
      </c>
      <c r="G22" s="173">
        <v>0</v>
      </c>
      <c r="H22" s="173">
        <f>ABS(G22/F22*100)</f>
        <v>0</v>
      </c>
    </row>
    <row r="23" spans="1:8" ht="12.75">
      <c r="A23" s="157"/>
      <c r="B23" s="167"/>
      <c r="C23" s="166"/>
      <c r="D23" s="185" t="s">
        <v>282</v>
      </c>
      <c r="E23" s="172">
        <v>2500</v>
      </c>
      <c r="F23" s="172">
        <v>2500</v>
      </c>
      <c r="G23" s="173">
        <v>2488</v>
      </c>
      <c r="H23" s="173">
        <f>ABS(G23/F23*100)</f>
        <v>99.52</v>
      </c>
    </row>
    <row r="24" spans="1:8" ht="12.75">
      <c r="A24" s="157"/>
      <c r="B24" s="167"/>
      <c r="C24" s="166"/>
      <c r="D24" s="185" t="s">
        <v>283</v>
      </c>
      <c r="E24" s="172">
        <v>500</v>
      </c>
      <c r="F24" s="172">
        <v>500</v>
      </c>
      <c r="G24" s="173">
        <v>88</v>
      </c>
      <c r="H24" s="173">
        <f>ABS(G24/F24*100)</f>
        <v>17.599999999999998</v>
      </c>
    </row>
    <row r="25" spans="1:8" ht="12.75">
      <c r="A25" s="153" t="s">
        <v>167</v>
      </c>
      <c r="B25" s="154" t="s">
        <v>284</v>
      </c>
      <c r="C25" s="154"/>
      <c r="D25" s="154"/>
      <c r="E25" s="155">
        <f>SUM(E92+E83+E56+E43+E34+E32+E27)</f>
        <v>2219375</v>
      </c>
      <c r="F25" s="155">
        <f>SUM(F26,F31,F38,F47,F55,F91)</f>
        <v>2789655</v>
      </c>
      <c r="G25" s="156">
        <f>SUM(G26,G31,G38,G47,G55,G91)</f>
        <v>498889</v>
      </c>
      <c r="H25" s="156">
        <f>ABS(G25/F25*100)</f>
        <v>17.883537570057946</v>
      </c>
    </row>
    <row r="26" spans="1:8" ht="12.75">
      <c r="A26" s="157"/>
      <c r="B26" s="184" t="s">
        <v>268</v>
      </c>
      <c r="C26" s="158" t="s">
        <v>269</v>
      </c>
      <c r="D26" s="158"/>
      <c r="E26" s="177">
        <f>SUM(E27)</f>
        <v>3500</v>
      </c>
      <c r="F26" s="177">
        <f>SUM(F27)</f>
        <v>3500</v>
      </c>
      <c r="G26" s="160">
        <f>SUM(G27)</f>
        <v>0</v>
      </c>
      <c r="H26" s="160">
        <f>ABS(G26/F26*100)</f>
        <v>0</v>
      </c>
    </row>
    <row r="27" spans="1:8" ht="12.75">
      <c r="A27" s="157"/>
      <c r="B27" s="186"/>
      <c r="C27" s="162" t="s">
        <v>270</v>
      </c>
      <c r="D27" s="163" t="s">
        <v>8</v>
      </c>
      <c r="E27" s="164">
        <f>SUM(E28)</f>
        <v>3500</v>
      </c>
      <c r="F27" s="164">
        <f>SUM(F28)</f>
        <v>3500</v>
      </c>
      <c r="G27" s="165">
        <f>SUM(G28)</f>
        <v>0</v>
      </c>
      <c r="H27" s="165">
        <f>ABS(G27/F27*100)</f>
        <v>0</v>
      </c>
    </row>
    <row r="28" spans="1:8" ht="12.75">
      <c r="A28" s="157"/>
      <c r="B28" s="186"/>
      <c r="C28" s="166" t="s">
        <v>271</v>
      </c>
      <c r="D28" s="167" t="s">
        <v>272</v>
      </c>
      <c r="E28" s="168">
        <f>SUM(E30,E29)</f>
        <v>3500</v>
      </c>
      <c r="F28" s="168">
        <f>SUM(F30,F29)</f>
        <v>3500</v>
      </c>
      <c r="G28" s="182">
        <f>SUM(G29:G30)</f>
        <v>0</v>
      </c>
      <c r="H28" s="181">
        <f>ABS(G28/F28*100)</f>
        <v>0</v>
      </c>
    </row>
    <row r="29" spans="1:8" ht="12.75">
      <c r="A29" s="157"/>
      <c r="B29" s="186"/>
      <c r="C29" s="166"/>
      <c r="D29" s="171" t="s">
        <v>285</v>
      </c>
      <c r="E29" s="172">
        <v>1000</v>
      </c>
      <c r="F29" s="172">
        <v>1000</v>
      </c>
      <c r="G29" s="173">
        <v>0</v>
      </c>
      <c r="H29" s="173">
        <f>ABS(G29/F29*100)</f>
        <v>0</v>
      </c>
    </row>
    <row r="30" spans="1:8" ht="12.75">
      <c r="A30" s="157"/>
      <c r="B30" s="186"/>
      <c r="C30" s="166"/>
      <c r="D30" s="175" t="s">
        <v>286</v>
      </c>
      <c r="E30" s="172">
        <v>2500</v>
      </c>
      <c r="F30" s="172">
        <v>2500</v>
      </c>
      <c r="G30" s="173">
        <v>0</v>
      </c>
      <c r="H30" s="173">
        <f>ABS(G30/F30*100)</f>
        <v>0</v>
      </c>
    </row>
    <row r="31" spans="1:8" ht="12.75">
      <c r="A31" s="157"/>
      <c r="B31" s="176" t="s">
        <v>276</v>
      </c>
      <c r="C31" s="159" t="s">
        <v>287</v>
      </c>
      <c r="D31" s="159"/>
      <c r="E31" s="177">
        <f>SUM(E34,E32)</f>
        <v>134251</v>
      </c>
      <c r="F31" s="177">
        <f>SUM(F34,F32)</f>
        <v>298260</v>
      </c>
      <c r="G31" s="160">
        <f>SUM(G34,G32)</f>
        <v>1000</v>
      </c>
      <c r="H31" s="160">
        <f>ABS(G31/F31*100)</f>
        <v>0.3352779454167505</v>
      </c>
    </row>
    <row r="32" spans="1:8" ht="12.75">
      <c r="A32" s="157"/>
      <c r="B32" s="187"/>
      <c r="C32" s="162" t="s">
        <v>270</v>
      </c>
      <c r="D32" s="163" t="s">
        <v>8</v>
      </c>
      <c r="E32" s="164">
        <f>SUM(E33)</f>
        <v>2966</v>
      </c>
      <c r="F32" s="164">
        <f>SUM(F33)</f>
        <v>2966</v>
      </c>
      <c r="G32" s="165">
        <f>SUM(G33)</f>
        <v>1000</v>
      </c>
      <c r="H32" s="165">
        <f>ABS(G32/F32*100)</f>
        <v>33.715441672285905</v>
      </c>
    </row>
    <row r="33" spans="1:8" ht="12.75">
      <c r="A33" s="157"/>
      <c r="B33" s="187"/>
      <c r="C33" s="188"/>
      <c r="D33" s="189" t="s">
        <v>281</v>
      </c>
      <c r="E33" s="172">
        <v>2966</v>
      </c>
      <c r="F33" s="172">
        <v>2966</v>
      </c>
      <c r="G33" s="190">
        <v>1000</v>
      </c>
      <c r="H33" s="191">
        <f>ABS(G33/F33*100)</f>
        <v>33.715441672285905</v>
      </c>
    </row>
    <row r="34" spans="1:8" ht="12.75">
      <c r="A34" s="157"/>
      <c r="B34" s="187"/>
      <c r="C34" s="178">
        <v>700</v>
      </c>
      <c r="D34" s="163" t="s">
        <v>20</v>
      </c>
      <c r="E34" s="164">
        <f>SUM(E35)</f>
        <v>131285</v>
      </c>
      <c r="F34" s="164">
        <f>SUM(F35)</f>
        <v>295294</v>
      </c>
      <c r="G34" s="165">
        <f>G35</f>
        <v>0</v>
      </c>
      <c r="H34" s="165">
        <f>ABS(G34/F34*100)</f>
        <v>0</v>
      </c>
    </row>
    <row r="35" spans="1:8" ht="12.75">
      <c r="A35" s="157"/>
      <c r="B35" s="186"/>
      <c r="C35" s="192">
        <v>710</v>
      </c>
      <c r="D35" s="188" t="s">
        <v>278</v>
      </c>
      <c r="E35" s="181">
        <f>SUM(E37,E36)</f>
        <v>131285</v>
      </c>
      <c r="F35" s="181">
        <f>SUM(F37,F36)</f>
        <v>295294</v>
      </c>
      <c r="G35" s="181">
        <f>SUM(G36:G37)</f>
        <v>0</v>
      </c>
      <c r="H35" s="191">
        <f>ABS(G35/F35*100)</f>
        <v>0</v>
      </c>
    </row>
    <row r="36" spans="1:8" ht="12.75">
      <c r="A36" s="157"/>
      <c r="B36" s="186"/>
      <c r="C36" s="193"/>
      <c r="D36" s="171" t="s">
        <v>279</v>
      </c>
      <c r="E36" s="172">
        <v>1056</v>
      </c>
      <c r="F36" s="172">
        <v>1056</v>
      </c>
      <c r="G36" s="173">
        <v>0</v>
      </c>
      <c r="H36" s="194">
        <f>ABS(G36/F36*100)</f>
        <v>0</v>
      </c>
    </row>
    <row r="37" spans="1:8" ht="12.75">
      <c r="A37" s="157"/>
      <c r="B37" s="186"/>
      <c r="C37" s="193"/>
      <c r="D37" s="195" t="s">
        <v>288</v>
      </c>
      <c r="E37" s="172">
        <v>130229</v>
      </c>
      <c r="F37" s="172">
        <v>294238</v>
      </c>
      <c r="G37" s="173">
        <v>0</v>
      </c>
      <c r="H37" s="194">
        <f>ABS(G37/F37*100)</f>
        <v>0</v>
      </c>
    </row>
    <row r="38" spans="1:8" ht="12.75">
      <c r="A38" s="157"/>
      <c r="B38" s="176" t="s">
        <v>289</v>
      </c>
      <c r="C38" s="176" t="s">
        <v>290</v>
      </c>
      <c r="D38" s="176"/>
      <c r="E38" s="177">
        <f>SUM(E43,E39)</f>
        <v>115952</v>
      </c>
      <c r="F38" s="177">
        <f>SUM(F43,F39)</f>
        <v>170714</v>
      </c>
      <c r="G38" s="160">
        <f>SUM(G39)</f>
        <v>0</v>
      </c>
      <c r="H38" s="160">
        <f>ABS(G38/F38*100)</f>
        <v>0</v>
      </c>
    </row>
    <row r="39" spans="1:8" ht="12.75">
      <c r="A39" s="157"/>
      <c r="B39" s="166"/>
      <c r="C39" s="162" t="s">
        <v>270</v>
      </c>
      <c r="D39" s="163" t="s">
        <v>8</v>
      </c>
      <c r="E39" s="164">
        <f>SUM(E40)</f>
        <v>0</v>
      </c>
      <c r="F39" s="164">
        <f>SUM(F40)</f>
        <v>1000</v>
      </c>
      <c r="G39" s="165">
        <f>SUM(G40)</f>
        <v>0</v>
      </c>
      <c r="H39" s="165">
        <f>ABS(G39/F39*100)</f>
        <v>0</v>
      </c>
    </row>
    <row r="40" spans="1:8" ht="12.75">
      <c r="A40" s="157"/>
      <c r="B40" s="166"/>
      <c r="C40" s="166" t="s">
        <v>271</v>
      </c>
      <c r="D40" s="167" t="s">
        <v>272</v>
      </c>
      <c r="E40" s="196">
        <v>0</v>
      </c>
      <c r="F40" s="196">
        <f>SUM(F41:F42)</f>
        <v>1000</v>
      </c>
      <c r="G40" s="191">
        <f>SUM(G41:G42)</f>
        <v>0</v>
      </c>
      <c r="H40" s="194">
        <f>ABS(G40/F40*100)</f>
        <v>0</v>
      </c>
    </row>
    <row r="41" spans="1:8" ht="12.75">
      <c r="A41" s="157"/>
      <c r="B41" s="166"/>
      <c r="C41" s="166"/>
      <c r="D41" s="175" t="s">
        <v>286</v>
      </c>
      <c r="E41" s="197">
        <v>0</v>
      </c>
      <c r="F41" s="197">
        <v>125</v>
      </c>
      <c r="G41" s="194">
        <v>0</v>
      </c>
      <c r="H41" s="194">
        <f>ABS(G41/F41*100)</f>
        <v>0</v>
      </c>
    </row>
    <row r="42" spans="1:8" ht="12.75">
      <c r="A42" s="157"/>
      <c r="B42" s="166"/>
      <c r="C42" s="166"/>
      <c r="D42" s="189" t="s">
        <v>281</v>
      </c>
      <c r="E42" s="197">
        <v>0</v>
      </c>
      <c r="F42" s="197">
        <v>875</v>
      </c>
      <c r="G42" s="194">
        <v>0</v>
      </c>
      <c r="H42" s="194">
        <f>ABS(G42/F42*100)</f>
        <v>0</v>
      </c>
    </row>
    <row r="43" spans="1:8" ht="12.75">
      <c r="A43" s="157"/>
      <c r="B43" s="166"/>
      <c r="C43" s="178">
        <v>700</v>
      </c>
      <c r="D43" s="163" t="s">
        <v>20</v>
      </c>
      <c r="E43" s="164">
        <f>SUM(E44)</f>
        <v>115952</v>
      </c>
      <c r="F43" s="164">
        <f>SUM(F44)</f>
        <v>169714</v>
      </c>
      <c r="G43" s="165">
        <f>G44</f>
        <v>0</v>
      </c>
      <c r="H43" s="165">
        <f>ABS(G43/F43*100)</f>
        <v>0</v>
      </c>
    </row>
    <row r="44" spans="1:8" ht="12.75">
      <c r="A44" s="157"/>
      <c r="B44" s="166"/>
      <c r="C44" s="192">
        <v>710</v>
      </c>
      <c r="D44" s="188" t="s">
        <v>278</v>
      </c>
      <c r="E44" s="198">
        <f>SUM(E45:E46)</f>
        <v>115952</v>
      </c>
      <c r="F44" s="198">
        <f>SUM(F45:F46)</f>
        <v>169714</v>
      </c>
      <c r="G44" s="181">
        <f>SUM(G45:G46)</f>
        <v>0</v>
      </c>
      <c r="H44" s="191">
        <f>ABS(G44/F44*100)</f>
        <v>0</v>
      </c>
    </row>
    <row r="45" spans="1:8" ht="12.75">
      <c r="A45" s="157"/>
      <c r="B45" s="166"/>
      <c r="C45" s="192"/>
      <c r="D45" s="195" t="s">
        <v>291</v>
      </c>
      <c r="E45" s="199">
        <v>14309</v>
      </c>
      <c r="F45" s="199">
        <v>14309</v>
      </c>
      <c r="G45" s="181">
        <v>0</v>
      </c>
      <c r="H45" s="191">
        <f>ABS(G45/F45*100)</f>
        <v>0</v>
      </c>
    </row>
    <row r="46" spans="1:8" ht="12.75">
      <c r="A46" s="157"/>
      <c r="B46" s="166"/>
      <c r="C46" s="192"/>
      <c r="D46" s="171" t="s">
        <v>292</v>
      </c>
      <c r="E46" s="172">
        <v>101643</v>
      </c>
      <c r="F46" s="172">
        <v>155405</v>
      </c>
      <c r="G46" s="173">
        <v>0</v>
      </c>
      <c r="H46" s="194">
        <f>ABS(G46/F46*100)</f>
        <v>0</v>
      </c>
    </row>
    <row r="47" spans="1:8" ht="12.75">
      <c r="A47" s="157"/>
      <c r="B47" s="176" t="s">
        <v>293</v>
      </c>
      <c r="C47" s="184" t="s">
        <v>294</v>
      </c>
      <c r="D47" s="184"/>
      <c r="E47" s="177">
        <f>SUM(E52,E48)</f>
        <v>0</v>
      </c>
      <c r="F47" s="177">
        <f>SUM(F52,F48)</f>
        <v>39604</v>
      </c>
      <c r="G47" s="160">
        <f>SUM(G48)</f>
        <v>0</v>
      </c>
      <c r="H47" s="160">
        <f>ABS(G47/F47*100)</f>
        <v>0</v>
      </c>
    </row>
    <row r="48" spans="1:8" ht="12.75">
      <c r="A48" s="157"/>
      <c r="B48" s="166"/>
      <c r="C48" s="162" t="s">
        <v>270</v>
      </c>
      <c r="D48" s="163" t="s">
        <v>8</v>
      </c>
      <c r="E48" s="164">
        <f>SUM(E49:E51)</f>
        <v>0</v>
      </c>
      <c r="F48" s="164">
        <f>SUM(F49)</f>
        <v>1119</v>
      </c>
      <c r="G48" s="165">
        <f>SUM(G49)</f>
        <v>0</v>
      </c>
      <c r="H48" s="165">
        <f>ABS(G48/F48*100)</f>
        <v>0</v>
      </c>
    </row>
    <row r="49" spans="1:8" ht="12.75">
      <c r="A49" s="157"/>
      <c r="B49" s="166"/>
      <c r="C49" s="166" t="s">
        <v>271</v>
      </c>
      <c r="D49" s="167" t="s">
        <v>272</v>
      </c>
      <c r="E49" s="196">
        <v>0</v>
      </c>
      <c r="F49" s="196">
        <f>SUM(F50:F51)</f>
        <v>1119</v>
      </c>
      <c r="G49" s="191">
        <f>SUM(G50:G51)</f>
        <v>0</v>
      </c>
      <c r="H49" s="191">
        <f>ABS(G49/F49*100)</f>
        <v>0</v>
      </c>
    </row>
    <row r="50" spans="1:8" ht="12.75">
      <c r="A50" s="157"/>
      <c r="B50" s="166"/>
      <c r="C50" s="166"/>
      <c r="D50" s="175" t="s">
        <v>286</v>
      </c>
      <c r="E50" s="197">
        <v>0</v>
      </c>
      <c r="F50" s="197">
        <v>119</v>
      </c>
      <c r="G50" s="194">
        <v>0</v>
      </c>
      <c r="H50" s="194">
        <f>ABS(G50/F50*100)</f>
        <v>0</v>
      </c>
    </row>
    <row r="51" spans="1:8" ht="12.75">
      <c r="A51" s="157"/>
      <c r="B51" s="166"/>
      <c r="C51" s="166"/>
      <c r="D51" s="189" t="s">
        <v>281</v>
      </c>
      <c r="E51" s="197">
        <v>0</v>
      </c>
      <c r="F51" s="197">
        <v>1000</v>
      </c>
      <c r="G51" s="194">
        <v>0</v>
      </c>
      <c r="H51" s="194">
        <f>ABS(G51/F51*100)</f>
        <v>0</v>
      </c>
    </row>
    <row r="52" spans="1:8" ht="12.75">
      <c r="A52" s="157"/>
      <c r="B52" s="166"/>
      <c r="C52" s="178">
        <v>700</v>
      </c>
      <c r="D52" s="163" t="s">
        <v>20</v>
      </c>
      <c r="E52" s="164">
        <f>SUM(E53:E54)</f>
        <v>0</v>
      </c>
      <c r="F52" s="164">
        <f>SUM(F53)</f>
        <v>38485</v>
      </c>
      <c r="G52" s="165">
        <f>SUM(G53)</f>
        <v>0</v>
      </c>
      <c r="H52" s="165">
        <f>ABS(G52/F52*100)</f>
        <v>0</v>
      </c>
    </row>
    <row r="53" spans="1:8" ht="12.75">
      <c r="A53" s="157"/>
      <c r="B53" s="166"/>
      <c r="C53" s="192">
        <v>710</v>
      </c>
      <c r="D53" s="188" t="s">
        <v>278</v>
      </c>
      <c r="E53" s="172">
        <v>0</v>
      </c>
      <c r="F53" s="168">
        <f>SUM(F54)</f>
        <v>38485</v>
      </c>
      <c r="G53" s="181">
        <v>0</v>
      </c>
      <c r="H53" s="191">
        <f>ABS(G53/F53*100)</f>
        <v>0</v>
      </c>
    </row>
    <row r="54" spans="1:8" ht="12.75">
      <c r="A54" s="157"/>
      <c r="B54" s="166"/>
      <c r="C54" s="192"/>
      <c r="D54" s="195" t="s">
        <v>295</v>
      </c>
      <c r="E54" s="172">
        <v>0</v>
      </c>
      <c r="F54" s="172">
        <v>38485</v>
      </c>
      <c r="G54" s="173">
        <v>0</v>
      </c>
      <c r="H54" s="194">
        <f>ABS(G54/F54*100)</f>
        <v>0</v>
      </c>
    </row>
    <row r="55" spans="1:8" ht="12.75">
      <c r="A55" s="157"/>
      <c r="B55" s="176" t="s">
        <v>296</v>
      </c>
      <c r="C55" s="184" t="s">
        <v>297</v>
      </c>
      <c r="D55" s="184"/>
      <c r="E55" s="177">
        <f>SUM(E83,E56)</f>
        <v>1865093</v>
      </c>
      <c r="F55" s="177">
        <f>SUM(F83,F56)</f>
        <v>2177644</v>
      </c>
      <c r="G55" s="160">
        <f>SUM(G83,G56)</f>
        <v>430991</v>
      </c>
      <c r="H55" s="160">
        <f>ABS(G55/F55*100)</f>
        <v>19.791618832095605</v>
      </c>
    </row>
    <row r="56" spans="1:8" ht="12.75">
      <c r="A56" s="157"/>
      <c r="B56" s="166"/>
      <c r="C56" s="178">
        <v>600</v>
      </c>
      <c r="D56" s="163" t="s">
        <v>8</v>
      </c>
      <c r="E56" s="164">
        <f>SUM(E69,E59,E57)</f>
        <v>187549</v>
      </c>
      <c r="F56" s="164">
        <f>SUM(F69,F59,F57)</f>
        <v>189319</v>
      </c>
      <c r="G56" s="165">
        <f>SUM(G69,G59,G57)</f>
        <v>27665</v>
      </c>
      <c r="H56" s="165">
        <f>ABS(G56/F56*100)</f>
        <v>14.612902033076447</v>
      </c>
    </row>
    <row r="57" spans="1:8" ht="12.75">
      <c r="A57" s="157"/>
      <c r="B57" s="166"/>
      <c r="C57" s="186">
        <v>610</v>
      </c>
      <c r="D57" s="200" t="s">
        <v>298</v>
      </c>
      <c r="E57" s="196">
        <v>19068</v>
      </c>
      <c r="F57" s="196">
        <f>SUM(F58)</f>
        <v>18707</v>
      </c>
      <c r="G57" s="191">
        <v>0</v>
      </c>
      <c r="H57" s="191">
        <f>ABS(G57/F57*100)</f>
        <v>0</v>
      </c>
    </row>
    <row r="58" spans="1:8" ht="12.75">
      <c r="A58" s="157"/>
      <c r="B58" s="166"/>
      <c r="C58" s="186"/>
      <c r="D58" s="174" t="s">
        <v>299</v>
      </c>
      <c r="E58" s="197">
        <v>19068</v>
      </c>
      <c r="F58" s="197">
        <v>18707</v>
      </c>
      <c r="G58" s="194">
        <v>0</v>
      </c>
      <c r="H58" s="194">
        <f>ABS(G58/F58*100)</f>
        <v>0</v>
      </c>
    </row>
    <row r="59" spans="1:8" ht="12.75">
      <c r="A59" s="157"/>
      <c r="B59" s="166"/>
      <c r="C59" s="186">
        <v>620</v>
      </c>
      <c r="D59" s="167" t="s">
        <v>300</v>
      </c>
      <c r="E59" s="196">
        <v>10268</v>
      </c>
      <c r="F59" s="196">
        <v>10086</v>
      </c>
      <c r="G59" s="191">
        <f>SUM(G60:G62)</f>
        <v>585</v>
      </c>
      <c r="H59" s="191">
        <f>ABS(G59/F59*100)</f>
        <v>5.800118976799524</v>
      </c>
    </row>
    <row r="60" spans="1:8" ht="12.75">
      <c r="A60" s="157"/>
      <c r="B60" s="166"/>
      <c r="C60" s="186"/>
      <c r="D60" s="201" t="s">
        <v>301</v>
      </c>
      <c r="E60" s="197">
        <v>2491</v>
      </c>
      <c r="F60" s="197">
        <v>2413</v>
      </c>
      <c r="G60" s="194">
        <v>64</v>
      </c>
      <c r="H60" s="194">
        <f>ABS(G60/F60*100)</f>
        <v>2.6523000414421882</v>
      </c>
    </row>
    <row r="61" spans="1:8" ht="12.75">
      <c r="A61" s="157"/>
      <c r="B61" s="166"/>
      <c r="C61" s="186"/>
      <c r="D61" s="201" t="s">
        <v>302</v>
      </c>
      <c r="E61" s="197">
        <v>2491</v>
      </c>
      <c r="F61" s="197">
        <v>2412</v>
      </c>
      <c r="G61" s="194">
        <v>91</v>
      </c>
      <c r="H61" s="194">
        <f>ABS(G61/F61*100)</f>
        <v>3.7728026533996686</v>
      </c>
    </row>
    <row r="62" spans="1:8" ht="12.75">
      <c r="A62" s="157"/>
      <c r="B62" s="166"/>
      <c r="C62" s="186"/>
      <c r="D62" s="201" t="s">
        <v>303</v>
      </c>
      <c r="E62" s="197">
        <f>SUM(E63:E68)</f>
        <v>5286</v>
      </c>
      <c r="F62" s="197">
        <f>SUM(F63:F68)</f>
        <v>5261</v>
      </c>
      <c r="G62" s="194">
        <f>SUM(G63:G68)</f>
        <v>430</v>
      </c>
      <c r="H62" s="194">
        <f>ABS(G62/F62*100)</f>
        <v>8.173351073940315</v>
      </c>
    </row>
    <row r="63" spans="1:8" ht="12.75">
      <c r="A63" s="157"/>
      <c r="B63" s="166"/>
      <c r="C63" s="186"/>
      <c r="D63" s="201" t="s">
        <v>304</v>
      </c>
      <c r="E63" s="197">
        <v>300</v>
      </c>
      <c r="F63" s="197">
        <v>298</v>
      </c>
      <c r="G63" s="194">
        <v>22</v>
      </c>
      <c r="H63" s="194">
        <f>ABS(G63/F63*100)</f>
        <v>7.38255033557047</v>
      </c>
    </row>
    <row r="64" spans="1:8" ht="12.75">
      <c r="A64" s="157"/>
      <c r="B64" s="166"/>
      <c r="C64" s="186"/>
      <c r="D64" s="201" t="s">
        <v>305</v>
      </c>
      <c r="E64" s="197">
        <v>3000</v>
      </c>
      <c r="F64" s="197">
        <v>2977</v>
      </c>
      <c r="G64" s="194">
        <v>217</v>
      </c>
      <c r="H64" s="194">
        <f>ABS(G64/F64*100)</f>
        <v>7.289217332885454</v>
      </c>
    </row>
    <row r="65" spans="1:8" ht="12.75">
      <c r="A65" s="157"/>
      <c r="B65" s="166"/>
      <c r="C65" s="186"/>
      <c r="D65" s="201" t="s">
        <v>306</v>
      </c>
      <c r="E65" s="197">
        <v>165</v>
      </c>
      <c r="F65" s="197">
        <v>177</v>
      </c>
      <c r="G65" s="194">
        <v>57</v>
      </c>
      <c r="H65" s="194">
        <f>ABS(G65/F65*100)</f>
        <v>32.20338983050847</v>
      </c>
    </row>
    <row r="66" spans="1:8" ht="12.75">
      <c r="A66" s="157"/>
      <c r="B66" s="166"/>
      <c r="C66" s="186"/>
      <c r="D66" s="201" t="s">
        <v>307</v>
      </c>
      <c r="E66" s="197">
        <v>616</v>
      </c>
      <c r="F66" s="197">
        <v>612</v>
      </c>
      <c r="G66" s="194">
        <v>46</v>
      </c>
      <c r="H66" s="194">
        <f>ABS(G66/F66*100)</f>
        <v>7.516339869281046</v>
      </c>
    </row>
    <row r="67" spans="1:8" ht="12.75">
      <c r="A67" s="157"/>
      <c r="B67" s="166"/>
      <c r="C67" s="186"/>
      <c r="D67" s="201" t="s">
        <v>308</v>
      </c>
      <c r="E67" s="197">
        <v>205</v>
      </c>
      <c r="F67" s="197">
        <v>204</v>
      </c>
      <c r="G67" s="194">
        <v>15</v>
      </c>
      <c r="H67" s="194">
        <f>ABS(G67/F67*100)</f>
        <v>7.352941176470589</v>
      </c>
    </row>
    <row r="68" spans="1:8" ht="12.75">
      <c r="A68" s="157"/>
      <c r="B68" s="166"/>
      <c r="C68" s="186"/>
      <c r="D68" s="201" t="s">
        <v>309</v>
      </c>
      <c r="E68" s="197">
        <v>1000</v>
      </c>
      <c r="F68" s="197">
        <v>993</v>
      </c>
      <c r="G68" s="194">
        <v>73</v>
      </c>
      <c r="H68" s="194">
        <f>ABS(G68/F68*100)</f>
        <v>7.351460221550855</v>
      </c>
    </row>
    <row r="69" spans="1:8" ht="12.75">
      <c r="A69" s="157"/>
      <c r="B69" s="166"/>
      <c r="C69" s="166" t="s">
        <v>271</v>
      </c>
      <c r="D69" s="167" t="s">
        <v>272</v>
      </c>
      <c r="E69" s="196">
        <f>SUM(E70:E82)</f>
        <v>158213</v>
      </c>
      <c r="F69" s="196">
        <f>SUM(F70:F82)</f>
        <v>160526</v>
      </c>
      <c r="G69" s="191">
        <f>SUM(G70:G82)</f>
        <v>27080</v>
      </c>
      <c r="H69" s="191">
        <f>ABS(G69/F69*100)</f>
        <v>16.86954138270436</v>
      </c>
    </row>
    <row r="70" spans="1:8" ht="12.75">
      <c r="A70" s="157"/>
      <c r="B70" s="166"/>
      <c r="C70" s="166"/>
      <c r="D70" s="189" t="s">
        <v>310</v>
      </c>
      <c r="E70" s="197">
        <v>232</v>
      </c>
      <c r="F70" s="197">
        <v>232</v>
      </c>
      <c r="G70" s="194">
        <v>0</v>
      </c>
      <c r="H70" s="194">
        <f>ABS(G70/F70*100)</f>
        <v>0</v>
      </c>
    </row>
    <row r="71" spans="1:8" ht="12.75">
      <c r="A71" s="157"/>
      <c r="B71" s="166"/>
      <c r="C71" s="166"/>
      <c r="D71" s="189" t="s">
        <v>311</v>
      </c>
      <c r="E71" s="197">
        <v>170</v>
      </c>
      <c r="F71" s="197">
        <v>170</v>
      </c>
      <c r="G71" s="194">
        <v>0</v>
      </c>
      <c r="H71" s="194">
        <f>ABS(G71/F71*100)</f>
        <v>0</v>
      </c>
    </row>
    <row r="72" spans="1:8" ht="12.75">
      <c r="A72" s="157"/>
      <c r="B72" s="166"/>
      <c r="C72" s="166"/>
      <c r="D72" s="201" t="s">
        <v>312</v>
      </c>
      <c r="E72" s="197">
        <v>8495</v>
      </c>
      <c r="F72" s="197">
        <v>8877</v>
      </c>
      <c r="G72" s="194">
        <v>0</v>
      </c>
      <c r="H72" s="194">
        <f>ABS(G72/F72*100)</f>
        <v>0</v>
      </c>
    </row>
    <row r="73" spans="1:8" ht="12.75">
      <c r="A73" s="157"/>
      <c r="B73" s="166"/>
      <c r="C73" s="166"/>
      <c r="D73" s="189" t="s">
        <v>313</v>
      </c>
      <c r="E73" s="197">
        <v>21459</v>
      </c>
      <c r="F73" s="197">
        <v>22656</v>
      </c>
      <c r="G73" s="194">
        <v>0</v>
      </c>
      <c r="H73" s="194">
        <f>ABS(G73/F73*100)</f>
        <v>0</v>
      </c>
    </row>
    <row r="74" spans="1:8" ht="12.75">
      <c r="A74" s="157"/>
      <c r="B74" s="166"/>
      <c r="C74" s="166"/>
      <c r="D74" s="189" t="s">
        <v>314</v>
      </c>
      <c r="E74" s="197">
        <v>1328</v>
      </c>
      <c r="F74" s="197">
        <v>1328</v>
      </c>
      <c r="G74" s="194">
        <v>1328</v>
      </c>
      <c r="H74" s="194">
        <f>ABS(G74/F74*100)</f>
        <v>100</v>
      </c>
    </row>
    <row r="75" spans="1:8" ht="12.75">
      <c r="A75" s="157"/>
      <c r="B75" s="166"/>
      <c r="C75" s="166"/>
      <c r="D75" s="189" t="s">
        <v>315</v>
      </c>
      <c r="E75" s="197">
        <v>64854</v>
      </c>
      <c r="F75" s="197">
        <v>64854</v>
      </c>
      <c r="G75" s="173">
        <v>11705</v>
      </c>
      <c r="H75" s="194">
        <f>ABS(G75/F75*100)</f>
        <v>18.048231412094857</v>
      </c>
    </row>
    <row r="76" spans="1:8" ht="12.75">
      <c r="A76" s="157"/>
      <c r="B76" s="166"/>
      <c r="C76" s="166"/>
      <c r="D76" s="185" t="s">
        <v>316</v>
      </c>
      <c r="E76" s="173">
        <v>3923</v>
      </c>
      <c r="F76" s="173">
        <v>3923</v>
      </c>
      <c r="G76" s="194">
        <v>0</v>
      </c>
      <c r="H76" s="194">
        <f>ABS(G76/F76*100)</f>
        <v>0</v>
      </c>
    </row>
    <row r="77" spans="1:8" ht="12.75">
      <c r="A77" s="157"/>
      <c r="B77" s="166"/>
      <c r="C77" s="166"/>
      <c r="D77" s="185" t="s">
        <v>317</v>
      </c>
      <c r="E77" s="173">
        <v>1992</v>
      </c>
      <c r="F77" s="173">
        <v>1992</v>
      </c>
      <c r="G77" s="194">
        <v>0</v>
      </c>
      <c r="H77" s="194">
        <f>ABS(G77/F77*100)</f>
        <v>0</v>
      </c>
    </row>
    <row r="78" spans="1:8" ht="12.75">
      <c r="A78" s="157"/>
      <c r="B78" s="166"/>
      <c r="C78" s="166"/>
      <c r="D78" s="185" t="s">
        <v>285</v>
      </c>
      <c r="E78" s="173">
        <v>2126</v>
      </c>
      <c r="F78" s="173">
        <v>2524</v>
      </c>
      <c r="G78" s="194">
        <v>660</v>
      </c>
      <c r="H78" s="194">
        <f>ABS(G78/F78*100)</f>
        <v>26.148969889064976</v>
      </c>
    </row>
    <row r="79" spans="1:8" ht="12.75">
      <c r="A79" s="157"/>
      <c r="B79" s="166"/>
      <c r="C79" s="166"/>
      <c r="D79" s="185" t="s">
        <v>286</v>
      </c>
      <c r="E79" s="173">
        <v>8948</v>
      </c>
      <c r="F79" s="173">
        <v>8620</v>
      </c>
      <c r="G79" s="194">
        <v>0</v>
      </c>
      <c r="H79" s="194">
        <f>ABS(G79/F79*100)</f>
        <v>0</v>
      </c>
    </row>
    <row r="80" spans="1:8" ht="12.75">
      <c r="A80" s="157"/>
      <c r="B80" s="166"/>
      <c r="C80" s="166"/>
      <c r="D80" s="189" t="s">
        <v>281</v>
      </c>
      <c r="E80" s="197">
        <v>26094</v>
      </c>
      <c r="F80" s="197">
        <v>26066</v>
      </c>
      <c r="G80" s="194">
        <v>6124</v>
      </c>
      <c r="H80" s="194">
        <f>ABS(G80/F80*100)</f>
        <v>23.494207012967085</v>
      </c>
    </row>
    <row r="81" spans="1:8" ht="12.75">
      <c r="A81" s="157"/>
      <c r="B81" s="166"/>
      <c r="C81" s="166"/>
      <c r="D81" s="185" t="s">
        <v>318</v>
      </c>
      <c r="E81" s="173">
        <v>332</v>
      </c>
      <c r="F81" s="173">
        <v>332</v>
      </c>
      <c r="G81" s="194">
        <v>0</v>
      </c>
      <c r="H81" s="194">
        <f>ABS(G81/F81*100)</f>
        <v>0</v>
      </c>
    </row>
    <row r="82" spans="1:8" ht="12.75">
      <c r="A82" s="157"/>
      <c r="B82" s="166"/>
      <c r="C82" s="166"/>
      <c r="D82" s="185" t="s">
        <v>319</v>
      </c>
      <c r="E82" s="173">
        <v>18260</v>
      </c>
      <c r="F82" s="173">
        <v>18952</v>
      </c>
      <c r="G82" s="194">
        <v>7263</v>
      </c>
      <c r="H82" s="194">
        <f>ABS(G82/F82*100)</f>
        <v>38.32313212325876</v>
      </c>
    </row>
    <row r="83" spans="1:8" ht="12.75">
      <c r="A83" s="157"/>
      <c r="B83" s="166"/>
      <c r="C83" s="178">
        <v>700</v>
      </c>
      <c r="D83" s="163" t="s">
        <v>20</v>
      </c>
      <c r="E83" s="179">
        <f>SUM(E84)</f>
        <v>1677544</v>
      </c>
      <c r="F83" s="179">
        <f>SUM(F84)</f>
        <v>1988325</v>
      </c>
      <c r="G83" s="165">
        <f>G84</f>
        <v>403326</v>
      </c>
      <c r="H83" s="165">
        <f>ABS(G83/F83*100)</f>
        <v>20.284712006336992</v>
      </c>
    </row>
    <row r="84" spans="1:8" ht="12.75">
      <c r="A84" s="157"/>
      <c r="B84" s="166"/>
      <c r="C84" s="192">
        <v>710</v>
      </c>
      <c r="D84" s="188" t="s">
        <v>278</v>
      </c>
      <c r="E84" s="198">
        <f>SUM(E85:E90)</f>
        <v>1677544</v>
      </c>
      <c r="F84" s="198">
        <f>SUM(F85:F90)</f>
        <v>1988325</v>
      </c>
      <c r="G84" s="181">
        <f>SUM(G85:G90)</f>
        <v>403326</v>
      </c>
      <c r="H84" s="191">
        <f>ABS(G84/F84*100)</f>
        <v>20.284712006336992</v>
      </c>
    </row>
    <row r="85" spans="1:8" ht="12.75">
      <c r="A85" s="157"/>
      <c r="B85" s="166"/>
      <c r="C85" s="192"/>
      <c r="D85" s="195" t="s">
        <v>320</v>
      </c>
      <c r="E85" s="199">
        <v>152</v>
      </c>
      <c r="F85" s="199">
        <v>152</v>
      </c>
      <c r="G85" s="173">
        <v>0</v>
      </c>
      <c r="H85" s="194">
        <f>ABS(G85/F85*100)</f>
        <v>0</v>
      </c>
    </row>
    <row r="86" spans="1:8" ht="12.75">
      <c r="A86" s="157"/>
      <c r="B86" s="166"/>
      <c r="C86" s="192"/>
      <c r="D86" s="171" t="s">
        <v>321</v>
      </c>
      <c r="E86" s="199">
        <v>31068</v>
      </c>
      <c r="F86" s="199">
        <v>31068</v>
      </c>
      <c r="G86" s="173">
        <v>0</v>
      </c>
      <c r="H86" s="194">
        <f>ABS(G86/F86*100)</f>
        <v>0</v>
      </c>
    </row>
    <row r="87" spans="1:8" ht="12.75">
      <c r="A87" s="157"/>
      <c r="B87" s="166"/>
      <c r="C87" s="192"/>
      <c r="D87" s="171" t="s">
        <v>322</v>
      </c>
      <c r="E87" s="199">
        <v>1666</v>
      </c>
      <c r="F87" s="199">
        <v>1666</v>
      </c>
      <c r="G87" s="173">
        <v>0</v>
      </c>
      <c r="H87" s="194">
        <f>ABS(G87/F87*100)</f>
        <v>0</v>
      </c>
    </row>
    <row r="88" spans="1:8" ht="12.75">
      <c r="A88" s="157"/>
      <c r="B88" s="166"/>
      <c r="C88" s="192"/>
      <c r="D88" s="171" t="s">
        <v>291</v>
      </c>
      <c r="E88" s="199">
        <v>72743</v>
      </c>
      <c r="F88" s="199">
        <v>72743</v>
      </c>
      <c r="G88" s="173">
        <v>0</v>
      </c>
      <c r="H88" s="194">
        <f>ABS(G88/F88*100)</f>
        <v>0</v>
      </c>
    </row>
    <row r="89" spans="1:8" ht="12.75">
      <c r="A89" s="157"/>
      <c r="B89" s="166"/>
      <c r="C89" s="192"/>
      <c r="D89" s="195" t="s">
        <v>279</v>
      </c>
      <c r="E89" s="199">
        <v>2715</v>
      </c>
      <c r="F89" s="199">
        <v>2715</v>
      </c>
      <c r="G89" s="173">
        <v>0</v>
      </c>
      <c r="H89" s="194">
        <f>ABS(G89/F89*100)</f>
        <v>0</v>
      </c>
    </row>
    <row r="90" spans="1:8" ht="12.75">
      <c r="A90" s="157"/>
      <c r="B90" s="166"/>
      <c r="C90" s="192"/>
      <c r="D90" s="195" t="s">
        <v>288</v>
      </c>
      <c r="E90" s="172">
        <v>1569200</v>
      </c>
      <c r="F90" s="172">
        <v>1879981</v>
      </c>
      <c r="G90" s="173">
        <v>403326</v>
      </c>
      <c r="H90" s="194">
        <f>ABS(G90/F90*100)</f>
        <v>21.453727457883883</v>
      </c>
    </row>
    <row r="91" spans="1:8" ht="12.75">
      <c r="A91" s="157"/>
      <c r="B91" s="176" t="s">
        <v>323</v>
      </c>
      <c r="C91" s="184" t="s">
        <v>324</v>
      </c>
      <c r="D91" s="184"/>
      <c r="E91" s="177">
        <f>SUM(E92)</f>
        <v>100579</v>
      </c>
      <c r="F91" s="177">
        <f>SUM(F92)</f>
        <v>99933</v>
      </c>
      <c r="G91" s="160">
        <f>SUM(G92)</f>
        <v>66898</v>
      </c>
      <c r="H91" s="160">
        <f>ABS(G91/F91*100)</f>
        <v>66.94285171064614</v>
      </c>
    </row>
    <row r="92" spans="1:8" ht="12.75">
      <c r="A92" s="157"/>
      <c r="B92" s="193"/>
      <c r="C92" s="178">
        <v>600</v>
      </c>
      <c r="D92" s="163" t="s">
        <v>8</v>
      </c>
      <c r="E92" s="164">
        <f>SUM(E96)</f>
        <v>100579</v>
      </c>
      <c r="F92" s="164">
        <f>SUM(F96)</f>
        <v>99933</v>
      </c>
      <c r="G92" s="165">
        <f>ABS(SUM(G96,G93))</f>
        <v>66898</v>
      </c>
      <c r="H92" s="165">
        <f>ABS(G92/F92*100)</f>
        <v>66.94285171064614</v>
      </c>
    </row>
    <row r="93" spans="1:8" ht="12.75">
      <c r="A93" s="157"/>
      <c r="B93" s="157"/>
      <c r="C93" s="186">
        <v>620</v>
      </c>
      <c r="D93" s="167" t="s">
        <v>300</v>
      </c>
      <c r="E93" s="196">
        <f>SUM(E94:E95)</f>
        <v>0</v>
      </c>
      <c r="F93" s="196">
        <f>SUM(F94:F95)</f>
        <v>0</v>
      </c>
      <c r="G93" s="196">
        <f>SUM(G94)</f>
        <v>29</v>
      </c>
      <c r="H93" s="169">
        <v>0</v>
      </c>
    </row>
    <row r="94" spans="1:8" ht="12.75">
      <c r="A94" s="157"/>
      <c r="B94" s="157"/>
      <c r="C94" s="186"/>
      <c r="D94" s="189" t="s">
        <v>303</v>
      </c>
      <c r="E94" s="197">
        <v>0</v>
      </c>
      <c r="F94" s="197">
        <v>0</v>
      </c>
      <c r="G94" s="197">
        <f>SUM(G95)</f>
        <v>29</v>
      </c>
      <c r="H94" s="174">
        <v>0</v>
      </c>
    </row>
    <row r="95" spans="1:8" ht="12.75">
      <c r="A95" s="157"/>
      <c r="B95" s="193"/>
      <c r="C95" s="186"/>
      <c r="D95" s="201" t="s">
        <v>325</v>
      </c>
      <c r="E95" s="197">
        <v>0</v>
      </c>
      <c r="F95" s="197">
        <v>0</v>
      </c>
      <c r="G95" s="197">
        <v>29</v>
      </c>
      <c r="H95" s="174">
        <v>0</v>
      </c>
    </row>
    <row r="96" spans="1:8" ht="12.75">
      <c r="A96" s="157"/>
      <c r="B96" s="193"/>
      <c r="C96" s="166" t="s">
        <v>271</v>
      </c>
      <c r="D96" s="167" t="s">
        <v>272</v>
      </c>
      <c r="E96" s="168">
        <f>SUM(E97:E102)</f>
        <v>100579</v>
      </c>
      <c r="F96" s="168">
        <f>SUM(F97:F102)</f>
        <v>99933</v>
      </c>
      <c r="G96" s="181">
        <f>SUM(G97:G102)</f>
        <v>66869</v>
      </c>
      <c r="H96" s="191">
        <f>ABS(G96/F96*100)</f>
        <v>66.9138322676193</v>
      </c>
    </row>
    <row r="97" spans="1:8" ht="12.75">
      <c r="A97" s="157"/>
      <c r="B97" s="193"/>
      <c r="C97" s="166"/>
      <c r="D97" s="174" t="s">
        <v>314</v>
      </c>
      <c r="E97" s="174">
        <v>0</v>
      </c>
      <c r="F97" s="174">
        <v>0</v>
      </c>
      <c r="G97" s="173">
        <v>662</v>
      </c>
      <c r="H97" s="174">
        <v>0</v>
      </c>
    </row>
    <row r="98" spans="1:8" ht="12.75">
      <c r="A98" s="157"/>
      <c r="B98" s="193"/>
      <c r="C98" s="193"/>
      <c r="D98" s="174" t="s">
        <v>317</v>
      </c>
      <c r="E98" s="173">
        <v>100579</v>
      </c>
      <c r="F98" s="173">
        <v>99933</v>
      </c>
      <c r="G98" s="173">
        <v>59596</v>
      </c>
      <c r="H98" s="194">
        <f>ABS(G98/F98*100)</f>
        <v>59.63595609058069</v>
      </c>
    </row>
    <row r="99" spans="1:8" ht="12.75">
      <c r="A99" s="157"/>
      <c r="B99" s="193"/>
      <c r="C99" s="193"/>
      <c r="D99" s="174" t="s">
        <v>326</v>
      </c>
      <c r="E99" s="173">
        <v>0</v>
      </c>
      <c r="F99" s="173">
        <v>0</v>
      </c>
      <c r="G99" s="173">
        <v>120</v>
      </c>
      <c r="H99" s="174">
        <v>0</v>
      </c>
    </row>
    <row r="100" spans="1:8" ht="12.75">
      <c r="A100" s="157"/>
      <c r="B100" s="193"/>
      <c r="C100" s="193"/>
      <c r="D100" s="174" t="s">
        <v>286</v>
      </c>
      <c r="E100" s="173">
        <v>0</v>
      </c>
      <c r="F100" s="173">
        <v>0</v>
      </c>
      <c r="G100" s="173">
        <v>800</v>
      </c>
      <c r="H100" s="174">
        <v>0</v>
      </c>
    </row>
    <row r="101" spans="1:8" ht="12.75">
      <c r="A101" s="157"/>
      <c r="B101" s="157"/>
      <c r="C101" s="193"/>
      <c r="D101" s="174" t="s">
        <v>282</v>
      </c>
      <c r="E101" s="173">
        <v>0</v>
      </c>
      <c r="F101" s="173">
        <v>0</v>
      </c>
      <c r="G101" s="173">
        <v>1050</v>
      </c>
      <c r="H101" s="174">
        <v>0</v>
      </c>
    </row>
    <row r="102" spans="1:8" ht="12.75">
      <c r="A102" s="157"/>
      <c r="B102" s="157"/>
      <c r="C102" s="157"/>
      <c r="D102" s="174" t="s">
        <v>319</v>
      </c>
      <c r="E102" s="173">
        <v>0</v>
      </c>
      <c r="F102" s="173">
        <v>0</v>
      </c>
      <c r="G102" s="173">
        <v>4641</v>
      </c>
      <c r="H102" s="174">
        <v>0</v>
      </c>
    </row>
    <row r="103" spans="1:8" ht="12.75">
      <c r="A103" s="153" t="s">
        <v>169</v>
      </c>
      <c r="B103" s="154" t="s">
        <v>327</v>
      </c>
      <c r="C103" s="154"/>
      <c r="D103" s="154"/>
      <c r="E103" s="155">
        <f>SUM(E105,E125)</f>
        <v>346743</v>
      </c>
      <c r="F103" s="155">
        <f>SUM(F105,F125)</f>
        <v>346734</v>
      </c>
      <c r="G103" s="156">
        <f>SUM(G105)</f>
        <v>34377</v>
      </c>
      <c r="H103" s="156">
        <f>ABS(G103/F103*100)</f>
        <v>9.914516603505858</v>
      </c>
    </row>
    <row r="104" spans="1:8" ht="12.75">
      <c r="A104" s="157"/>
      <c r="B104" s="184" t="s">
        <v>268</v>
      </c>
      <c r="C104" s="158" t="s">
        <v>269</v>
      </c>
      <c r="D104" s="158"/>
      <c r="E104" s="177">
        <f>SUM(E125,E105)</f>
        <v>346743</v>
      </c>
      <c r="F104" s="177">
        <f>SUM(F125,F105)</f>
        <v>346734</v>
      </c>
      <c r="G104" s="160">
        <f>SUM(G125,G105)</f>
        <v>34377</v>
      </c>
      <c r="H104" s="160">
        <f>ABS(G104/F104*100)</f>
        <v>9.914516603505858</v>
      </c>
    </row>
    <row r="105" spans="1:8" ht="12.75">
      <c r="A105" s="157"/>
      <c r="B105" s="193"/>
      <c r="C105" s="162" t="s">
        <v>270</v>
      </c>
      <c r="D105" s="163" t="s">
        <v>8</v>
      </c>
      <c r="E105" s="164">
        <f>SUM(E106)</f>
        <v>118288</v>
      </c>
      <c r="F105" s="164">
        <f>SUM(F106)</f>
        <v>118279</v>
      </c>
      <c r="G105" s="165">
        <f>SUM(G106)</f>
        <v>34377</v>
      </c>
      <c r="H105" s="165">
        <f>ABS(G105/F105*100)</f>
        <v>29.06433094632183</v>
      </c>
    </row>
    <row r="106" spans="1:8" ht="12.75">
      <c r="A106" s="157"/>
      <c r="B106" s="193"/>
      <c r="C106" s="166" t="s">
        <v>271</v>
      </c>
      <c r="D106" s="167" t="s">
        <v>272</v>
      </c>
      <c r="E106" s="168">
        <f>SUM(E107:E124)</f>
        <v>118288</v>
      </c>
      <c r="F106" s="168">
        <f>SUM(F107,F108,F111,F112,F113,F114,F115,F116,F117,F118,F119,F120,F121,F122,F123,F124)</f>
        <v>118279</v>
      </c>
      <c r="G106" s="181">
        <f>SUM(G107:G124)</f>
        <v>34377</v>
      </c>
      <c r="H106" s="191">
        <f>ABS(G106/F106*100)</f>
        <v>29.06433094632183</v>
      </c>
    </row>
    <row r="107" spans="1:8" ht="12.75">
      <c r="A107" s="157"/>
      <c r="B107" s="193"/>
      <c r="C107" s="166"/>
      <c r="D107" s="189" t="s">
        <v>328</v>
      </c>
      <c r="E107" s="172">
        <v>2556</v>
      </c>
      <c r="F107" s="172">
        <v>2556</v>
      </c>
      <c r="G107" s="173">
        <v>169</v>
      </c>
      <c r="H107" s="194">
        <f>ABS(G107/F107*100)</f>
        <v>6.611893583724569</v>
      </c>
    </row>
    <row r="108" spans="1:8" ht="12.75">
      <c r="A108" s="157"/>
      <c r="B108" s="193"/>
      <c r="C108" s="166"/>
      <c r="D108" s="189" t="s">
        <v>329</v>
      </c>
      <c r="E108" s="172">
        <v>25000</v>
      </c>
      <c r="F108" s="172">
        <f>SUM(F109:F110)</f>
        <v>560</v>
      </c>
      <c r="G108" s="173">
        <v>0</v>
      </c>
      <c r="H108" s="194">
        <f>ABS(G108/F108*100)</f>
        <v>0</v>
      </c>
    </row>
    <row r="109" spans="1:8" ht="12.75">
      <c r="A109" s="157"/>
      <c r="B109" s="193"/>
      <c r="C109" s="166"/>
      <c r="D109" s="189" t="s">
        <v>330</v>
      </c>
      <c r="E109" s="172">
        <v>0</v>
      </c>
      <c r="F109" s="172">
        <v>540</v>
      </c>
      <c r="G109" s="173">
        <v>295</v>
      </c>
      <c r="H109" s="194">
        <f>ABS(G109/F109*100)</f>
        <v>54.629629629629626</v>
      </c>
    </row>
    <row r="110" spans="1:8" ht="12.75">
      <c r="A110" s="157"/>
      <c r="B110" s="193"/>
      <c r="C110" s="166"/>
      <c r="D110" s="189" t="s">
        <v>331</v>
      </c>
      <c r="E110" s="172">
        <v>0</v>
      </c>
      <c r="F110" s="172">
        <v>20</v>
      </c>
      <c r="G110" s="173">
        <v>11</v>
      </c>
      <c r="H110" s="194">
        <f>ABS(G110/F110*100)</f>
        <v>55.00000000000001</v>
      </c>
    </row>
    <row r="111" spans="1:8" ht="12.75">
      <c r="A111" s="157"/>
      <c r="B111" s="193"/>
      <c r="C111" s="166"/>
      <c r="D111" s="189" t="s">
        <v>311</v>
      </c>
      <c r="E111" s="172">
        <v>4000</v>
      </c>
      <c r="F111" s="172">
        <v>4000</v>
      </c>
      <c r="G111" s="173">
        <v>5037</v>
      </c>
      <c r="H111" s="194">
        <f>ABS(G111/F111*100)</f>
        <v>125.925</v>
      </c>
    </row>
    <row r="112" spans="1:8" ht="12.75">
      <c r="A112" s="157"/>
      <c r="B112" s="193"/>
      <c r="C112" s="166"/>
      <c r="D112" s="201" t="s">
        <v>312</v>
      </c>
      <c r="E112" s="172">
        <v>4000</v>
      </c>
      <c r="F112" s="172">
        <v>3380</v>
      </c>
      <c r="G112" s="173">
        <v>2792</v>
      </c>
      <c r="H112" s="194">
        <f>ABS(G112/F112*100)</f>
        <v>82.60355029585799</v>
      </c>
    </row>
    <row r="113" spans="1:8" ht="12.75">
      <c r="A113" s="157"/>
      <c r="B113" s="193"/>
      <c r="C113" s="166"/>
      <c r="D113" s="189" t="s">
        <v>332</v>
      </c>
      <c r="E113" s="172">
        <v>0</v>
      </c>
      <c r="F113" s="172">
        <v>620</v>
      </c>
      <c r="G113" s="173">
        <v>614</v>
      </c>
      <c r="H113" s="194">
        <f>ABS(G113/F113*100)</f>
        <v>99.03225806451613</v>
      </c>
    </row>
    <row r="114" spans="1:8" ht="12.75">
      <c r="A114" s="157"/>
      <c r="B114" s="193"/>
      <c r="C114" s="166"/>
      <c r="D114" s="189" t="s">
        <v>314</v>
      </c>
      <c r="E114" s="172">
        <v>0</v>
      </c>
      <c r="F114" s="172">
        <v>0</v>
      </c>
      <c r="G114" s="173">
        <v>398</v>
      </c>
      <c r="H114" s="174">
        <v>0</v>
      </c>
    </row>
    <row r="115" spans="1:8" ht="12.75">
      <c r="A115" s="157"/>
      <c r="B115" s="193"/>
      <c r="C115" s="166"/>
      <c r="D115" s="189" t="s">
        <v>333</v>
      </c>
      <c r="E115" s="172">
        <v>0</v>
      </c>
      <c r="F115" s="172">
        <v>600</v>
      </c>
      <c r="G115" s="173">
        <v>590</v>
      </c>
      <c r="H115" s="194">
        <f>ABS(G115/F115*100)</f>
        <v>98.33333333333333</v>
      </c>
    </row>
    <row r="116" spans="1:8" ht="12.75">
      <c r="A116" s="157"/>
      <c r="B116" s="193"/>
      <c r="C116" s="166"/>
      <c r="D116" s="189" t="s">
        <v>334</v>
      </c>
      <c r="E116" s="172">
        <v>0</v>
      </c>
      <c r="F116" s="172">
        <v>12640</v>
      </c>
      <c r="G116" s="173">
        <v>11062</v>
      </c>
      <c r="H116" s="194">
        <f>ABS(G116/F116*100)</f>
        <v>87.51582278481013</v>
      </c>
    </row>
    <row r="117" spans="1:8" ht="12.75">
      <c r="A117" s="157"/>
      <c r="B117" s="193"/>
      <c r="C117" s="166"/>
      <c r="D117" s="201" t="s">
        <v>335</v>
      </c>
      <c r="E117" s="172">
        <v>9000</v>
      </c>
      <c r="F117" s="172">
        <v>8400</v>
      </c>
      <c r="G117" s="173">
        <v>705</v>
      </c>
      <c r="H117" s="194">
        <f>ABS(G117/F117*100)</f>
        <v>8.392857142857142</v>
      </c>
    </row>
    <row r="118" spans="1:8" ht="12.75">
      <c r="A118" s="157"/>
      <c r="B118" s="193"/>
      <c r="C118" s="166"/>
      <c r="D118" s="201" t="s">
        <v>317</v>
      </c>
      <c r="E118" s="172">
        <v>12350</v>
      </c>
      <c r="F118" s="172">
        <v>10112</v>
      </c>
      <c r="G118" s="173">
        <v>3716</v>
      </c>
      <c r="H118" s="194">
        <f>ABS(G118/F118*100)</f>
        <v>36.74841772151899</v>
      </c>
    </row>
    <row r="119" spans="1:8" ht="12.75">
      <c r="A119" s="157"/>
      <c r="B119" s="193"/>
      <c r="C119" s="166"/>
      <c r="D119" s="201" t="s">
        <v>326</v>
      </c>
      <c r="E119" s="172">
        <v>0</v>
      </c>
      <c r="F119" s="172">
        <v>11991</v>
      </c>
      <c r="G119" s="173">
        <v>0</v>
      </c>
      <c r="H119" s="194">
        <f>ABS(G119/F119*100)</f>
        <v>0</v>
      </c>
    </row>
    <row r="120" spans="1:8" ht="12.75">
      <c r="A120" s="157"/>
      <c r="B120" s="193"/>
      <c r="C120" s="166"/>
      <c r="D120" s="201" t="s">
        <v>286</v>
      </c>
      <c r="E120" s="172">
        <v>0</v>
      </c>
      <c r="F120" s="172">
        <v>13020</v>
      </c>
      <c r="G120" s="173">
        <v>4</v>
      </c>
      <c r="H120" s="194">
        <f>ABS(G120/F120*100)</f>
        <v>0.030721966205837174</v>
      </c>
    </row>
    <row r="121" spans="1:8" ht="12.75">
      <c r="A121" s="157"/>
      <c r="B121" s="193"/>
      <c r="C121" s="193"/>
      <c r="D121" s="185" t="s">
        <v>281</v>
      </c>
      <c r="E121" s="172">
        <v>500</v>
      </c>
      <c r="F121" s="172">
        <v>500</v>
      </c>
      <c r="G121" s="173">
        <v>0</v>
      </c>
      <c r="H121" s="194">
        <f>ABS(G121/F121*100)</f>
        <v>0</v>
      </c>
    </row>
    <row r="122" spans="1:8" ht="12.75">
      <c r="A122" s="157"/>
      <c r="B122" s="193"/>
      <c r="C122" s="193"/>
      <c r="D122" s="185" t="s">
        <v>282</v>
      </c>
      <c r="E122" s="172">
        <v>34982</v>
      </c>
      <c r="F122" s="172">
        <v>24000</v>
      </c>
      <c r="G122" s="173">
        <v>0</v>
      </c>
      <c r="H122" s="194">
        <f>ABS(G122/F122*100)</f>
        <v>0</v>
      </c>
    </row>
    <row r="123" spans="1:8" ht="12.75">
      <c r="A123" s="157"/>
      <c r="B123" s="193"/>
      <c r="C123" s="193"/>
      <c r="D123" s="185" t="s">
        <v>336</v>
      </c>
      <c r="E123" s="172">
        <v>500</v>
      </c>
      <c r="F123" s="172">
        <v>500</v>
      </c>
      <c r="G123" s="173">
        <v>0</v>
      </c>
      <c r="H123" s="194">
        <f>ABS(G123/F123*100)</f>
        <v>0</v>
      </c>
    </row>
    <row r="124" spans="1:8" ht="12.75">
      <c r="A124" s="157"/>
      <c r="B124" s="193"/>
      <c r="C124" s="193"/>
      <c r="D124" s="185" t="s">
        <v>319</v>
      </c>
      <c r="E124" s="172">
        <v>25400</v>
      </c>
      <c r="F124" s="172">
        <v>25400</v>
      </c>
      <c r="G124" s="173">
        <v>8984</v>
      </c>
      <c r="H124" s="194">
        <f>ABS(G124/F124*100)</f>
        <v>35.37007874015748</v>
      </c>
    </row>
    <row r="125" spans="1:8" ht="12.75">
      <c r="A125" s="157"/>
      <c r="B125" s="157"/>
      <c r="C125" s="178">
        <v>700</v>
      </c>
      <c r="D125" s="163" t="s">
        <v>20</v>
      </c>
      <c r="E125" s="164">
        <f>SUM(E126)</f>
        <v>228455</v>
      </c>
      <c r="F125" s="164">
        <f>SUM(F126)</f>
        <v>228455</v>
      </c>
      <c r="G125" s="165">
        <f>SUM(G126)</f>
        <v>0</v>
      </c>
      <c r="H125" s="165">
        <f>ABS(G125/F125*100)</f>
        <v>0</v>
      </c>
    </row>
    <row r="126" spans="1:8" ht="12.75">
      <c r="A126" s="157"/>
      <c r="B126" s="157"/>
      <c r="C126" s="192">
        <v>710</v>
      </c>
      <c r="D126" s="188" t="s">
        <v>278</v>
      </c>
      <c r="E126" s="168">
        <f>SUM(E127)</f>
        <v>228455</v>
      </c>
      <c r="F126" s="168">
        <f>SUM(F127)</f>
        <v>228455</v>
      </c>
      <c r="G126" s="181">
        <f>SUM(G127)</f>
        <v>0</v>
      </c>
      <c r="H126" s="191">
        <f>ABS(G126/F126*100)</f>
        <v>0</v>
      </c>
    </row>
    <row r="127" spans="1:8" ht="12.75">
      <c r="A127" s="157"/>
      <c r="B127" s="157"/>
      <c r="C127" s="186"/>
      <c r="D127" s="174" t="s">
        <v>288</v>
      </c>
      <c r="E127" s="172">
        <v>228455</v>
      </c>
      <c r="F127" s="172">
        <v>228455</v>
      </c>
      <c r="G127" s="173">
        <v>0</v>
      </c>
      <c r="H127" s="194">
        <f>ABS(G127/F127*100)</f>
        <v>0</v>
      </c>
    </row>
    <row r="128" spans="1:8" ht="12.75">
      <c r="A128" s="153" t="s">
        <v>171</v>
      </c>
      <c r="B128" s="154" t="s">
        <v>337</v>
      </c>
      <c r="C128" s="154"/>
      <c r="D128" s="154"/>
      <c r="E128" s="155">
        <f>SUM(E130)</f>
        <v>183000</v>
      </c>
      <c r="F128" s="155">
        <f>SUM(F130)</f>
        <v>224995</v>
      </c>
      <c r="G128" s="156">
        <f>SUM(G130)</f>
        <v>41995</v>
      </c>
      <c r="H128" s="156">
        <f>ABS(G128/F128*100)</f>
        <v>18.664859219093756</v>
      </c>
    </row>
    <row r="129" spans="1:8" ht="12.75">
      <c r="A129" s="157"/>
      <c r="B129" s="176" t="s">
        <v>338</v>
      </c>
      <c r="C129" s="184" t="s">
        <v>339</v>
      </c>
      <c r="D129" s="184"/>
      <c r="E129" s="177">
        <f>SUM(E130)</f>
        <v>183000</v>
      </c>
      <c r="F129" s="177">
        <f>SUM(F130)</f>
        <v>224995</v>
      </c>
      <c r="G129" s="160">
        <f>SUM(G130)</f>
        <v>41995</v>
      </c>
      <c r="H129" s="160">
        <f>ABS(G129/F129*100)</f>
        <v>18.664859219093756</v>
      </c>
    </row>
    <row r="130" spans="1:8" ht="12.75">
      <c r="A130" s="157"/>
      <c r="B130" s="167"/>
      <c r="C130" s="178">
        <v>700</v>
      </c>
      <c r="D130" s="163" t="s">
        <v>20</v>
      </c>
      <c r="E130" s="164">
        <f>SUM(E131)</f>
        <v>183000</v>
      </c>
      <c r="F130" s="164">
        <f>SUM(F131)</f>
        <v>224995</v>
      </c>
      <c r="G130" s="165">
        <f>SUM(G131)</f>
        <v>41995</v>
      </c>
      <c r="H130" s="165">
        <f>ABS(G130/F130*100)</f>
        <v>18.664859219093756</v>
      </c>
    </row>
    <row r="131" spans="1:8" ht="12.75">
      <c r="A131" s="157"/>
      <c r="B131" s="167"/>
      <c r="C131" s="192">
        <v>710</v>
      </c>
      <c r="D131" s="188" t="s">
        <v>278</v>
      </c>
      <c r="E131" s="168">
        <f>SUM(E133)</f>
        <v>183000</v>
      </c>
      <c r="F131" s="168">
        <f>SUM(F132:F133)</f>
        <v>224995</v>
      </c>
      <c r="G131" s="181">
        <f>SUM(G132:G133)</f>
        <v>41995</v>
      </c>
      <c r="H131" s="191">
        <f>ABS(G131/F131*100)</f>
        <v>18.664859219093756</v>
      </c>
    </row>
    <row r="132" spans="1:8" ht="12.75">
      <c r="A132" s="157"/>
      <c r="B132" s="167"/>
      <c r="C132" s="192"/>
      <c r="D132" s="189" t="s">
        <v>279</v>
      </c>
      <c r="E132" s="173">
        <v>0</v>
      </c>
      <c r="F132" s="173">
        <v>41995</v>
      </c>
      <c r="G132" s="173">
        <v>41995</v>
      </c>
      <c r="H132" s="194">
        <f>ABS(G132/F132*100)</f>
        <v>100</v>
      </c>
    </row>
    <row r="133" spans="1:8" ht="12.75">
      <c r="A133" s="157"/>
      <c r="B133" s="157"/>
      <c r="C133" s="192"/>
      <c r="D133" s="171" t="s">
        <v>292</v>
      </c>
      <c r="E133" s="173">
        <v>183000</v>
      </c>
      <c r="F133" s="173">
        <v>183000</v>
      </c>
      <c r="G133" s="173">
        <v>0</v>
      </c>
      <c r="H133" s="194">
        <f>ABS(G133/F133*100)</f>
        <v>0</v>
      </c>
    </row>
    <row r="134" spans="1:8" ht="12.75">
      <c r="A134" s="153" t="s">
        <v>173</v>
      </c>
      <c r="B134" s="154" t="s">
        <v>340</v>
      </c>
      <c r="C134" s="154"/>
      <c r="D134" s="154"/>
      <c r="E134" s="202">
        <f>SUM(E151,E147,E136)</f>
        <v>62480</v>
      </c>
      <c r="F134" s="202">
        <f>SUM(F151,F147,F136)</f>
        <v>62480</v>
      </c>
      <c r="G134" s="156">
        <f>G151+G147+G136</f>
        <v>8462</v>
      </c>
      <c r="H134" s="156">
        <f>ABS(G134/F134*100)</f>
        <v>13.543533930857873</v>
      </c>
    </row>
    <row r="135" spans="1:8" ht="12.75">
      <c r="A135" s="193"/>
      <c r="B135" s="184" t="s">
        <v>268</v>
      </c>
      <c r="C135" s="158" t="s">
        <v>341</v>
      </c>
      <c r="D135" s="158"/>
      <c r="E135" s="177">
        <f>SUM(E136)</f>
        <v>28480</v>
      </c>
      <c r="F135" s="177">
        <f>SUM(F136)</f>
        <v>28480</v>
      </c>
      <c r="G135" s="160">
        <f>SUM(G136)</f>
        <v>8462</v>
      </c>
      <c r="H135" s="160">
        <f>ABS(G135/F135*100)</f>
        <v>29.712078651685392</v>
      </c>
    </row>
    <row r="136" spans="1:8" ht="12.75">
      <c r="A136" s="193"/>
      <c r="B136" s="193"/>
      <c r="C136" s="162" t="s">
        <v>270</v>
      </c>
      <c r="D136" s="163" t="s">
        <v>8</v>
      </c>
      <c r="E136" s="203">
        <f>SUM(E137)</f>
        <v>28480</v>
      </c>
      <c r="F136" s="203">
        <f>SUM(F137)</f>
        <v>28480</v>
      </c>
      <c r="G136" s="165">
        <f>G137</f>
        <v>8462</v>
      </c>
      <c r="H136" s="165">
        <f>ABS(G136/F136*100)</f>
        <v>29.712078651685392</v>
      </c>
    </row>
    <row r="137" spans="1:8" ht="12.75">
      <c r="A137" s="193"/>
      <c r="B137" s="193"/>
      <c r="C137" s="166" t="s">
        <v>271</v>
      </c>
      <c r="D137" s="167" t="s">
        <v>272</v>
      </c>
      <c r="E137" s="204">
        <f>SUM(E139:E145)</f>
        <v>28480</v>
      </c>
      <c r="F137" s="204">
        <f>SUM(F139:F145)</f>
        <v>28480</v>
      </c>
      <c r="G137" s="181">
        <f>SUM(G138:G145)</f>
        <v>8462</v>
      </c>
      <c r="H137" s="191">
        <f>ABS(G137/F137*100)</f>
        <v>29.712078651685392</v>
      </c>
    </row>
    <row r="138" spans="1:8" ht="12.75">
      <c r="A138" s="193"/>
      <c r="B138" s="193"/>
      <c r="C138" s="166"/>
      <c r="D138" s="189" t="s">
        <v>342</v>
      </c>
      <c r="E138" s="205">
        <v>0</v>
      </c>
      <c r="F138" s="205">
        <v>0</v>
      </c>
      <c r="G138" s="173">
        <v>3</v>
      </c>
      <c r="H138" s="174">
        <v>0</v>
      </c>
    </row>
    <row r="139" spans="1:8" ht="12.75">
      <c r="A139" s="193"/>
      <c r="B139" s="193"/>
      <c r="C139" s="193"/>
      <c r="D139" s="189" t="s">
        <v>313</v>
      </c>
      <c r="E139" s="205">
        <v>0</v>
      </c>
      <c r="F139" s="205">
        <v>0</v>
      </c>
      <c r="G139" s="173">
        <v>432</v>
      </c>
      <c r="H139" s="174">
        <v>0</v>
      </c>
    </row>
    <row r="140" spans="1:8" ht="12.75">
      <c r="A140" s="193"/>
      <c r="B140" s="193"/>
      <c r="C140" s="193"/>
      <c r="D140" s="185" t="s">
        <v>343</v>
      </c>
      <c r="E140" s="205">
        <v>10000</v>
      </c>
      <c r="F140" s="205">
        <v>10000</v>
      </c>
      <c r="G140" s="173">
        <v>3000</v>
      </c>
      <c r="H140" s="194">
        <f>ABS(G140/F140*100)</f>
        <v>30</v>
      </c>
    </row>
    <row r="141" spans="1:8" ht="12.75">
      <c r="A141" s="193"/>
      <c r="B141" s="193"/>
      <c r="C141" s="193"/>
      <c r="D141" s="185" t="s">
        <v>326</v>
      </c>
      <c r="E141" s="205">
        <v>480</v>
      </c>
      <c r="F141" s="205">
        <v>480</v>
      </c>
      <c r="G141" s="173">
        <v>0</v>
      </c>
      <c r="H141" s="194">
        <f>ABS(G141/F141*100)</f>
        <v>0</v>
      </c>
    </row>
    <row r="142" spans="1:8" ht="12.75">
      <c r="A142" s="193"/>
      <c r="B142" s="193"/>
      <c r="C142" s="193"/>
      <c r="D142" s="185" t="s">
        <v>286</v>
      </c>
      <c r="E142" s="205">
        <v>3000</v>
      </c>
      <c r="F142" s="205">
        <v>3000</v>
      </c>
      <c r="G142" s="173">
        <v>1790</v>
      </c>
      <c r="H142" s="194">
        <f>ABS(G142/F142*100)</f>
        <v>59.66666666666667</v>
      </c>
    </row>
    <row r="143" spans="1:8" ht="12.75">
      <c r="A143" s="193"/>
      <c r="B143" s="193"/>
      <c r="C143" s="193"/>
      <c r="D143" s="185" t="s">
        <v>281</v>
      </c>
      <c r="E143" s="205">
        <v>7000</v>
      </c>
      <c r="F143" s="205">
        <v>7000</v>
      </c>
      <c r="G143" s="173">
        <v>1150</v>
      </c>
      <c r="H143" s="194">
        <f>ABS(G143/F143*100)</f>
        <v>16.428571428571427</v>
      </c>
    </row>
    <row r="144" spans="1:8" ht="12.75">
      <c r="A144" s="193"/>
      <c r="B144" s="193"/>
      <c r="C144" s="193"/>
      <c r="D144" s="185" t="s">
        <v>282</v>
      </c>
      <c r="E144" s="205">
        <v>5000</v>
      </c>
      <c r="F144" s="205">
        <v>5000</v>
      </c>
      <c r="G144" s="173">
        <v>1154</v>
      </c>
      <c r="H144" s="194">
        <f>ABS(G144/F144*100)</f>
        <v>23.080000000000002</v>
      </c>
    </row>
    <row r="145" spans="1:8" ht="12.75">
      <c r="A145" s="193"/>
      <c r="B145" s="193"/>
      <c r="C145" s="193"/>
      <c r="D145" s="185" t="s">
        <v>336</v>
      </c>
      <c r="E145" s="205">
        <v>3000</v>
      </c>
      <c r="F145" s="205">
        <v>3000</v>
      </c>
      <c r="G145" s="173">
        <v>933</v>
      </c>
      <c r="H145" s="194">
        <f>ABS(G145/F145*100)</f>
        <v>31.1</v>
      </c>
    </row>
    <row r="146" spans="1:8" ht="12.75">
      <c r="A146" s="193"/>
      <c r="B146" s="176" t="s">
        <v>276</v>
      </c>
      <c r="C146" s="159" t="s">
        <v>287</v>
      </c>
      <c r="D146" s="159"/>
      <c r="E146" s="206">
        <f>SUM(E147)</f>
        <v>33000</v>
      </c>
      <c r="F146" s="206">
        <f>SUM(F147)</f>
        <v>33000</v>
      </c>
      <c r="G146" s="160">
        <f>SUM(G147)</f>
        <v>0</v>
      </c>
      <c r="H146" s="160">
        <f>ABS(G146/F146*100)</f>
        <v>0</v>
      </c>
    </row>
    <row r="147" spans="1:8" ht="12.75">
      <c r="A147" s="193"/>
      <c r="B147" s="207"/>
      <c r="C147" s="178">
        <v>700</v>
      </c>
      <c r="D147" s="163" t="s">
        <v>20</v>
      </c>
      <c r="E147" s="203">
        <f>SUM(E148)</f>
        <v>33000</v>
      </c>
      <c r="F147" s="203">
        <f>SUM(F148)</f>
        <v>33000</v>
      </c>
      <c r="G147" s="165">
        <f>SUM(G148)</f>
        <v>0</v>
      </c>
      <c r="H147" s="165">
        <f>ABS(G147/F147*100)</f>
        <v>0</v>
      </c>
    </row>
    <row r="148" spans="1:8" ht="12.75">
      <c r="A148" s="193"/>
      <c r="B148" s="207"/>
      <c r="C148" s="180">
        <v>710</v>
      </c>
      <c r="D148" s="169" t="s">
        <v>278</v>
      </c>
      <c r="E148" s="204">
        <f>SUM(E149)</f>
        <v>33000</v>
      </c>
      <c r="F148" s="204">
        <f>SUM(F149)</f>
        <v>33000</v>
      </c>
      <c r="G148" s="181">
        <f>SUM(G149)</f>
        <v>0</v>
      </c>
      <c r="H148" s="191">
        <f>ABS(G148/F148*100)</f>
        <v>0</v>
      </c>
    </row>
    <row r="149" spans="1:8" ht="12.75">
      <c r="A149" s="193"/>
      <c r="B149" s="207"/>
      <c r="C149" s="180"/>
      <c r="D149" s="185" t="s">
        <v>344</v>
      </c>
      <c r="E149" s="205">
        <v>33000</v>
      </c>
      <c r="F149" s="205">
        <v>33000</v>
      </c>
      <c r="G149" s="173">
        <v>0</v>
      </c>
      <c r="H149" s="194">
        <f>ABS(G149/F149*100)</f>
        <v>0</v>
      </c>
    </row>
    <row r="150" spans="1:8" ht="12.75">
      <c r="A150" s="193"/>
      <c r="B150" s="176" t="s">
        <v>345</v>
      </c>
      <c r="C150" s="159" t="s">
        <v>346</v>
      </c>
      <c r="D150" s="159"/>
      <c r="E150" s="206">
        <f>SUM(E151)</f>
        <v>1000</v>
      </c>
      <c r="F150" s="206">
        <f>SUM(F151)</f>
        <v>1000</v>
      </c>
      <c r="G150" s="160">
        <f>SUM(G151)</f>
        <v>0</v>
      </c>
      <c r="H150" s="160">
        <f>ABS(G150/F150*100)</f>
        <v>0</v>
      </c>
    </row>
    <row r="151" spans="1:8" ht="12.75">
      <c r="A151" s="193"/>
      <c r="B151" s="208"/>
      <c r="C151" s="178">
        <v>600</v>
      </c>
      <c r="D151" s="163" t="s">
        <v>8</v>
      </c>
      <c r="E151" s="203">
        <f>SUM(E153)</f>
        <v>1000</v>
      </c>
      <c r="F151" s="203">
        <f>SUM(F153)</f>
        <v>1000</v>
      </c>
      <c r="G151" s="165">
        <f>SUM(G152)</f>
        <v>0</v>
      </c>
      <c r="H151" s="165">
        <f>ABS(G151/F151*100)</f>
        <v>0</v>
      </c>
    </row>
    <row r="152" spans="1:8" ht="12.75">
      <c r="A152" s="193"/>
      <c r="B152" s="208"/>
      <c r="C152" s="166" t="s">
        <v>271</v>
      </c>
      <c r="D152" s="167" t="s">
        <v>272</v>
      </c>
      <c r="E152" s="204">
        <f>SUM(E153)</f>
        <v>1000</v>
      </c>
      <c r="F152" s="204">
        <f>SUM(F153)</f>
        <v>1000</v>
      </c>
      <c r="G152" s="181">
        <f>SUM(G153)</f>
        <v>0</v>
      </c>
      <c r="H152" s="191">
        <f>ABS(G152/F152*100)</f>
        <v>0</v>
      </c>
    </row>
    <row r="153" spans="1:8" ht="12.75">
      <c r="A153" s="193"/>
      <c r="B153" s="208"/>
      <c r="C153" s="208"/>
      <c r="D153" s="185" t="s">
        <v>347</v>
      </c>
      <c r="E153" s="205">
        <v>1000</v>
      </c>
      <c r="F153" s="205">
        <v>1000</v>
      </c>
      <c r="G153" s="173">
        <v>0</v>
      </c>
      <c r="H153" s="194">
        <f>ABS(G153/F153*100)</f>
        <v>0</v>
      </c>
    </row>
    <row r="154" spans="1:8" ht="12.75">
      <c r="A154" s="209" t="s">
        <v>348</v>
      </c>
      <c r="B154" s="209"/>
      <c r="C154" s="209"/>
      <c r="D154" s="210" t="s">
        <v>349</v>
      </c>
      <c r="E154" s="211">
        <f>SUM(E151+E136+E105+E92+E56+E32+E27+E20+E9)</f>
        <v>446212</v>
      </c>
      <c r="F154" s="211">
        <f>SUM(F9,F20,F27,F32,F39,F48,F56,F92,F105,F136,F151)</f>
        <v>449446</v>
      </c>
      <c r="G154" s="212">
        <f>SUM(G9,G20,G27,G32,G39,G48,G56,G92,G105,G136,G151)</f>
        <v>140978</v>
      </c>
      <c r="H154" s="212">
        <f>ABS(G154/F154*100)</f>
        <v>31.367060781495443</v>
      </c>
    </row>
    <row r="155" spans="1:8" ht="12.75">
      <c r="A155" s="209"/>
      <c r="B155" s="209"/>
      <c r="C155" s="209"/>
      <c r="D155" s="213" t="s">
        <v>350</v>
      </c>
      <c r="E155" s="212">
        <f>SUM(E147+E130+E125+E83+E43+E34+E15)</f>
        <v>2397580</v>
      </c>
      <c r="F155" s="212">
        <f>SUM(F15,F34,F43,F52,F83,F125,F130,F147)</f>
        <v>3109397</v>
      </c>
      <c r="G155" s="212">
        <f>SUM(G15,G34,G43,G52,G83,G125,G130,G147)</f>
        <v>482074</v>
      </c>
      <c r="H155" s="212">
        <f>ABS(G155/F155*100)</f>
        <v>15.503777742115272</v>
      </c>
    </row>
  </sheetData>
  <mergeCells count="68">
    <mergeCell ref="E3:F3"/>
    <mergeCell ref="A4:A5"/>
    <mergeCell ref="E4:E5"/>
    <mergeCell ref="F4:F5"/>
    <mergeCell ref="B7:D7"/>
    <mergeCell ref="A8:A17"/>
    <mergeCell ref="C8:D8"/>
    <mergeCell ref="B9:B13"/>
    <mergeCell ref="C11:C13"/>
    <mergeCell ref="C14:D14"/>
    <mergeCell ref="B15:B17"/>
    <mergeCell ref="B18:D18"/>
    <mergeCell ref="A19:A24"/>
    <mergeCell ref="C19:D19"/>
    <mergeCell ref="B20:B24"/>
    <mergeCell ref="C22:C24"/>
    <mergeCell ref="B25:D25"/>
    <mergeCell ref="A26:A34"/>
    <mergeCell ref="C26:D26"/>
    <mergeCell ref="B27:B30"/>
    <mergeCell ref="C29:C30"/>
    <mergeCell ref="C31:D31"/>
    <mergeCell ref="B32:B34"/>
    <mergeCell ref="A35:A69"/>
    <mergeCell ref="B35:B37"/>
    <mergeCell ref="C36:C37"/>
    <mergeCell ref="C38:D38"/>
    <mergeCell ref="B39:B46"/>
    <mergeCell ref="C41:C42"/>
    <mergeCell ref="C45:C46"/>
    <mergeCell ref="C47:D47"/>
    <mergeCell ref="B48:B54"/>
    <mergeCell ref="C50:C51"/>
    <mergeCell ref="C55:D55"/>
    <mergeCell ref="B56:B69"/>
    <mergeCell ref="C60:C68"/>
    <mergeCell ref="A70:A102"/>
    <mergeCell ref="B70:B90"/>
    <mergeCell ref="C70:C82"/>
    <mergeCell ref="C85:C90"/>
    <mergeCell ref="C91:D91"/>
    <mergeCell ref="B92:B102"/>
    <mergeCell ref="C94:C95"/>
    <mergeCell ref="C97:C100"/>
    <mergeCell ref="C101:C102"/>
    <mergeCell ref="B103:D103"/>
    <mergeCell ref="C104:D104"/>
    <mergeCell ref="A105:A127"/>
    <mergeCell ref="B105:B127"/>
    <mergeCell ref="C107:C124"/>
    <mergeCell ref="B128:D128"/>
    <mergeCell ref="A129:A133"/>
    <mergeCell ref="C129:D129"/>
    <mergeCell ref="B130:B133"/>
    <mergeCell ref="C132:C133"/>
    <mergeCell ref="B134:D134"/>
    <mergeCell ref="A135:A139"/>
    <mergeCell ref="C135:D135"/>
    <mergeCell ref="B136:B139"/>
    <mergeCell ref="C138:C139"/>
    <mergeCell ref="A140:A153"/>
    <mergeCell ref="B140:B145"/>
    <mergeCell ref="C140:C145"/>
    <mergeCell ref="C146:D146"/>
    <mergeCell ref="B147:B149"/>
    <mergeCell ref="C150:D150"/>
    <mergeCell ref="B151:B153"/>
    <mergeCell ref="A154:C155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4"/>
  <sheetViews>
    <sheetView workbookViewId="0" topLeftCell="A1">
      <selection activeCell="A1" sqref="A1"/>
    </sheetView>
  </sheetViews>
  <sheetFormatPr defaultColWidth="12.57421875" defaultRowHeight="12.75"/>
  <cols>
    <col min="1" max="1" width="8.57421875" style="0" customWidth="1"/>
    <col min="2" max="2" width="11.00390625" style="0" customWidth="1"/>
    <col min="3" max="3" width="11.57421875" style="0" customWidth="1"/>
    <col min="4" max="4" width="45.8515625" style="0" customWidth="1"/>
    <col min="5" max="16384" width="11.57421875" style="0" customWidth="1"/>
  </cols>
  <sheetData>
    <row r="1" spans="1:6" ht="15">
      <c r="A1" s="214" t="s">
        <v>351</v>
      </c>
      <c r="B1" s="215"/>
      <c r="C1" s="215"/>
      <c r="D1" s="216"/>
      <c r="E1" s="216"/>
      <c r="F1" s="216"/>
    </row>
    <row r="2" spans="1:6" ht="15">
      <c r="A2" s="214"/>
      <c r="B2" s="215"/>
      <c r="C2" s="215"/>
      <c r="D2" s="216"/>
      <c r="E2" s="216"/>
      <c r="F2" s="216"/>
    </row>
    <row r="3" spans="1:8" ht="12.75" customHeight="1">
      <c r="A3" s="217"/>
      <c r="B3" s="217"/>
      <c r="C3" s="218" t="s">
        <v>352</v>
      </c>
      <c r="D3" s="218"/>
      <c r="E3" s="218" t="s">
        <v>353</v>
      </c>
      <c r="F3" s="218"/>
      <c r="G3" s="219" t="s">
        <v>354</v>
      </c>
      <c r="H3" s="219" t="s">
        <v>355</v>
      </c>
    </row>
    <row r="4" spans="1:8" ht="12.75" customHeight="1">
      <c r="A4" s="220" t="s">
        <v>258</v>
      </c>
      <c r="B4" s="221" t="s">
        <v>356</v>
      </c>
      <c r="C4" s="222" t="s">
        <v>357</v>
      </c>
      <c r="D4" s="223" t="s">
        <v>260</v>
      </c>
      <c r="E4" s="224" t="s">
        <v>358</v>
      </c>
      <c r="F4" s="224" t="s">
        <v>5</v>
      </c>
      <c r="G4" s="219"/>
      <c r="H4" s="219"/>
    </row>
    <row r="5" spans="1:8" ht="12.75">
      <c r="A5" s="220"/>
      <c r="B5" s="221"/>
      <c r="C5" s="222"/>
      <c r="D5" s="225" t="s">
        <v>264</v>
      </c>
      <c r="E5" s="224"/>
      <c r="F5" s="224"/>
      <c r="G5" s="219"/>
      <c r="H5" s="219"/>
    </row>
    <row r="6" spans="1:8" ht="12.75">
      <c r="A6" s="226" t="s">
        <v>359</v>
      </c>
      <c r="B6" s="226"/>
      <c r="C6" s="226"/>
      <c r="D6" s="226"/>
      <c r="E6" s="227">
        <f>SUM(E7+E40+E154+E196+E226)</f>
        <v>1902165</v>
      </c>
      <c r="F6" s="227">
        <f>SUM(F7+F40+F154+F196+F226)</f>
        <v>1989979</v>
      </c>
      <c r="G6" s="227">
        <f>SUM(G7+G40+G154+G196+G226)</f>
        <v>736450</v>
      </c>
      <c r="H6" s="228">
        <f>IF(0," ",G6/F6*100)</f>
        <v>37.0079282243682</v>
      </c>
    </row>
    <row r="7" spans="1:8" ht="12.75">
      <c r="A7" s="229" t="s">
        <v>179</v>
      </c>
      <c r="B7" s="230"/>
      <c r="C7" s="231" t="s">
        <v>360</v>
      </c>
      <c r="D7" s="231"/>
      <c r="E7" s="232">
        <f>SUBTOTAL(9,E9:E39)</f>
        <v>173844</v>
      </c>
      <c r="F7" s="232">
        <f>SUBTOTAL(9,F9:F39)</f>
        <v>172783</v>
      </c>
      <c r="G7" s="232">
        <f>SUBTOTAL(9,G9:G39)</f>
        <v>50870</v>
      </c>
      <c r="H7" s="233">
        <f>IF(0," ",G7/F7*100)</f>
        <v>29.441553856571538</v>
      </c>
    </row>
    <row r="8" spans="1:8" ht="12.75">
      <c r="A8" s="234"/>
      <c r="B8" s="235" t="s">
        <v>361</v>
      </c>
      <c r="C8" s="236" t="s">
        <v>341</v>
      </c>
      <c r="D8" s="236"/>
      <c r="E8" s="237"/>
      <c r="F8" s="237"/>
      <c r="G8" s="237"/>
      <c r="H8" s="238"/>
    </row>
    <row r="9" spans="1:8" ht="12.75" customHeight="1">
      <c r="A9" s="234"/>
      <c r="B9" s="239"/>
      <c r="C9" s="240" t="s">
        <v>270</v>
      </c>
      <c r="D9" s="241" t="s">
        <v>362</v>
      </c>
      <c r="E9" s="242">
        <f>SUBTOTAL(9,E10:E39)</f>
        <v>173844</v>
      </c>
      <c r="F9" s="242">
        <f>SUBTOTAL(9,F10:F39)</f>
        <v>172783</v>
      </c>
      <c r="G9" s="242">
        <f>SUBTOTAL(9,G10:G39)</f>
        <v>50870</v>
      </c>
      <c r="H9" s="243">
        <f>IF(0," ",G9/F9*100)</f>
        <v>29.441553856571538</v>
      </c>
    </row>
    <row r="10" spans="1:8" ht="12.75">
      <c r="A10" s="234"/>
      <c r="B10" s="239"/>
      <c r="C10" s="244" t="s">
        <v>363</v>
      </c>
      <c r="D10" s="245" t="s">
        <v>364</v>
      </c>
      <c r="E10" s="246">
        <f>SUBTOTAL(9,E11:E12)</f>
        <v>66255</v>
      </c>
      <c r="F10" s="246">
        <f>SUBTOTAL(9,F11:F12)</f>
        <v>66255</v>
      </c>
      <c r="G10" s="246">
        <f>SUBTOTAL(9,G11:G12)</f>
        <v>24194</v>
      </c>
      <c r="H10" s="247">
        <f>IF(0," ",G10/F10*100)</f>
        <v>36.516489321560634</v>
      </c>
    </row>
    <row r="11" spans="1:8" ht="12.75" customHeight="1">
      <c r="A11" s="234"/>
      <c r="B11" s="239"/>
      <c r="C11" s="244"/>
      <c r="D11" s="245" t="s">
        <v>365</v>
      </c>
      <c r="E11" s="248">
        <v>62936</v>
      </c>
      <c r="F11" s="248">
        <v>62936</v>
      </c>
      <c r="G11" s="248">
        <v>24194</v>
      </c>
      <c r="H11" s="247">
        <f>IF(0," ",G11/F11*100)</f>
        <v>38.44222702427863</v>
      </c>
    </row>
    <row r="12" spans="1:8" ht="12.75">
      <c r="A12" s="234"/>
      <c r="B12" s="239"/>
      <c r="C12" s="244"/>
      <c r="D12" s="245" t="s">
        <v>366</v>
      </c>
      <c r="E12" s="248">
        <v>3319</v>
      </c>
      <c r="F12" s="248">
        <v>3319</v>
      </c>
      <c r="G12" s="248"/>
      <c r="H12" s="247">
        <f>IF(0," ",G12/F12*100)</f>
        <v>0</v>
      </c>
    </row>
    <row r="13" spans="1:8" ht="12.75">
      <c r="A13" s="234"/>
      <c r="B13" s="239"/>
      <c r="C13" s="244" t="s">
        <v>367</v>
      </c>
      <c r="D13" s="249" t="s">
        <v>368</v>
      </c>
      <c r="E13" s="246">
        <f>SUBTOTAL(9,E14:E22)</f>
        <v>24431</v>
      </c>
      <c r="F13" s="246">
        <f>SUBTOTAL(9,F14:F22)</f>
        <v>27081</v>
      </c>
      <c r="G13" s="246">
        <f>SUBTOTAL(9,G14:G22)</f>
        <v>7859</v>
      </c>
      <c r="H13" s="247">
        <f>IF(0," ",G13/F13*100)</f>
        <v>29.0203463683025</v>
      </c>
    </row>
    <row r="14" spans="1:8" ht="12.75">
      <c r="A14" s="234"/>
      <c r="B14" s="239"/>
      <c r="C14" s="244"/>
      <c r="D14" s="249" t="s">
        <v>369</v>
      </c>
      <c r="E14" s="248">
        <v>5206</v>
      </c>
      <c r="F14" s="248">
        <v>5206</v>
      </c>
      <c r="G14" s="248">
        <v>1907</v>
      </c>
      <c r="H14" s="247">
        <f>IF(0," ",G14/F14*100)</f>
        <v>36.63081060315021</v>
      </c>
    </row>
    <row r="15" spans="1:8" ht="12.75">
      <c r="A15" s="234"/>
      <c r="B15" s="239"/>
      <c r="C15" s="244"/>
      <c r="D15" s="249" t="s">
        <v>370</v>
      </c>
      <c r="E15" s="248">
        <f>SUBTOTAL(9,E16:E21)</f>
        <v>17900</v>
      </c>
      <c r="F15" s="248">
        <f>SUBTOTAL(9,F16:F21)</f>
        <v>17900</v>
      </c>
      <c r="G15" s="248">
        <f>SUBTOTAL(9,G16:G21)</f>
        <v>5468</v>
      </c>
      <c r="H15" s="247">
        <f>IF(0," ",G15/F15*100)</f>
        <v>30.547486033519554</v>
      </c>
    </row>
    <row r="16" spans="1:8" ht="12.75">
      <c r="A16" s="234"/>
      <c r="B16" s="239"/>
      <c r="C16" s="244"/>
      <c r="D16" s="250" t="s">
        <v>371</v>
      </c>
      <c r="E16" s="248">
        <v>392</v>
      </c>
      <c r="F16" s="248">
        <v>392</v>
      </c>
      <c r="G16" s="248">
        <v>151</v>
      </c>
      <c r="H16" s="247">
        <f>IF(0," ",G16/F16*100)</f>
        <v>38.52040816326531</v>
      </c>
    </row>
    <row r="17" spans="1:8" ht="12.75">
      <c r="A17" s="234"/>
      <c r="B17" s="239"/>
      <c r="C17" s="244"/>
      <c r="D17" s="251" t="s">
        <v>372</v>
      </c>
      <c r="E17" s="248">
        <v>10448</v>
      </c>
      <c r="F17" s="248">
        <v>10448</v>
      </c>
      <c r="G17" s="248">
        <v>3153</v>
      </c>
      <c r="H17" s="247">
        <f>IF(0," ",G17/F17*100)</f>
        <v>30.17802450229709</v>
      </c>
    </row>
    <row r="18" spans="1:8" ht="12.75">
      <c r="A18" s="234"/>
      <c r="B18" s="239"/>
      <c r="C18" s="244"/>
      <c r="D18" s="250" t="s">
        <v>373</v>
      </c>
      <c r="E18" s="248">
        <v>530</v>
      </c>
      <c r="F18" s="248">
        <v>530</v>
      </c>
      <c r="G18" s="248">
        <v>194</v>
      </c>
      <c r="H18" s="247">
        <f>IF(0," ",G18/F18*100)</f>
        <v>36.60377358490566</v>
      </c>
    </row>
    <row r="19" spans="1:8" ht="12.75">
      <c r="A19" s="234"/>
      <c r="B19" s="239"/>
      <c r="C19" s="244"/>
      <c r="D19" s="250" t="s">
        <v>374</v>
      </c>
      <c r="E19" s="248">
        <v>2239</v>
      </c>
      <c r="F19" s="248">
        <v>2239</v>
      </c>
      <c r="G19" s="248">
        <v>676</v>
      </c>
      <c r="H19" s="247">
        <f>IF(0," ",G19/F19*100)</f>
        <v>30.192050022331397</v>
      </c>
    </row>
    <row r="20" spans="1:8" ht="12.75">
      <c r="A20" s="234"/>
      <c r="B20" s="239"/>
      <c r="C20" s="244"/>
      <c r="D20" s="250" t="s">
        <v>375</v>
      </c>
      <c r="E20" s="248">
        <v>746</v>
      </c>
      <c r="F20" s="248">
        <v>746</v>
      </c>
      <c r="G20" s="248">
        <v>225</v>
      </c>
      <c r="H20" s="247">
        <f>IF(0," ",G20/F20*100)</f>
        <v>30.160857908847184</v>
      </c>
    </row>
    <row r="21" spans="1:8" ht="12.75">
      <c r="A21" s="234"/>
      <c r="B21" s="239"/>
      <c r="C21" s="244"/>
      <c r="D21" s="250" t="s">
        <v>376</v>
      </c>
      <c r="E21" s="248">
        <v>3545</v>
      </c>
      <c r="F21" s="248">
        <v>3545</v>
      </c>
      <c r="G21" s="248">
        <v>1069</v>
      </c>
      <c r="H21" s="247">
        <f>IF(0," ",G21/F21*100)</f>
        <v>30.155148095909734</v>
      </c>
    </row>
    <row r="22" spans="1:8" ht="12.75">
      <c r="A22" s="234"/>
      <c r="B22" s="239"/>
      <c r="C22" s="244"/>
      <c r="D22" s="249" t="s">
        <v>377</v>
      </c>
      <c r="E22" s="248">
        <v>1325</v>
      </c>
      <c r="F22" s="248">
        <v>3975</v>
      </c>
      <c r="G22" s="248">
        <v>484</v>
      </c>
      <c r="H22" s="247">
        <f>IF(0," ",G22/F22*100)</f>
        <v>12.176100628930818</v>
      </c>
    </row>
    <row r="23" spans="1:8" ht="12.75">
      <c r="A23" s="234"/>
      <c r="B23" s="239"/>
      <c r="C23" s="244" t="s">
        <v>271</v>
      </c>
      <c r="D23" s="249" t="s">
        <v>378</v>
      </c>
      <c r="E23" s="246">
        <f>SUBTOTAL(9,E24:E35)</f>
        <v>67023</v>
      </c>
      <c r="F23" s="246">
        <f>SUBTOTAL(9,F24:F35)</f>
        <v>63312</v>
      </c>
      <c r="G23" s="246">
        <f>SUBTOTAL(9,G24:G35)</f>
        <v>18817</v>
      </c>
      <c r="H23" s="247">
        <f>IF(0," ",G23/F23*100)</f>
        <v>29.72106393732626</v>
      </c>
    </row>
    <row r="24" spans="1:8" ht="12.75">
      <c r="A24" s="234"/>
      <c r="B24" s="239"/>
      <c r="C24" s="234"/>
      <c r="D24" s="249" t="s">
        <v>379</v>
      </c>
      <c r="E24" s="248">
        <f>SUBTOTAL(9,E25:E26)</f>
        <v>3400</v>
      </c>
      <c r="F24" s="248">
        <f>SUBTOTAL(9,F25:F26)</f>
        <v>3400</v>
      </c>
      <c r="G24" s="248">
        <f>SUBTOTAL(9,G25:G26)</f>
        <v>495</v>
      </c>
      <c r="H24" s="247">
        <f>IF(0," ",G24/F24*100)</f>
        <v>14.558823529411766</v>
      </c>
    </row>
    <row r="25" spans="1:8" ht="12.75">
      <c r="A25" s="234"/>
      <c r="B25" s="239"/>
      <c r="C25" s="234"/>
      <c r="D25" s="250" t="s">
        <v>380</v>
      </c>
      <c r="E25" s="248">
        <v>1300</v>
      </c>
      <c r="F25" s="248">
        <v>1300</v>
      </c>
      <c r="G25" s="252">
        <v>295</v>
      </c>
      <c r="H25" s="247">
        <f>IF(0," ",G25/F25*100)</f>
        <v>22.692307692307693</v>
      </c>
    </row>
    <row r="26" spans="1:8" ht="12.75">
      <c r="A26" s="234"/>
      <c r="B26" s="239"/>
      <c r="C26" s="234"/>
      <c r="D26" s="250" t="s">
        <v>381</v>
      </c>
      <c r="E26" s="248">
        <v>2100</v>
      </c>
      <c r="F26" s="248">
        <v>2100</v>
      </c>
      <c r="G26" s="252">
        <v>200</v>
      </c>
      <c r="H26" s="247">
        <f>IF(0," ",G26/F26*100)</f>
        <v>9.523809523809524</v>
      </c>
    </row>
    <row r="27" spans="1:8" ht="12.75">
      <c r="A27" s="234"/>
      <c r="B27" s="239"/>
      <c r="C27" s="234"/>
      <c r="D27" s="249" t="s">
        <v>382</v>
      </c>
      <c r="E27" s="253">
        <f>(SUBTOTAL(9,E28))</f>
        <v>3200</v>
      </c>
      <c r="F27" s="253">
        <f>(SUBTOTAL(9,F28))</f>
        <v>3200</v>
      </c>
      <c r="G27" s="250">
        <f>(SUBTOTAL(9,G28))</f>
        <v>907</v>
      </c>
      <c r="H27" s="247">
        <f>IF(0," ",G27/F27*100)</f>
        <v>28.34375</v>
      </c>
    </row>
    <row r="28" spans="1:8" ht="12.75">
      <c r="A28" s="234"/>
      <c r="B28" s="239"/>
      <c r="C28" s="234"/>
      <c r="D28" s="250" t="s">
        <v>383</v>
      </c>
      <c r="E28" s="253">
        <v>3200</v>
      </c>
      <c r="F28" s="253">
        <v>3200</v>
      </c>
      <c r="G28" s="250">
        <v>907</v>
      </c>
      <c r="H28" s="247">
        <f>IF(0," ",G28/F28*100)</f>
        <v>28.34375</v>
      </c>
    </row>
    <row r="29" spans="1:8" ht="12.75">
      <c r="A29" s="234"/>
      <c r="B29" s="239"/>
      <c r="C29" s="234"/>
      <c r="D29" s="249" t="s">
        <v>384</v>
      </c>
      <c r="E29" s="253">
        <f>SUBTOTAL(9,E30)</f>
        <v>1046</v>
      </c>
      <c r="F29" s="253">
        <f>SUBTOTAL(9,F30)</f>
        <v>1046</v>
      </c>
      <c r="G29" s="250">
        <f>SUBTOTAL(9,G30)</f>
        <v>0</v>
      </c>
      <c r="H29" s="247">
        <f>IF(0," ",G29/F29*100)</f>
        <v>0</v>
      </c>
    </row>
    <row r="30" spans="1:8" ht="12.75">
      <c r="A30" s="234"/>
      <c r="B30" s="239"/>
      <c r="C30" s="234"/>
      <c r="D30" s="250" t="s">
        <v>385</v>
      </c>
      <c r="E30" s="253">
        <v>1046</v>
      </c>
      <c r="F30" s="253">
        <v>1046</v>
      </c>
      <c r="G30" s="250"/>
      <c r="H30" s="247">
        <f>IF(0," ",G30/F30*100)</f>
        <v>0</v>
      </c>
    </row>
    <row r="31" spans="1:8" ht="12.75">
      <c r="A31" s="234"/>
      <c r="B31" s="239"/>
      <c r="C31" s="234"/>
      <c r="D31" s="249" t="s">
        <v>386</v>
      </c>
      <c r="E31" s="253">
        <f>SUBTOTAL(9,E32:E35)</f>
        <v>59377</v>
      </c>
      <c r="F31" s="253">
        <f>SUBTOTAL(9,F32:F35)</f>
        <v>55666</v>
      </c>
      <c r="G31" s="250">
        <f>SUBTOTAL(9,G32:G35)</f>
        <v>17415</v>
      </c>
      <c r="H31" s="247">
        <f>IF(0," ",G31/F31*100)</f>
        <v>31.28480580605756</v>
      </c>
    </row>
    <row r="32" spans="1:8" ht="12.75">
      <c r="A32" s="234"/>
      <c r="B32" s="239"/>
      <c r="C32" s="234"/>
      <c r="D32" s="250" t="s">
        <v>387</v>
      </c>
      <c r="E32" s="253"/>
      <c r="F32" s="253"/>
      <c r="G32" s="250"/>
      <c r="H32" s="247"/>
    </row>
    <row r="33" spans="1:8" ht="12.75">
      <c r="A33" s="234"/>
      <c r="B33" s="239"/>
      <c r="C33" s="234"/>
      <c r="D33" s="250" t="s">
        <v>388</v>
      </c>
      <c r="E33" s="253">
        <v>1000</v>
      </c>
      <c r="F33" s="253">
        <v>1000</v>
      </c>
      <c r="G33" s="250">
        <v>222</v>
      </c>
      <c r="H33" s="247">
        <f>IF(0," ",G33/F33*100)</f>
        <v>22.2</v>
      </c>
    </row>
    <row r="34" spans="1:8" ht="12.75">
      <c r="A34" s="234"/>
      <c r="B34" s="239"/>
      <c r="C34" s="234"/>
      <c r="D34" s="250" t="s">
        <v>389</v>
      </c>
      <c r="E34" s="253">
        <v>1500</v>
      </c>
      <c r="F34" s="253">
        <v>1500</v>
      </c>
      <c r="G34" s="250">
        <v>364</v>
      </c>
      <c r="H34" s="247">
        <f>IF(0," ",G34/F34*100)</f>
        <v>24.266666666666666</v>
      </c>
    </row>
    <row r="35" spans="1:8" ht="12.75">
      <c r="A35" s="234"/>
      <c r="B35" s="239"/>
      <c r="C35" s="234"/>
      <c r="D35" s="250" t="s">
        <v>390</v>
      </c>
      <c r="E35" s="253">
        <v>56877</v>
      </c>
      <c r="F35" s="253">
        <v>53166</v>
      </c>
      <c r="G35" s="250">
        <v>16829</v>
      </c>
      <c r="H35" s="247">
        <f>IF(0," ",G35/F35*100)</f>
        <v>31.65368844750404</v>
      </c>
    </row>
    <row r="36" spans="1:8" ht="12.75">
      <c r="A36" s="234"/>
      <c r="B36" s="234"/>
      <c r="C36" s="254">
        <v>640</v>
      </c>
      <c r="D36" s="249" t="s">
        <v>391</v>
      </c>
      <c r="E36" s="255">
        <f>SUBTOTAL(9,E37:E39)</f>
        <v>16135</v>
      </c>
      <c r="F36" s="255">
        <f>SUBTOTAL(9,F37:F39)</f>
        <v>16135</v>
      </c>
      <c r="G36" s="249">
        <f>SUBTOTAL(9,G37:G39)</f>
        <v>0</v>
      </c>
      <c r="H36" s="247">
        <f>IF(0," ",G36/F36*100)</f>
        <v>0</v>
      </c>
    </row>
    <row r="37" spans="1:8" ht="12.75">
      <c r="A37" s="234"/>
      <c r="B37" s="234"/>
      <c r="C37" s="256"/>
      <c r="D37" s="249" t="s">
        <v>392</v>
      </c>
      <c r="E37" s="253">
        <f>SUBTOTAL(9,E38:E39)</f>
        <v>16135</v>
      </c>
      <c r="F37" s="253">
        <f>SUBTOTAL(9,F38:F39)</f>
        <v>16135</v>
      </c>
      <c r="G37" s="250">
        <f>SUBTOTAL(9,G38:G39)</f>
        <v>0</v>
      </c>
      <c r="H37" s="247">
        <f>IF(0," ",G37/F37*100)</f>
        <v>0</v>
      </c>
    </row>
    <row r="38" spans="1:8" ht="12.75">
      <c r="A38" s="234"/>
      <c r="B38" s="234"/>
      <c r="C38" s="256"/>
      <c r="D38" s="250" t="s">
        <v>393</v>
      </c>
      <c r="E38" s="253">
        <v>16135</v>
      </c>
      <c r="F38" s="253">
        <v>16135</v>
      </c>
      <c r="G38" s="250"/>
      <c r="H38" s="247">
        <f>IF(0," ",G38/F38*100)</f>
        <v>0</v>
      </c>
    </row>
    <row r="39" spans="1:8" ht="12.75">
      <c r="A39" s="234"/>
      <c r="B39" s="234"/>
      <c r="C39" s="256"/>
      <c r="D39" s="250" t="s">
        <v>394</v>
      </c>
      <c r="E39" s="253"/>
      <c r="F39" s="253"/>
      <c r="G39" s="250"/>
      <c r="H39" s="247"/>
    </row>
    <row r="40" spans="1:8" ht="12.75">
      <c r="A40" s="229" t="s">
        <v>181</v>
      </c>
      <c r="B40" s="230"/>
      <c r="C40" s="257" t="s">
        <v>395</v>
      </c>
      <c r="D40" s="257"/>
      <c r="E40" s="258">
        <f>SUBTOTAL(9,E41:E153)</f>
        <v>1626770</v>
      </c>
      <c r="F40" s="258">
        <f>SUM(F41+F132+F140)</f>
        <v>1647733</v>
      </c>
      <c r="G40" s="258">
        <f>SUM(G41+G132+G140)</f>
        <v>625595</v>
      </c>
      <c r="H40" s="233">
        <f>IF(0," ",G40/F40*100)</f>
        <v>37.96701285948634</v>
      </c>
    </row>
    <row r="41" spans="1:8" ht="12.75">
      <c r="A41" s="259"/>
      <c r="B41" s="235" t="s">
        <v>268</v>
      </c>
      <c r="C41" s="260" t="s">
        <v>341</v>
      </c>
      <c r="D41" s="260"/>
      <c r="E41" s="261">
        <f>SUBTOTAL(9,E42:E131)</f>
        <v>1166456</v>
      </c>
      <c r="F41" s="261">
        <f>SUBTOTAL(9,F42:F131)</f>
        <v>1306733</v>
      </c>
      <c r="G41" s="261">
        <f>SUBTOTAL(9,G42:G131)</f>
        <v>463637</v>
      </c>
      <c r="H41" s="238">
        <f>IF(0," ",G41/F41*100)</f>
        <v>35.48062228473606</v>
      </c>
    </row>
    <row r="42" spans="1:8" ht="12" customHeight="1">
      <c r="A42" s="259"/>
      <c r="B42" s="239"/>
      <c r="C42" s="240" t="s">
        <v>270</v>
      </c>
      <c r="D42" s="241" t="s">
        <v>362</v>
      </c>
      <c r="E42" s="242">
        <f>SUBTOTAL(9,E43:E120)</f>
        <v>1146456</v>
      </c>
      <c r="F42" s="242">
        <f>SUBTOTAL(9,F43:F120)</f>
        <v>1247733</v>
      </c>
      <c r="G42" s="242">
        <f>SUBTOTAL(9,G43:G120)</f>
        <v>449055</v>
      </c>
      <c r="H42" s="243">
        <f>IF(0," ",G42/F42*100)</f>
        <v>35.98967086708454</v>
      </c>
    </row>
    <row r="43" spans="1:8" ht="21.75" customHeight="1">
      <c r="A43" s="259"/>
      <c r="B43" s="239"/>
      <c r="C43" s="244" t="s">
        <v>363</v>
      </c>
      <c r="D43" s="245" t="s">
        <v>396</v>
      </c>
      <c r="E43" s="246">
        <f>SUBTOTAL(9,E44:E49)</f>
        <v>650197</v>
      </c>
      <c r="F43" s="246">
        <f>SUBTOTAL(9,F44:F49)</f>
        <v>650365</v>
      </c>
      <c r="G43" s="246">
        <f>SUBTOTAL(9,G44:G49)</f>
        <v>231800</v>
      </c>
      <c r="H43" s="247">
        <f>IF(0," ",G43/F43*100)</f>
        <v>35.641524374774164</v>
      </c>
    </row>
    <row r="44" spans="1:8" ht="12.75" customHeight="1">
      <c r="A44" s="259"/>
      <c r="B44" s="239"/>
      <c r="C44" s="244"/>
      <c r="D44" s="245" t="s">
        <v>365</v>
      </c>
      <c r="E44" s="248">
        <v>533990</v>
      </c>
      <c r="F44" s="248">
        <v>534158</v>
      </c>
      <c r="G44" s="248">
        <v>193001</v>
      </c>
      <c r="H44" s="247">
        <f>IF(0," ",G44/F44*100)</f>
        <v>36.131818675373204</v>
      </c>
    </row>
    <row r="45" spans="1:8" ht="12" customHeight="1">
      <c r="A45" s="259"/>
      <c r="B45" s="239"/>
      <c r="C45" s="244"/>
      <c r="D45" s="245" t="s">
        <v>397</v>
      </c>
      <c r="E45" s="248">
        <f>SUBTOTAL(9,E46:E47)</f>
        <v>115487</v>
      </c>
      <c r="F45" s="248">
        <f>SUBTOTAL(9,F46:F47)</f>
        <v>115487</v>
      </c>
      <c r="G45" s="248">
        <f>SUBTOTAL(9,G46:G47)</f>
        <v>37932</v>
      </c>
      <c r="H45" s="247">
        <f>IF(0," ",G45/F45*100)</f>
        <v>32.84525531012149</v>
      </c>
    </row>
    <row r="46" spans="1:8" ht="12.75" customHeight="1">
      <c r="A46" s="259"/>
      <c r="B46" s="239"/>
      <c r="C46" s="244"/>
      <c r="D46" s="262" t="s">
        <v>398</v>
      </c>
      <c r="E46" s="248">
        <v>107010</v>
      </c>
      <c r="F46" s="248">
        <v>107010</v>
      </c>
      <c r="G46" s="248">
        <v>35106</v>
      </c>
      <c r="H46" s="247">
        <f>IF(0," ",G46/F46*100)</f>
        <v>32.8062797869358</v>
      </c>
    </row>
    <row r="47" spans="1:8" ht="12.75" customHeight="1">
      <c r="A47" s="259"/>
      <c r="B47" s="239"/>
      <c r="C47" s="244"/>
      <c r="D47" s="262" t="s">
        <v>399</v>
      </c>
      <c r="E47" s="248">
        <v>8477</v>
      </c>
      <c r="F47" s="248">
        <v>8477</v>
      </c>
      <c r="G47" s="248">
        <v>2826</v>
      </c>
      <c r="H47" s="247">
        <f>IF(0," ",G47/F47*100)</f>
        <v>33.33726554205497</v>
      </c>
    </row>
    <row r="48" spans="1:8" ht="12.75" customHeight="1">
      <c r="A48" s="259"/>
      <c r="B48" s="239"/>
      <c r="C48" s="244"/>
      <c r="D48" s="245" t="s">
        <v>400</v>
      </c>
      <c r="E48" s="248">
        <v>720</v>
      </c>
      <c r="F48" s="248">
        <v>720</v>
      </c>
      <c r="G48" s="248">
        <v>169</v>
      </c>
      <c r="H48" s="247">
        <f>IF(0," ",G48/F48*100)</f>
        <v>23.47222222222222</v>
      </c>
    </row>
    <row r="49" spans="1:8" ht="12.75">
      <c r="A49" s="259"/>
      <c r="B49" s="239"/>
      <c r="C49" s="244"/>
      <c r="D49" s="245" t="s">
        <v>366</v>
      </c>
      <c r="E49" s="248">
        <v>0</v>
      </c>
      <c r="F49" s="248">
        <v>0</v>
      </c>
      <c r="G49" s="248">
        <v>698</v>
      </c>
      <c r="H49" s="247"/>
    </row>
    <row r="50" spans="1:8" ht="12.75" customHeight="1">
      <c r="A50" s="259"/>
      <c r="B50" s="239"/>
      <c r="C50" s="244" t="s">
        <v>401</v>
      </c>
      <c r="D50" s="245" t="s">
        <v>368</v>
      </c>
      <c r="E50" s="246">
        <f>SUBTOTAL(9,E51:E60)</f>
        <v>245159</v>
      </c>
      <c r="F50" s="246">
        <f>SUBTOTAL(9,F51:F60)</f>
        <v>272063</v>
      </c>
      <c r="G50" s="246">
        <f>SUBTOTAL(9,G51:G60)</f>
        <v>85701</v>
      </c>
      <c r="H50" s="247">
        <f>IF(0," ",G50/F50*100)</f>
        <v>31.50042453402337</v>
      </c>
    </row>
    <row r="51" spans="1:8" ht="12.75">
      <c r="A51" s="259"/>
      <c r="B51" s="239"/>
      <c r="C51" s="244"/>
      <c r="D51" s="249" t="s">
        <v>369</v>
      </c>
      <c r="E51" s="248">
        <v>44878</v>
      </c>
      <c r="F51" s="248">
        <v>44895</v>
      </c>
      <c r="G51" s="248">
        <v>16061</v>
      </c>
      <c r="H51" s="247">
        <f>IF(0," ",G51/F51*100)</f>
        <v>35.7745851431117</v>
      </c>
    </row>
    <row r="52" spans="1:8" ht="12.75">
      <c r="A52" s="259"/>
      <c r="B52" s="239"/>
      <c r="C52" s="244"/>
      <c r="D52" s="249" t="s">
        <v>402</v>
      </c>
      <c r="E52" s="248">
        <v>21414</v>
      </c>
      <c r="F52" s="248">
        <v>21414</v>
      </c>
      <c r="G52" s="248">
        <v>7753</v>
      </c>
      <c r="H52" s="247">
        <f>IF(0," ",G52/F52*100)</f>
        <v>36.20528626132437</v>
      </c>
    </row>
    <row r="53" spans="1:8" ht="12.75">
      <c r="A53" s="259"/>
      <c r="B53" s="239"/>
      <c r="C53" s="244"/>
      <c r="D53" s="249" t="s">
        <v>370</v>
      </c>
      <c r="E53" s="248">
        <f>SUBTOTAL(9,E54:E59)</f>
        <v>165411</v>
      </c>
      <c r="F53" s="248">
        <f>SUBTOTAL(9,F54:F59)</f>
        <v>165453</v>
      </c>
      <c r="G53" s="248">
        <f>SUBTOTAL(9,G54:G59)</f>
        <v>57191</v>
      </c>
      <c r="H53" s="247">
        <f>IF(0," ",G53/F53*100)</f>
        <v>34.56631188313297</v>
      </c>
    </row>
    <row r="54" spans="1:8" ht="12.75">
      <c r="A54" s="259"/>
      <c r="B54" s="239"/>
      <c r="C54" s="244"/>
      <c r="D54" s="250" t="s">
        <v>371</v>
      </c>
      <c r="E54" s="248">
        <v>9399</v>
      </c>
      <c r="F54" s="248">
        <v>9401</v>
      </c>
      <c r="G54" s="248">
        <v>3110</v>
      </c>
      <c r="H54" s="247">
        <f>IF(0," ",G54/F54*100)</f>
        <v>33.08158706520583</v>
      </c>
    </row>
    <row r="55" spans="1:8" ht="12.75">
      <c r="A55" s="259"/>
      <c r="B55" s="239"/>
      <c r="C55" s="244"/>
      <c r="D55" s="251" t="s">
        <v>372</v>
      </c>
      <c r="E55" s="248">
        <v>93279</v>
      </c>
      <c r="F55" s="248">
        <v>93303</v>
      </c>
      <c r="G55" s="248">
        <v>32416</v>
      </c>
      <c r="H55" s="247">
        <f>IF(0," ",G55/F55*100)</f>
        <v>34.74271995541408</v>
      </c>
    </row>
    <row r="56" spans="1:8" ht="12.75">
      <c r="A56" s="259"/>
      <c r="B56" s="239"/>
      <c r="C56" s="244"/>
      <c r="D56" s="250" t="s">
        <v>373</v>
      </c>
      <c r="E56" s="248">
        <v>5368</v>
      </c>
      <c r="F56" s="248">
        <v>5369</v>
      </c>
      <c r="G56" s="248">
        <v>1870</v>
      </c>
      <c r="H56" s="247">
        <f>IF(0," ",G56/F56*100)</f>
        <v>34.82957720245856</v>
      </c>
    </row>
    <row r="57" spans="1:8" ht="12.75">
      <c r="A57" s="259"/>
      <c r="B57" s="239"/>
      <c r="C57" s="244"/>
      <c r="D57" s="250" t="s">
        <v>374</v>
      </c>
      <c r="E57" s="248">
        <v>19455</v>
      </c>
      <c r="F57" s="248">
        <v>19460</v>
      </c>
      <c r="G57" s="248">
        <v>6631</v>
      </c>
      <c r="H57" s="247">
        <f>IF(0," ",G57/F57*100)</f>
        <v>34.07502569373073</v>
      </c>
    </row>
    <row r="58" spans="1:8" ht="12.75">
      <c r="A58" s="259"/>
      <c r="B58" s="239"/>
      <c r="C58" s="244"/>
      <c r="D58" s="250" t="s">
        <v>375</v>
      </c>
      <c r="E58" s="248">
        <v>6712</v>
      </c>
      <c r="F58" s="248">
        <v>6714</v>
      </c>
      <c r="G58" s="248">
        <v>2179</v>
      </c>
      <c r="H58" s="247">
        <f>IF(0," ",G58/F58*100)</f>
        <v>32.45457253500149</v>
      </c>
    </row>
    <row r="59" spans="1:8" ht="12.75">
      <c r="A59" s="259"/>
      <c r="B59" s="239"/>
      <c r="C59" s="244"/>
      <c r="D59" s="250" t="s">
        <v>376</v>
      </c>
      <c r="E59" s="248">
        <v>31198</v>
      </c>
      <c r="F59" s="248">
        <v>31206</v>
      </c>
      <c r="G59" s="248">
        <v>10985</v>
      </c>
      <c r="H59" s="247">
        <f>IF(0," ",G59/F59*100)</f>
        <v>35.20156380183298</v>
      </c>
    </row>
    <row r="60" spans="1:8" ht="12.75">
      <c r="A60" s="259"/>
      <c r="B60" s="239"/>
      <c r="C60" s="244"/>
      <c r="D60" s="249" t="s">
        <v>377</v>
      </c>
      <c r="E60" s="248">
        <v>13456</v>
      </c>
      <c r="F60" s="248">
        <v>40301</v>
      </c>
      <c r="G60" s="248">
        <v>4696</v>
      </c>
      <c r="H60" s="247">
        <f>IF(0," ",G60/F60*100)</f>
        <v>11.6523163196943</v>
      </c>
    </row>
    <row r="61" spans="1:8" ht="12.75">
      <c r="A61" s="259"/>
      <c r="B61" s="239"/>
      <c r="C61" s="244" t="s">
        <v>271</v>
      </c>
      <c r="D61" s="249" t="s">
        <v>378</v>
      </c>
      <c r="E61" s="246">
        <f>SUBTOTAL(9,E62:E111)</f>
        <v>236516</v>
      </c>
      <c r="F61" s="246">
        <f>SUBTOTAL(9,F62:F111)</f>
        <v>272267</v>
      </c>
      <c r="G61" s="246">
        <f>SUBTOTAL(9,G62:G111)</f>
        <v>126313</v>
      </c>
      <c r="H61" s="247">
        <f>IF(0," ",G61/F61*100)</f>
        <v>46.39306269213676</v>
      </c>
    </row>
    <row r="62" spans="1:8" ht="12.75">
      <c r="A62" s="259"/>
      <c r="B62" s="239"/>
      <c r="C62" s="234"/>
      <c r="D62" s="249" t="s">
        <v>379</v>
      </c>
      <c r="E62" s="248">
        <f>SUBTOTAL(9,E63:E64)</f>
        <v>4100</v>
      </c>
      <c r="F62" s="248">
        <f>SUBTOTAL(9,F63:F64)</f>
        <v>4100</v>
      </c>
      <c r="G62" s="248">
        <f>SUBTOTAL(9,G63:G64)</f>
        <v>1805</v>
      </c>
      <c r="H62" s="247">
        <f>IF(0," ",G62/F62*100)</f>
        <v>44.02439024390244</v>
      </c>
    </row>
    <row r="63" spans="1:8" ht="12.75">
      <c r="A63" s="259"/>
      <c r="B63" s="239"/>
      <c r="C63" s="234"/>
      <c r="D63" s="250" t="s">
        <v>380</v>
      </c>
      <c r="E63" s="248">
        <v>2100</v>
      </c>
      <c r="F63" s="248">
        <v>2100</v>
      </c>
      <c r="G63" s="252">
        <v>673</v>
      </c>
      <c r="H63" s="247">
        <f>IF(0," ",G63/F63*100)</f>
        <v>32.047619047619044</v>
      </c>
    </row>
    <row r="64" spans="1:8" ht="12.75">
      <c r="A64" s="259"/>
      <c r="B64" s="239"/>
      <c r="C64" s="234"/>
      <c r="D64" s="250" t="s">
        <v>381</v>
      </c>
      <c r="E64" s="248">
        <v>2000</v>
      </c>
      <c r="F64" s="248">
        <v>2000</v>
      </c>
      <c r="G64" s="252">
        <v>1132</v>
      </c>
      <c r="H64" s="247">
        <f>IF(0," ",G64/F64*100)</f>
        <v>56.599999999999994</v>
      </c>
    </row>
    <row r="65" spans="1:8" ht="12.75">
      <c r="A65" s="259"/>
      <c r="B65" s="239"/>
      <c r="C65" s="234"/>
      <c r="D65" s="249" t="s">
        <v>403</v>
      </c>
      <c r="E65" s="248">
        <f>SUBTOTAL(9,E66:E69)</f>
        <v>97320</v>
      </c>
      <c r="F65" s="248">
        <f>SUBTOTAL(9,F66:F69)</f>
        <v>97748</v>
      </c>
      <c r="G65" s="248">
        <f>SUBTOTAL(9,G66:G69)</f>
        <v>57084</v>
      </c>
      <c r="H65" s="247">
        <f>IF(0," ",G65/F65*100)</f>
        <v>58.39914883168965</v>
      </c>
    </row>
    <row r="66" spans="1:8" ht="12.75">
      <c r="A66" s="259"/>
      <c r="B66" s="239"/>
      <c r="C66" s="234"/>
      <c r="D66" s="250" t="s">
        <v>404</v>
      </c>
      <c r="E66" s="248">
        <v>66000</v>
      </c>
      <c r="F66" s="248">
        <v>66000</v>
      </c>
      <c r="G66" s="252">
        <v>39108</v>
      </c>
      <c r="H66" s="247">
        <f>IF(0," ",G66/F66*100)</f>
        <v>59.25454545454546</v>
      </c>
    </row>
    <row r="67" spans="1:8" ht="12.75">
      <c r="A67" s="259"/>
      <c r="B67" s="239"/>
      <c r="C67" s="234"/>
      <c r="D67" s="250" t="s">
        <v>405</v>
      </c>
      <c r="E67" s="248">
        <v>2600</v>
      </c>
      <c r="F67" s="248">
        <v>2600</v>
      </c>
      <c r="G67" s="252">
        <v>1172</v>
      </c>
      <c r="H67" s="247">
        <f>IF(0," ",G67/F67*100)</f>
        <v>45.07692307692307</v>
      </c>
    </row>
    <row r="68" spans="1:8" ht="12.75">
      <c r="A68" s="259"/>
      <c r="B68" s="259"/>
      <c r="C68" s="234"/>
      <c r="D68" s="250" t="s">
        <v>406</v>
      </c>
      <c r="E68" s="253">
        <v>27820</v>
      </c>
      <c r="F68" s="253">
        <v>28248</v>
      </c>
      <c r="G68" s="250">
        <v>16256</v>
      </c>
      <c r="H68" s="247">
        <f>IF(0," ",G68/F68*100)</f>
        <v>57.54743698668933</v>
      </c>
    </row>
    <row r="69" spans="1:8" ht="12.75">
      <c r="A69" s="259"/>
      <c r="B69" s="259"/>
      <c r="C69" s="234"/>
      <c r="D69" s="250" t="s">
        <v>407</v>
      </c>
      <c r="E69" s="253">
        <v>900</v>
      </c>
      <c r="F69" s="253">
        <v>900</v>
      </c>
      <c r="G69" s="250">
        <v>548</v>
      </c>
      <c r="H69" s="247">
        <f>IF(0," ",G69/F69*100)</f>
        <v>60.88888888888889</v>
      </c>
    </row>
    <row r="70" spans="1:8" ht="12.75">
      <c r="A70" s="259"/>
      <c r="B70" s="259"/>
      <c r="C70" s="234"/>
      <c r="D70" s="249" t="s">
        <v>382</v>
      </c>
      <c r="E70" s="253">
        <f>SUBTOTAL(9,E71:E80)</f>
        <v>22597</v>
      </c>
      <c r="F70" s="253">
        <f>SUBTOTAL(9,F71:F80)</f>
        <v>21797</v>
      </c>
      <c r="G70" s="250">
        <f>SUBTOTAL(9,G71:G80)</f>
        <v>5368</v>
      </c>
      <c r="H70" s="247">
        <f>IF(0," ",G70/F70*100)</f>
        <v>24.627242281047852</v>
      </c>
    </row>
    <row r="71" spans="1:8" ht="12.75">
      <c r="A71" s="259"/>
      <c r="B71" s="259"/>
      <c r="C71" s="234"/>
      <c r="D71" s="250" t="s">
        <v>408</v>
      </c>
      <c r="E71" s="253">
        <v>500</v>
      </c>
      <c r="F71" s="253">
        <v>500</v>
      </c>
      <c r="G71" s="250"/>
      <c r="H71" s="247">
        <f>IF(0," ",G71/F71*100)</f>
        <v>0</v>
      </c>
    </row>
    <row r="72" spans="1:8" ht="12.75">
      <c r="A72" s="259"/>
      <c r="B72" s="259"/>
      <c r="C72" s="234"/>
      <c r="D72" s="250" t="s">
        <v>409</v>
      </c>
      <c r="E72" s="253"/>
      <c r="F72" s="253"/>
      <c r="G72" s="250">
        <v>210</v>
      </c>
      <c r="H72" s="247"/>
    </row>
    <row r="73" spans="1:8" ht="12.75">
      <c r="A73" s="259"/>
      <c r="B73" s="259"/>
      <c r="C73" s="234"/>
      <c r="D73" s="250" t="s">
        <v>410</v>
      </c>
      <c r="E73" s="253">
        <v>100</v>
      </c>
      <c r="F73" s="253">
        <v>100</v>
      </c>
      <c r="G73" s="250"/>
      <c r="H73" s="247">
        <f>IF(0," ",G73/F73*100)</f>
        <v>0</v>
      </c>
    </row>
    <row r="74" spans="1:8" ht="12.75">
      <c r="A74" s="259"/>
      <c r="B74" s="259"/>
      <c r="C74" s="234"/>
      <c r="D74" s="250" t="s">
        <v>411</v>
      </c>
      <c r="E74" s="253">
        <v>2000</v>
      </c>
      <c r="F74" s="253">
        <v>2000</v>
      </c>
      <c r="G74" s="250"/>
      <c r="H74" s="247">
        <f>IF(0," ",G74/F74*100)</f>
        <v>0</v>
      </c>
    </row>
    <row r="75" spans="1:8" ht="12.75">
      <c r="A75" s="259"/>
      <c r="B75" s="259"/>
      <c r="C75" s="234"/>
      <c r="D75" s="250" t="s">
        <v>412</v>
      </c>
      <c r="E75" s="253">
        <v>14832</v>
      </c>
      <c r="F75" s="253">
        <v>14032</v>
      </c>
      <c r="G75" s="250">
        <v>3806</v>
      </c>
      <c r="H75" s="247">
        <f>IF(0," ",G75/F75*100)</f>
        <v>27.123717217787913</v>
      </c>
    </row>
    <row r="76" spans="1:8" ht="12.75">
      <c r="A76" s="259"/>
      <c r="B76" s="259"/>
      <c r="C76" s="234"/>
      <c r="D76" s="250" t="s">
        <v>413</v>
      </c>
      <c r="E76" s="253"/>
      <c r="F76" s="253"/>
      <c r="G76" s="250"/>
      <c r="H76" s="247"/>
    </row>
    <row r="77" spans="1:8" ht="12.75">
      <c r="A77" s="259"/>
      <c r="B77" s="259"/>
      <c r="C77" s="234"/>
      <c r="D77" s="250" t="s">
        <v>414</v>
      </c>
      <c r="E77" s="253">
        <v>1200</v>
      </c>
      <c r="F77" s="253">
        <v>1200</v>
      </c>
      <c r="G77" s="250">
        <v>604</v>
      </c>
      <c r="H77" s="247">
        <f>IF(0," ",G77/F77*100)</f>
        <v>50.33333333333333</v>
      </c>
    </row>
    <row r="78" spans="1:8" ht="12.75">
      <c r="A78" s="259"/>
      <c r="B78" s="259"/>
      <c r="C78" s="234"/>
      <c r="D78" s="250" t="s">
        <v>415</v>
      </c>
      <c r="E78" s="253">
        <v>65</v>
      </c>
      <c r="F78" s="253">
        <v>65</v>
      </c>
      <c r="G78" s="250"/>
      <c r="H78" s="247">
        <f>IF(0," ",G78/F78*100)</f>
        <v>0</v>
      </c>
    </row>
    <row r="79" spans="1:8" ht="12.75">
      <c r="A79" s="259"/>
      <c r="B79" s="259"/>
      <c r="C79" s="234"/>
      <c r="D79" s="250" t="s">
        <v>416</v>
      </c>
      <c r="E79" s="253"/>
      <c r="F79" s="253"/>
      <c r="G79" s="250"/>
      <c r="H79" s="247"/>
    </row>
    <row r="80" spans="1:8" ht="12.75">
      <c r="A80" s="259"/>
      <c r="B80" s="259"/>
      <c r="C80" s="234"/>
      <c r="D80" s="250" t="s">
        <v>383</v>
      </c>
      <c r="E80" s="253">
        <v>3900</v>
      </c>
      <c r="F80" s="253">
        <v>3900</v>
      </c>
      <c r="G80" s="250">
        <v>748</v>
      </c>
      <c r="H80" s="247">
        <f>IF(0," ",G80/F80*100)</f>
        <v>19.17948717948718</v>
      </c>
    </row>
    <row r="81" spans="1:8" ht="12.75">
      <c r="A81" s="259"/>
      <c r="B81" s="259"/>
      <c r="C81" s="234"/>
      <c r="D81" s="249" t="s">
        <v>384</v>
      </c>
      <c r="E81" s="253">
        <f>SUBTOTAL(9,E82:E87)</f>
        <v>14170</v>
      </c>
      <c r="F81" s="253">
        <f>SUBTOTAL(9,F82:F87)</f>
        <v>14170</v>
      </c>
      <c r="G81" s="250">
        <f>SUBTOTAL(9,G82:G87)</f>
        <v>7239</v>
      </c>
      <c r="H81" s="247">
        <f>IF(0," ",G81/F81*100)</f>
        <v>51.08680310515172</v>
      </c>
    </row>
    <row r="82" spans="1:8" ht="12.75">
      <c r="A82" s="259"/>
      <c r="B82" s="259"/>
      <c r="C82" s="234"/>
      <c r="D82" s="250" t="s">
        <v>417</v>
      </c>
      <c r="E82" s="253">
        <v>7500</v>
      </c>
      <c r="F82" s="253">
        <v>7500</v>
      </c>
      <c r="G82" s="250">
        <v>3586</v>
      </c>
      <c r="H82" s="247">
        <f>IF(0," ",G82/F82*100)</f>
        <v>47.81333333333333</v>
      </c>
    </row>
    <row r="83" spans="1:8" ht="12.75">
      <c r="A83" s="259"/>
      <c r="B83" s="259"/>
      <c r="C83" s="234"/>
      <c r="D83" s="250" t="s">
        <v>418</v>
      </c>
      <c r="E83" s="253">
        <v>2700</v>
      </c>
      <c r="F83" s="253">
        <v>2700</v>
      </c>
      <c r="G83" s="250">
        <v>1158</v>
      </c>
      <c r="H83" s="247">
        <f>IF(0," ",G83/F83*100)</f>
        <v>42.888888888888886</v>
      </c>
    </row>
    <row r="84" spans="1:8" ht="12.75">
      <c r="A84" s="259"/>
      <c r="B84" s="259"/>
      <c r="C84" s="234"/>
      <c r="D84" s="250" t="s">
        <v>419</v>
      </c>
      <c r="E84" s="253">
        <v>3800</v>
      </c>
      <c r="F84" s="253">
        <v>3800</v>
      </c>
      <c r="G84" s="250">
        <v>2422</v>
      </c>
      <c r="H84" s="247">
        <f>IF(0," ",G84/F84*100)</f>
        <v>63.73684210526316</v>
      </c>
    </row>
    <row r="85" spans="1:8" ht="12.75">
      <c r="A85" s="259"/>
      <c r="B85" s="259"/>
      <c r="C85" s="234"/>
      <c r="D85" s="250" t="s">
        <v>420</v>
      </c>
      <c r="E85" s="253"/>
      <c r="F85" s="253"/>
      <c r="G85" s="250"/>
      <c r="H85" s="247"/>
    </row>
    <row r="86" spans="1:8" ht="12.75">
      <c r="A86" s="259"/>
      <c r="B86" s="259"/>
      <c r="C86" s="234"/>
      <c r="D86" s="250" t="s">
        <v>421</v>
      </c>
      <c r="E86" s="253">
        <v>170</v>
      </c>
      <c r="F86" s="253">
        <v>170</v>
      </c>
      <c r="G86" s="250">
        <v>73</v>
      </c>
      <c r="H86" s="247">
        <f>IF(0," ",G86/F86*100)</f>
        <v>42.94117647058823</v>
      </c>
    </row>
    <row r="87" spans="1:8" ht="12.75">
      <c r="A87" s="259"/>
      <c r="B87" s="259"/>
      <c r="C87" s="234"/>
      <c r="D87" s="250" t="s">
        <v>422</v>
      </c>
      <c r="E87" s="253"/>
      <c r="F87" s="253"/>
      <c r="G87" s="250"/>
      <c r="H87" s="247"/>
    </row>
    <row r="88" spans="1:8" ht="12.75">
      <c r="A88" s="259"/>
      <c r="B88" s="259"/>
      <c r="C88" s="234"/>
      <c r="D88" s="249" t="s">
        <v>423</v>
      </c>
      <c r="E88" s="253">
        <f>SUBTOTAL(9,E89:E93)</f>
        <v>10260</v>
      </c>
      <c r="F88" s="253">
        <f>SUBTOTAL(9,F89:F93)</f>
        <v>10260</v>
      </c>
      <c r="G88" s="250">
        <f>SUBTOTAL(9,G89:G93)</f>
        <v>19035</v>
      </c>
      <c r="H88" s="247">
        <f>IF(0," ",G88/F88*100)</f>
        <v>185.5263157894737</v>
      </c>
    </row>
    <row r="89" spans="1:8" ht="12.75">
      <c r="A89" s="259"/>
      <c r="B89" s="259"/>
      <c r="C89" s="234"/>
      <c r="D89" s="250" t="s">
        <v>424</v>
      </c>
      <c r="E89" s="253"/>
      <c r="F89" s="253"/>
      <c r="G89" s="250"/>
      <c r="H89" s="247"/>
    </row>
    <row r="90" spans="1:8" ht="12.75">
      <c r="A90" s="259"/>
      <c r="B90" s="259"/>
      <c r="C90" s="234"/>
      <c r="D90" s="250" t="s">
        <v>425</v>
      </c>
      <c r="E90" s="253"/>
      <c r="F90" s="253"/>
      <c r="G90" s="250">
        <v>8</v>
      </c>
      <c r="H90" s="247"/>
    </row>
    <row r="91" spans="1:8" ht="12.75">
      <c r="A91" s="259"/>
      <c r="B91" s="259"/>
      <c r="C91" s="234"/>
      <c r="D91" s="250" t="s">
        <v>426</v>
      </c>
      <c r="E91" s="253"/>
      <c r="F91" s="253"/>
      <c r="G91" s="75"/>
      <c r="H91" s="247"/>
    </row>
    <row r="92" spans="1:8" ht="12.75">
      <c r="A92" s="259"/>
      <c r="B92" s="259"/>
      <c r="C92" s="234"/>
      <c r="D92" s="250" t="s">
        <v>427</v>
      </c>
      <c r="E92" s="253">
        <v>5400</v>
      </c>
      <c r="F92" s="253">
        <v>5400</v>
      </c>
      <c r="G92" s="250">
        <v>2391</v>
      </c>
      <c r="H92" s="247">
        <f>IF(0," ",G92/F92*100)</f>
        <v>44.27777777777778</v>
      </c>
    </row>
    <row r="93" spans="1:8" ht="12.75">
      <c r="A93" s="259"/>
      <c r="B93" s="259"/>
      <c r="C93" s="234"/>
      <c r="D93" s="250" t="s">
        <v>428</v>
      </c>
      <c r="E93" s="253">
        <v>4860</v>
      </c>
      <c r="F93" s="253">
        <v>4860</v>
      </c>
      <c r="G93" s="250">
        <v>16636</v>
      </c>
      <c r="H93" s="247">
        <f>IF(0," ",G93/F93*100)</f>
        <v>342.30452674897117</v>
      </c>
    </row>
    <row r="94" spans="1:8" ht="12.75">
      <c r="A94" s="259"/>
      <c r="B94" s="259"/>
      <c r="C94" s="234"/>
      <c r="D94" s="249" t="s">
        <v>429</v>
      </c>
      <c r="E94" s="253">
        <f>SUBTOTAL(9,E95:E96)</f>
        <v>4000</v>
      </c>
      <c r="F94" s="253">
        <f>SUBTOTAL(9,F95:F96)</f>
        <v>4000</v>
      </c>
      <c r="G94" s="250">
        <f>SUBTOTAL(9,G95:G96)</f>
        <v>214</v>
      </c>
      <c r="H94" s="247">
        <f>IF(0," ",G94/F94*100)</f>
        <v>5.35</v>
      </c>
    </row>
    <row r="95" spans="1:8" ht="12.75">
      <c r="A95" s="259"/>
      <c r="B95" s="259"/>
      <c r="C95" s="234"/>
      <c r="D95" s="250" t="s">
        <v>430</v>
      </c>
      <c r="E95" s="253">
        <v>3900</v>
      </c>
      <c r="F95" s="253">
        <v>3900</v>
      </c>
      <c r="G95" s="250">
        <v>166</v>
      </c>
      <c r="H95" s="247">
        <f>IF(0," ",G95/F95*100)</f>
        <v>4.256410256410256</v>
      </c>
    </row>
    <row r="96" spans="1:8" ht="12.75">
      <c r="A96" s="259"/>
      <c r="B96" s="259"/>
      <c r="C96" s="234"/>
      <c r="D96" s="250" t="s">
        <v>431</v>
      </c>
      <c r="E96" s="253">
        <v>100</v>
      </c>
      <c r="F96" s="253">
        <v>100</v>
      </c>
      <c r="G96" s="250">
        <v>48</v>
      </c>
      <c r="H96" s="247">
        <f>IF(0," ",G96/F96*100)</f>
        <v>48</v>
      </c>
    </row>
    <row r="97" spans="1:8" ht="12.75">
      <c r="A97" s="259"/>
      <c r="B97" s="259"/>
      <c r="C97" s="234"/>
      <c r="D97" s="249" t="s">
        <v>386</v>
      </c>
      <c r="E97" s="253">
        <f>SUBTOTAL(9,E98:E111)</f>
        <v>84069</v>
      </c>
      <c r="F97" s="253">
        <f>SUBTOTAL(9,F98:F111)</f>
        <v>120192</v>
      </c>
      <c r="G97" s="250">
        <f>SUBTOTAL(9,G98:G111)</f>
        <v>35568</v>
      </c>
      <c r="H97" s="247">
        <f>IF(0," ",G97/F97*100)</f>
        <v>29.5926517571885</v>
      </c>
    </row>
    <row r="98" spans="1:8" ht="12.75">
      <c r="A98" s="259"/>
      <c r="B98" s="259"/>
      <c r="C98" s="234"/>
      <c r="D98" s="250" t="s">
        <v>432</v>
      </c>
      <c r="E98" s="253">
        <v>2100</v>
      </c>
      <c r="F98" s="253">
        <v>2100</v>
      </c>
      <c r="G98" s="250">
        <v>368</v>
      </c>
      <c r="H98" s="247">
        <f>IF(0," ",G98/F98*100)</f>
        <v>17.523809523809526</v>
      </c>
    </row>
    <row r="99" spans="1:8" ht="12.75">
      <c r="A99" s="259"/>
      <c r="B99" s="259"/>
      <c r="C99" s="234"/>
      <c r="D99" s="250" t="s">
        <v>433</v>
      </c>
      <c r="E99" s="253">
        <v>600</v>
      </c>
      <c r="F99" s="253">
        <v>600</v>
      </c>
      <c r="G99" s="250">
        <v>94</v>
      </c>
      <c r="H99" s="247">
        <f>IF(0," ",G99/F99*100)</f>
        <v>15.666666666666668</v>
      </c>
    </row>
    <row r="100" spans="1:8" ht="12.75">
      <c r="A100" s="259"/>
      <c r="B100" s="259"/>
      <c r="C100" s="234"/>
      <c r="D100" s="250" t="s">
        <v>434</v>
      </c>
      <c r="E100" s="253">
        <v>16666</v>
      </c>
      <c r="F100" s="253">
        <v>16219</v>
      </c>
      <c r="G100" s="250">
        <v>6112</v>
      </c>
      <c r="H100" s="247">
        <f>IF(0," ",G100/F100*100)</f>
        <v>37.68419754608792</v>
      </c>
    </row>
    <row r="101" spans="1:8" ht="12.75">
      <c r="A101" s="259"/>
      <c r="B101" s="259"/>
      <c r="C101" s="234"/>
      <c r="D101" s="250" t="s">
        <v>435</v>
      </c>
      <c r="E101" s="253">
        <v>3035</v>
      </c>
      <c r="F101" s="253">
        <v>3035</v>
      </c>
      <c r="G101" s="250">
        <v>1553</v>
      </c>
      <c r="H101" s="247">
        <f>IF(0," ",G101/F101*100)</f>
        <v>51.16968698517298</v>
      </c>
    </row>
    <row r="102" spans="1:8" ht="12.75">
      <c r="A102" s="259"/>
      <c r="B102" s="259"/>
      <c r="C102" s="234"/>
      <c r="D102" s="250" t="s">
        <v>436</v>
      </c>
      <c r="E102" s="253">
        <v>8311</v>
      </c>
      <c r="F102" s="253">
        <v>44881</v>
      </c>
      <c r="G102" s="250">
        <v>1700</v>
      </c>
      <c r="H102" s="247">
        <f>IF(0," ",G102/F102*100)</f>
        <v>3.787794389608075</v>
      </c>
    </row>
    <row r="103" spans="1:8" ht="12.75">
      <c r="A103" s="259"/>
      <c r="B103" s="259"/>
      <c r="C103" s="234"/>
      <c r="D103" s="250" t="s">
        <v>389</v>
      </c>
      <c r="E103" s="253">
        <v>28547</v>
      </c>
      <c r="F103" s="253">
        <v>28547</v>
      </c>
      <c r="G103" s="250">
        <v>14161</v>
      </c>
      <c r="H103" s="247">
        <f>IF(0," ",G103/F103*100)</f>
        <v>49.60591305566259</v>
      </c>
    </row>
    <row r="104" spans="1:8" ht="12.75">
      <c r="A104" s="259"/>
      <c r="B104" s="259"/>
      <c r="C104" s="234"/>
      <c r="D104" s="250" t="s">
        <v>437</v>
      </c>
      <c r="E104" s="253">
        <v>1200</v>
      </c>
      <c r="F104" s="253">
        <v>1200</v>
      </c>
      <c r="G104" s="250">
        <v>515</v>
      </c>
      <c r="H104" s="247">
        <f>IF(0," ",G104/F104*100)</f>
        <v>42.916666666666664</v>
      </c>
    </row>
    <row r="105" spans="1:8" ht="12.75">
      <c r="A105" s="259"/>
      <c r="B105" s="259"/>
      <c r="C105" s="234"/>
      <c r="D105" s="250" t="s">
        <v>438</v>
      </c>
      <c r="E105" s="253">
        <v>9960</v>
      </c>
      <c r="F105" s="253">
        <v>9960</v>
      </c>
      <c r="G105" s="250">
        <v>3073</v>
      </c>
      <c r="H105" s="247">
        <f>IF(0," ",G105/F105*100)</f>
        <v>30.85341365461847</v>
      </c>
    </row>
    <row r="106" spans="1:8" ht="12.75">
      <c r="A106" s="259"/>
      <c r="B106" s="259"/>
      <c r="C106" s="234"/>
      <c r="D106" s="250" t="s">
        <v>439</v>
      </c>
      <c r="E106" s="253">
        <v>2500</v>
      </c>
      <c r="F106" s="253">
        <v>2500</v>
      </c>
      <c r="G106" s="250">
        <v>975</v>
      </c>
      <c r="H106" s="247">
        <f>IF(0," ",G106/F106*100)</f>
        <v>39</v>
      </c>
    </row>
    <row r="107" spans="1:8" ht="12.75">
      <c r="A107" s="259"/>
      <c r="B107" s="239"/>
      <c r="C107" s="234"/>
      <c r="D107" s="250" t="s">
        <v>440</v>
      </c>
      <c r="E107" s="253">
        <v>3000</v>
      </c>
      <c r="F107" s="253">
        <v>3000</v>
      </c>
      <c r="G107" s="250">
        <v>253</v>
      </c>
      <c r="H107" s="247">
        <f>IF(0," ",G107/F107*100)</f>
        <v>8.433333333333334</v>
      </c>
    </row>
    <row r="108" spans="1:8" ht="12.75">
      <c r="A108" s="259"/>
      <c r="B108" s="259"/>
      <c r="C108" s="234"/>
      <c r="D108" s="250" t="s">
        <v>441</v>
      </c>
      <c r="E108" s="253">
        <v>5800</v>
      </c>
      <c r="F108" s="253">
        <v>5800</v>
      </c>
      <c r="G108" s="250">
        <v>4540</v>
      </c>
      <c r="H108" s="247">
        <f>IF(0," ",G108/F108*100)</f>
        <v>78.27586206896552</v>
      </c>
    </row>
    <row r="109" spans="1:8" ht="12.75">
      <c r="A109" s="259"/>
      <c r="B109" s="259"/>
      <c r="C109" s="234"/>
      <c r="D109" s="250" t="s">
        <v>442</v>
      </c>
      <c r="E109" s="253"/>
      <c r="F109" s="253"/>
      <c r="G109" s="250">
        <v>1437</v>
      </c>
      <c r="H109" s="247"/>
    </row>
    <row r="110" spans="1:8" ht="12.75">
      <c r="A110" s="259"/>
      <c r="B110" s="259"/>
      <c r="C110" s="234"/>
      <c r="D110" s="263" t="s">
        <v>443</v>
      </c>
      <c r="E110" s="253">
        <v>2050</v>
      </c>
      <c r="F110" s="253">
        <v>2050</v>
      </c>
      <c r="G110" s="250">
        <v>491</v>
      </c>
      <c r="H110" s="247">
        <f>IF(0," ",G110/F110*100)</f>
        <v>23.95121951219512</v>
      </c>
    </row>
    <row r="111" spans="1:8" ht="12.75">
      <c r="A111" s="259"/>
      <c r="B111" s="259"/>
      <c r="C111" s="234"/>
      <c r="D111" s="250" t="s">
        <v>444</v>
      </c>
      <c r="E111" s="253">
        <v>300</v>
      </c>
      <c r="F111" s="253">
        <v>300</v>
      </c>
      <c r="G111" s="250">
        <v>296</v>
      </c>
      <c r="H111" s="247">
        <f>IF(0," ",G111/F111*100)</f>
        <v>98.66666666666667</v>
      </c>
    </row>
    <row r="112" spans="1:8" ht="12.75">
      <c r="A112" s="259"/>
      <c r="B112" s="259"/>
      <c r="C112" s="254">
        <v>640</v>
      </c>
      <c r="D112" s="249" t="s">
        <v>391</v>
      </c>
      <c r="E112" s="255">
        <f>SUBTOTAL(9,E113:E120)</f>
        <v>14584</v>
      </c>
      <c r="F112" s="255">
        <f>SUBTOTAL(9,F113:F120)</f>
        <v>53038</v>
      </c>
      <c r="G112" s="249">
        <f>SUBTOTAL(9,G113:G120)</f>
        <v>5241</v>
      </c>
      <c r="H112" s="247">
        <f>IF(0," ",G112/F112*100)</f>
        <v>9.881594328594593</v>
      </c>
    </row>
    <row r="113" spans="1:8" ht="12.75">
      <c r="A113" s="259"/>
      <c r="B113" s="259"/>
      <c r="C113" s="254"/>
      <c r="D113" s="264" t="s">
        <v>445</v>
      </c>
      <c r="E113" s="253">
        <f>SUBTOTAL(9,E114)</f>
        <v>0</v>
      </c>
      <c r="F113" s="253">
        <f>SUBTOTAL(9,F114)</f>
        <v>0</v>
      </c>
      <c r="G113" s="250">
        <f>SUBTOTAL(9,G114)</f>
        <v>0</v>
      </c>
      <c r="H113" s="247"/>
    </row>
    <row r="114" spans="1:8" ht="12.75">
      <c r="A114" s="259"/>
      <c r="B114" s="259"/>
      <c r="C114" s="254"/>
      <c r="D114" s="251" t="s">
        <v>446</v>
      </c>
      <c r="E114" s="253"/>
      <c r="F114" s="253"/>
      <c r="G114" s="250"/>
      <c r="H114" s="247"/>
    </row>
    <row r="115" spans="1:8" ht="12.75">
      <c r="A115" s="259"/>
      <c r="B115" s="259"/>
      <c r="C115" s="254"/>
      <c r="D115" s="249" t="s">
        <v>392</v>
      </c>
      <c r="E115" s="253">
        <f>SUBTOTAL(9,E117:E120)</f>
        <v>14584</v>
      </c>
      <c r="F115" s="253">
        <f>SUBTOTAL(9,F116:F120)</f>
        <v>53038</v>
      </c>
      <c r="G115" s="250">
        <f>SUBTOTAL(9,G116:G120)</f>
        <v>5241</v>
      </c>
      <c r="H115" s="247">
        <f>IF(0," ",G115/F115*100)</f>
        <v>9.881594328594593</v>
      </c>
    </row>
    <row r="116" spans="1:8" ht="12.75">
      <c r="A116" s="259"/>
      <c r="B116" s="259"/>
      <c r="C116" s="254"/>
      <c r="D116" s="250" t="s">
        <v>447</v>
      </c>
      <c r="E116" s="253"/>
      <c r="F116" s="253">
        <v>38454</v>
      </c>
      <c r="G116" s="250"/>
      <c r="H116" s="247">
        <f>IF(0," ",G116/F116*100)</f>
        <v>0</v>
      </c>
    </row>
    <row r="117" spans="1:8" ht="12.75">
      <c r="A117" s="259"/>
      <c r="B117" s="259"/>
      <c r="C117" s="254"/>
      <c r="D117" s="250" t="s">
        <v>448</v>
      </c>
      <c r="E117" s="253">
        <v>10000</v>
      </c>
      <c r="F117" s="253">
        <v>10000</v>
      </c>
      <c r="G117" s="250">
        <v>4681</v>
      </c>
      <c r="H117" s="247">
        <f>IF(0," ",G117/F117*100)</f>
        <v>46.81</v>
      </c>
    </row>
    <row r="118" spans="1:8" ht="12.75">
      <c r="A118" s="259"/>
      <c r="B118" s="259"/>
      <c r="C118" s="254"/>
      <c r="D118" s="250" t="s">
        <v>393</v>
      </c>
      <c r="E118" s="253"/>
      <c r="F118" s="253"/>
      <c r="G118" s="250"/>
      <c r="H118" s="247"/>
    </row>
    <row r="119" spans="1:8" ht="12.75">
      <c r="A119" s="259"/>
      <c r="B119" s="259"/>
      <c r="C119" s="254"/>
      <c r="D119" s="250" t="s">
        <v>394</v>
      </c>
      <c r="E119" s="253">
        <v>3484</v>
      </c>
      <c r="F119" s="253">
        <v>3484</v>
      </c>
      <c r="G119" s="250"/>
      <c r="H119" s="247">
        <f>IF(0," ",G119/F119*100)</f>
        <v>0</v>
      </c>
    </row>
    <row r="120" spans="1:8" ht="12.75">
      <c r="A120" s="259"/>
      <c r="B120" s="259"/>
      <c r="C120" s="254"/>
      <c r="D120" s="250" t="s">
        <v>449</v>
      </c>
      <c r="E120" s="253">
        <v>1100</v>
      </c>
      <c r="F120" s="253">
        <v>1100</v>
      </c>
      <c r="G120" s="250">
        <v>560</v>
      </c>
      <c r="H120" s="247">
        <f>IF(0," ",G120/F120*100)</f>
        <v>50.90909090909091</v>
      </c>
    </row>
    <row r="121" spans="1:8" ht="12.75">
      <c r="A121" s="259"/>
      <c r="B121" s="259"/>
      <c r="C121" s="265">
        <v>700</v>
      </c>
      <c r="D121" s="266" t="s">
        <v>450</v>
      </c>
      <c r="E121" s="267">
        <f>SUBTOTAL(9,E122:E131)</f>
        <v>20000</v>
      </c>
      <c r="F121" s="267">
        <f>SUBTOTAL(9,F122:F131)</f>
        <v>59000</v>
      </c>
      <c r="G121" s="266">
        <f>SUBTOTAL(9,G122:G131)</f>
        <v>14582</v>
      </c>
      <c r="H121" s="243">
        <f>IF(0," ",G121/F121*100)</f>
        <v>24.715254237288136</v>
      </c>
    </row>
    <row r="122" spans="1:8" ht="12.75">
      <c r="A122" s="259"/>
      <c r="B122" s="259"/>
      <c r="C122" s="254">
        <v>710</v>
      </c>
      <c r="D122" s="249" t="s">
        <v>451</v>
      </c>
      <c r="E122" s="255">
        <f>SUBTOTAL(9,E123:E131)</f>
        <v>20000</v>
      </c>
      <c r="F122" s="255">
        <f>SUBTOTAL(9,F123:F131)</f>
        <v>59000</v>
      </c>
      <c r="G122" s="249">
        <f>SUBTOTAL(9,G123:G131)</f>
        <v>14582</v>
      </c>
      <c r="H122" s="247">
        <f>IF(0," ",G122/F122*100)</f>
        <v>24.715254237288136</v>
      </c>
    </row>
    <row r="123" spans="1:8" ht="12.75">
      <c r="A123" s="259"/>
      <c r="B123" s="259"/>
      <c r="C123" s="256"/>
      <c r="D123" s="249" t="s">
        <v>452</v>
      </c>
      <c r="E123" s="253">
        <f>SUBTOTAL(9,E124)</f>
        <v>16670</v>
      </c>
      <c r="F123" s="253">
        <f>SUBTOTAL(9,F124:F125)</f>
        <v>55670</v>
      </c>
      <c r="G123" s="250">
        <f>SUBTOTAL(9,G124:G125)</f>
        <v>14582</v>
      </c>
      <c r="H123" s="247">
        <f>IF(0," ",G123/F123*100)</f>
        <v>26.19364109933537</v>
      </c>
    </row>
    <row r="124" spans="1:8" ht="12.75">
      <c r="A124" s="259"/>
      <c r="B124" s="259"/>
      <c r="C124" s="256"/>
      <c r="D124" s="250" t="s">
        <v>453</v>
      </c>
      <c r="E124" s="253">
        <v>16670</v>
      </c>
      <c r="F124" s="253">
        <v>16670</v>
      </c>
      <c r="G124" s="250">
        <v>14582</v>
      </c>
      <c r="H124" s="247">
        <f>IF(0," ",G124/F124*100)</f>
        <v>87.4745050989802</v>
      </c>
    </row>
    <row r="125" spans="1:8" ht="12.75">
      <c r="A125" s="259"/>
      <c r="B125" s="259"/>
      <c r="C125" s="256"/>
      <c r="D125" s="250" t="s">
        <v>454</v>
      </c>
      <c r="E125" s="253"/>
      <c r="F125" s="253">
        <v>39000</v>
      </c>
      <c r="G125" s="250"/>
      <c r="H125" s="247">
        <f>IF(0," ",G125/F125*100)</f>
        <v>0</v>
      </c>
    </row>
    <row r="126" spans="1:8" ht="12.75">
      <c r="A126" s="259"/>
      <c r="B126" s="259"/>
      <c r="C126" s="256"/>
      <c r="D126" s="249" t="s">
        <v>455</v>
      </c>
      <c r="E126" s="253">
        <f>SUBTOTAL(9,E127)</f>
        <v>0</v>
      </c>
      <c r="F126" s="253">
        <f>SUBTOTAL(9,F127)</f>
        <v>0</v>
      </c>
      <c r="G126" s="250">
        <f>SUBTOTAL(9,G127)</f>
        <v>0</v>
      </c>
      <c r="H126" s="247"/>
    </row>
    <row r="127" spans="1:8" ht="12.75">
      <c r="A127" s="259"/>
      <c r="B127" s="259"/>
      <c r="C127" s="256"/>
      <c r="D127" s="250" t="s">
        <v>456</v>
      </c>
      <c r="E127" s="253"/>
      <c r="F127" s="253"/>
      <c r="G127" s="250"/>
      <c r="H127" s="247"/>
    </row>
    <row r="128" spans="1:8" ht="12.75">
      <c r="A128" s="259"/>
      <c r="B128" s="259"/>
      <c r="C128" s="256"/>
      <c r="D128" s="249" t="s">
        <v>457</v>
      </c>
      <c r="E128" s="253">
        <f>SUBTOTAL(9,E129:E131)</f>
        <v>3330</v>
      </c>
      <c r="F128" s="253">
        <f>SUBTOTAL(9,F129:F131)</f>
        <v>3330</v>
      </c>
      <c r="G128" s="250">
        <f>SUBTOTAL(9,G129:G131)</f>
        <v>0</v>
      </c>
      <c r="H128" s="247">
        <f>IF(0," ",G128/F128*100)</f>
        <v>0</v>
      </c>
    </row>
    <row r="129" spans="1:8" ht="12.75">
      <c r="A129" s="259"/>
      <c r="B129" s="259"/>
      <c r="C129" s="256"/>
      <c r="D129" s="250" t="s">
        <v>458</v>
      </c>
      <c r="E129" s="253"/>
      <c r="F129" s="253"/>
      <c r="G129" s="250"/>
      <c r="H129" s="247"/>
    </row>
    <row r="130" spans="1:8" ht="12.75">
      <c r="A130" s="259"/>
      <c r="B130" s="259"/>
      <c r="C130" s="256"/>
      <c r="D130" s="250" t="s">
        <v>459</v>
      </c>
      <c r="E130" s="253">
        <v>3330</v>
      </c>
      <c r="F130" s="253">
        <v>3330</v>
      </c>
      <c r="G130" s="250"/>
      <c r="H130" s="247">
        <f>IF(0," ",G130/F130*100)</f>
        <v>0</v>
      </c>
    </row>
    <row r="131" spans="1:8" ht="12.75">
      <c r="A131" s="259"/>
      <c r="B131" s="259"/>
      <c r="C131" s="256"/>
      <c r="D131" s="250" t="s">
        <v>460</v>
      </c>
      <c r="E131" s="253"/>
      <c r="F131" s="253"/>
      <c r="G131" s="250"/>
      <c r="H131" s="247"/>
    </row>
    <row r="132" spans="1:8" ht="12.75">
      <c r="A132" s="259"/>
      <c r="B132" s="268" t="s">
        <v>461</v>
      </c>
      <c r="C132" s="268" t="s">
        <v>462</v>
      </c>
      <c r="D132" s="268"/>
      <c r="E132" s="269">
        <f>SUBTOTAL(9,E133:E139)</f>
        <v>124814</v>
      </c>
      <c r="F132" s="269">
        <f>SUBTOTAL(9,F133:F139)</f>
        <v>5500</v>
      </c>
      <c r="G132" s="270">
        <f>SUBTOTAL(9,G133:G139)</f>
        <v>1321</v>
      </c>
      <c r="H132" s="238">
        <f>IF(0," ",G132/F132*100)</f>
        <v>24.01818181818182</v>
      </c>
    </row>
    <row r="133" spans="1:8" ht="12.75">
      <c r="A133" s="259"/>
      <c r="B133" s="271"/>
      <c r="C133" s="265">
        <v>600</v>
      </c>
      <c r="D133" s="266" t="s">
        <v>362</v>
      </c>
      <c r="E133" s="267">
        <f>SUBTOTAL(9,E134:E139)</f>
        <v>124814</v>
      </c>
      <c r="F133" s="267">
        <f>SUBTOTAL(9,F134:F139)</f>
        <v>5500</v>
      </c>
      <c r="G133" s="266">
        <f>SUBTOTAL(9,G134:G139)</f>
        <v>1321</v>
      </c>
      <c r="H133" s="243">
        <f>IF(0," ",G133/F133*100)</f>
        <v>24.01818181818182</v>
      </c>
    </row>
    <row r="134" spans="1:8" ht="12.75">
      <c r="A134" s="259"/>
      <c r="B134" s="271"/>
      <c r="C134" s="254">
        <v>630</v>
      </c>
      <c r="D134" s="249" t="s">
        <v>378</v>
      </c>
      <c r="E134" s="255">
        <f>SUBTOTAL(9,E135:E139)</f>
        <v>124814</v>
      </c>
      <c r="F134" s="255">
        <f>SUBTOTAL(9,F135:F139)</f>
        <v>5500</v>
      </c>
      <c r="G134" s="249">
        <f>SUBTOTAL(9,G135:G139)</f>
        <v>1321</v>
      </c>
      <c r="H134" s="247">
        <f>IF(0," ",G134/F134*100)</f>
        <v>24.01818181818182</v>
      </c>
    </row>
    <row r="135" spans="1:8" ht="12.75">
      <c r="A135" s="259"/>
      <c r="B135" s="271"/>
      <c r="C135" s="254"/>
      <c r="D135" s="249" t="s">
        <v>382</v>
      </c>
      <c r="E135" s="253">
        <f>SUBTOTAL(9,E136)</f>
        <v>119314</v>
      </c>
      <c r="F135" s="253">
        <f>SUBTOTAL(9,F136)</f>
        <v>0</v>
      </c>
      <c r="G135" s="250">
        <f>SUBTOTAL(9,G136)</f>
        <v>0</v>
      </c>
      <c r="H135" s="247"/>
    </row>
    <row r="136" spans="1:8" ht="12.75">
      <c r="A136" s="259"/>
      <c r="B136" s="271"/>
      <c r="C136" s="254"/>
      <c r="D136" s="250" t="s">
        <v>463</v>
      </c>
      <c r="E136" s="253">
        <v>119314</v>
      </c>
      <c r="F136" s="253">
        <v>0</v>
      </c>
      <c r="G136" s="249"/>
      <c r="H136" s="247"/>
    </row>
    <row r="137" spans="1:8" ht="12.75">
      <c r="A137" s="259"/>
      <c r="B137" s="271"/>
      <c r="C137" s="254"/>
      <c r="D137" s="249" t="s">
        <v>386</v>
      </c>
      <c r="E137" s="253">
        <f>SUBTOTAL(9,E138:E139)</f>
        <v>5500</v>
      </c>
      <c r="F137" s="253">
        <f>SUBTOTAL(9,F138:F139)</f>
        <v>5500</v>
      </c>
      <c r="G137" s="250">
        <f>SUBTOTAL(9,G138:G139)</f>
        <v>1321</v>
      </c>
      <c r="H137" s="247">
        <f>IF(0," ",G137/F137*100)</f>
        <v>24.01818181818182</v>
      </c>
    </row>
    <row r="138" spans="1:8" ht="12.75">
      <c r="A138" s="259"/>
      <c r="B138" s="271"/>
      <c r="C138" s="254"/>
      <c r="D138" s="250" t="s">
        <v>436</v>
      </c>
      <c r="E138" s="253">
        <v>500</v>
      </c>
      <c r="F138" s="253">
        <v>500</v>
      </c>
      <c r="G138" s="250">
        <v>318</v>
      </c>
      <c r="H138" s="247">
        <f>IF(0," ",G138/F138*100)</f>
        <v>63.6</v>
      </c>
    </row>
    <row r="139" spans="1:8" ht="12.75">
      <c r="A139" s="259"/>
      <c r="B139" s="271"/>
      <c r="C139" s="254"/>
      <c r="D139" s="250" t="s">
        <v>444</v>
      </c>
      <c r="E139" s="253">
        <v>5000</v>
      </c>
      <c r="F139" s="253">
        <v>5000</v>
      </c>
      <c r="G139" s="250">
        <v>1003</v>
      </c>
      <c r="H139" s="247">
        <f>IF(0," ",G139/F139*100)</f>
        <v>20.06</v>
      </c>
    </row>
    <row r="140" spans="1:8" ht="12.75">
      <c r="A140" s="259"/>
      <c r="B140" s="268" t="s">
        <v>464</v>
      </c>
      <c r="C140" s="268" t="s">
        <v>465</v>
      </c>
      <c r="D140" s="268"/>
      <c r="E140" s="269">
        <f>SUBTOTAL(9,E141:E153)</f>
        <v>335500</v>
      </c>
      <c r="F140" s="269">
        <f>SUBTOTAL(9,F141:F153)</f>
        <v>335500</v>
      </c>
      <c r="G140" s="270">
        <f>SUBTOTAL(9,G141:G153)</f>
        <v>160637</v>
      </c>
      <c r="H140" s="238">
        <f>IF(0," ",G140/F140*100)</f>
        <v>47.87988077496274</v>
      </c>
    </row>
    <row r="141" spans="1:8" ht="12.75">
      <c r="A141" s="259"/>
      <c r="B141" s="272"/>
      <c r="C141" s="265">
        <v>600</v>
      </c>
      <c r="D141" s="266" t="s">
        <v>362</v>
      </c>
      <c r="E141" s="267">
        <f>SUBTOTAL(9,E142:E145)</f>
        <v>122182</v>
      </c>
      <c r="F141" s="267">
        <f>SUBTOTAL(9,F142:F145)</f>
        <v>122182</v>
      </c>
      <c r="G141" s="266">
        <f>SUBTOTAL(9,G142:G145)</f>
        <v>50586</v>
      </c>
      <c r="H141" s="243">
        <f>IF(0," ",G141/F141*100)</f>
        <v>41.40217053248433</v>
      </c>
    </row>
    <row r="142" spans="1:8" ht="12.75">
      <c r="A142" s="259"/>
      <c r="B142" s="272"/>
      <c r="C142" s="254">
        <v>650</v>
      </c>
      <c r="D142" s="249" t="s">
        <v>466</v>
      </c>
      <c r="E142" s="255">
        <f>SUBTOTAL(9,E143:E145)</f>
        <v>122182</v>
      </c>
      <c r="F142" s="255">
        <f>SUBTOTAL(9,F143:F145)</f>
        <v>122182</v>
      </c>
      <c r="G142" s="249">
        <f>SUBTOTAL(9,G143:G145)</f>
        <v>50586</v>
      </c>
      <c r="H142" s="247">
        <f>IF(0," ",G142/F142*100)</f>
        <v>41.40217053248433</v>
      </c>
    </row>
    <row r="143" spans="1:8" ht="12.75">
      <c r="A143" s="259"/>
      <c r="B143" s="272"/>
      <c r="C143" s="256"/>
      <c r="D143" s="273" t="s">
        <v>467</v>
      </c>
      <c r="E143" s="253">
        <f>SUBTOTAL(9,E144:E145)</f>
        <v>122182</v>
      </c>
      <c r="F143" s="253">
        <f>SUBTOTAL(9,F144:F145)</f>
        <v>122182</v>
      </c>
      <c r="G143" s="250">
        <f>SUBTOTAL(9,G144:G145)</f>
        <v>50586</v>
      </c>
      <c r="H143" s="247">
        <f>IF(0," ",G143/F143*100)</f>
        <v>41.40217053248433</v>
      </c>
    </row>
    <row r="144" spans="1:8" ht="12.75">
      <c r="A144" s="259"/>
      <c r="B144" s="272"/>
      <c r="C144" s="256"/>
      <c r="D144" s="250" t="s">
        <v>468</v>
      </c>
      <c r="E144" s="253">
        <v>24540</v>
      </c>
      <c r="F144" s="253">
        <v>24540</v>
      </c>
      <c r="G144" s="250">
        <v>5162</v>
      </c>
      <c r="H144" s="247">
        <f>IF(0," ",G144/F144*100)</f>
        <v>21.035044824775877</v>
      </c>
    </row>
    <row r="145" spans="1:8" ht="12.75">
      <c r="A145" s="259"/>
      <c r="B145" s="272"/>
      <c r="C145" s="256"/>
      <c r="D145" s="250" t="s">
        <v>469</v>
      </c>
      <c r="E145" s="253">
        <v>97642</v>
      </c>
      <c r="F145" s="253">
        <v>97642</v>
      </c>
      <c r="G145" s="250">
        <v>45424</v>
      </c>
      <c r="H145" s="247">
        <f>IF(0," ",G145/F145*100)</f>
        <v>46.52096433911637</v>
      </c>
    </row>
    <row r="146" spans="1:8" ht="12.75">
      <c r="A146" s="259"/>
      <c r="B146" s="272"/>
      <c r="C146" s="265">
        <v>800</v>
      </c>
      <c r="D146" s="266" t="s">
        <v>470</v>
      </c>
      <c r="E146" s="274">
        <f>SUBTOTAL(9,E147:E153)</f>
        <v>213318</v>
      </c>
      <c r="F146" s="274">
        <f>SUBTOTAL(9,F147:F153)</f>
        <v>213318</v>
      </c>
      <c r="G146" s="275">
        <f>SUBTOTAL(9,G147:G153)</f>
        <v>110051</v>
      </c>
      <c r="H146" s="243">
        <f>IF(0," ",G146/F146*100)</f>
        <v>51.59011428946455</v>
      </c>
    </row>
    <row r="147" spans="1:8" ht="12.75">
      <c r="A147" s="259"/>
      <c r="B147" s="272"/>
      <c r="C147" s="276">
        <v>810</v>
      </c>
      <c r="D147" s="277" t="s">
        <v>471</v>
      </c>
      <c r="E147" s="278">
        <f>SUBTOTAL(9,E148:E149)</f>
        <v>0</v>
      </c>
      <c r="F147" s="278">
        <f>SUBTOTAL(9,F148:F149)</f>
        <v>0</v>
      </c>
      <c r="G147" s="279">
        <f>SUBTOTAL(9,G148:G149)</f>
        <v>0</v>
      </c>
      <c r="H147" s="247"/>
    </row>
    <row r="148" spans="1:8" ht="12.75">
      <c r="A148" s="259"/>
      <c r="B148" s="272"/>
      <c r="C148" s="276"/>
      <c r="D148" s="277" t="s">
        <v>472</v>
      </c>
      <c r="E148" s="280">
        <f>SUBTOTAL(9,E149)</f>
        <v>0</v>
      </c>
      <c r="F148" s="280">
        <f>SUBTOTAL(9,F149)</f>
        <v>0</v>
      </c>
      <c r="G148" s="281">
        <f>SUBTOTAL(9,G149)</f>
        <v>0</v>
      </c>
      <c r="H148" s="247"/>
    </row>
    <row r="149" spans="1:8" ht="12.75">
      <c r="A149" s="259"/>
      <c r="B149" s="272"/>
      <c r="C149" s="276"/>
      <c r="D149" s="252" t="s">
        <v>473</v>
      </c>
      <c r="E149" s="280"/>
      <c r="F149" s="280"/>
      <c r="G149" s="281"/>
      <c r="H149" s="247"/>
    </row>
    <row r="150" spans="1:8" ht="12.75">
      <c r="A150" s="259"/>
      <c r="B150" s="272"/>
      <c r="C150" s="254">
        <v>820</v>
      </c>
      <c r="D150" s="249" t="s">
        <v>474</v>
      </c>
      <c r="E150" s="255">
        <f>SUBTOTAL(9,E151:E153)</f>
        <v>213318</v>
      </c>
      <c r="F150" s="255">
        <f>SUBTOTAL(9,F151:F153)</f>
        <v>213318</v>
      </c>
      <c r="G150" s="249">
        <f>SUBTOTAL(9,G151:G153)</f>
        <v>110051</v>
      </c>
      <c r="H150" s="247">
        <f>IF(0," ",G150/F150*100)</f>
        <v>51.59011428946455</v>
      </c>
    </row>
    <row r="151" spans="1:8" ht="12.75">
      <c r="A151" s="259"/>
      <c r="B151" s="272"/>
      <c r="C151" s="256"/>
      <c r="D151" s="273" t="s">
        <v>475</v>
      </c>
      <c r="E151" s="255">
        <f>SUBTOTAL(9,E152:E153)</f>
        <v>213318</v>
      </c>
      <c r="F151" s="255">
        <f>SUBTOTAL(9,F152:F153)</f>
        <v>213318</v>
      </c>
      <c r="G151" s="249">
        <f>SUBTOTAL(9,G152:G153)</f>
        <v>110051</v>
      </c>
      <c r="H151" s="247">
        <f>IF(0," ",G151/F151*100)</f>
        <v>51.59011428946455</v>
      </c>
    </row>
    <row r="152" spans="1:8" ht="12.75">
      <c r="A152" s="259"/>
      <c r="B152" s="272"/>
      <c r="C152" s="256"/>
      <c r="D152" s="250" t="s">
        <v>476</v>
      </c>
      <c r="E152" s="253">
        <v>119498</v>
      </c>
      <c r="F152" s="253">
        <v>119498</v>
      </c>
      <c r="G152" s="250">
        <v>59749</v>
      </c>
      <c r="H152" s="247">
        <f>IF(0," ",G152/F152*100)</f>
        <v>50</v>
      </c>
    </row>
    <row r="153" spans="1:8" ht="12.75">
      <c r="A153" s="259"/>
      <c r="B153" s="272"/>
      <c r="C153" s="256"/>
      <c r="D153" s="250" t="s">
        <v>477</v>
      </c>
      <c r="E153" s="253">
        <v>93820</v>
      </c>
      <c r="F153" s="253">
        <v>93820</v>
      </c>
      <c r="G153" s="250">
        <v>50302</v>
      </c>
      <c r="H153" s="247">
        <f>IF(0," ",G153/F153*100)</f>
        <v>53.6154338094223</v>
      </c>
    </row>
    <row r="154" spans="1:8" ht="12.75">
      <c r="A154" s="229" t="s">
        <v>184</v>
      </c>
      <c r="B154" s="229"/>
      <c r="C154" s="231" t="s">
        <v>478</v>
      </c>
      <c r="D154" s="231"/>
      <c r="E154" s="282">
        <f>SUBTOTAL(9,E155:E195)</f>
        <v>41551</v>
      </c>
      <c r="F154" s="282">
        <f>SUM(F156)</f>
        <v>40789</v>
      </c>
      <c r="G154" s="232">
        <f>SUM(G156)</f>
        <v>15163</v>
      </c>
      <c r="H154" s="233">
        <f>IF(0," ",G154/F154*100)</f>
        <v>37.17423815244306</v>
      </c>
    </row>
    <row r="155" spans="1:8" ht="12.75">
      <c r="A155" s="234"/>
      <c r="B155" s="235" t="s">
        <v>479</v>
      </c>
      <c r="C155" s="268" t="s">
        <v>480</v>
      </c>
      <c r="D155" s="268"/>
      <c r="E155" s="283"/>
      <c r="F155" s="283"/>
      <c r="G155" s="237"/>
      <c r="H155" s="238"/>
    </row>
    <row r="156" spans="1:8" ht="12.75" customHeight="1">
      <c r="A156" s="234"/>
      <c r="B156" s="239"/>
      <c r="C156" s="240" t="s">
        <v>270</v>
      </c>
      <c r="D156" s="241" t="s">
        <v>362</v>
      </c>
      <c r="E156" s="284">
        <f>SUBTOTAL(9,E157:E195)</f>
        <v>41551</v>
      </c>
      <c r="F156" s="284">
        <f>SUBTOTAL(9,F157:F195)</f>
        <v>40789</v>
      </c>
      <c r="G156" s="242">
        <f>SUBTOTAL(9,G157:G195)</f>
        <v>15163</v>
      </c>
      <c r="H156" s="243">
        <f>IF(0," ",G156/F156*100)</f>
        <v>37.17423815244306</v>
      </c>
    </row>
    <row r="157" spans="1:8" ht="22.5" customHeight="1">
      <c r="A157" s="234"/>
      <c r="B157" s="234"/>
      <c r="C157" s="244" t="s">
        <v>363</v>
      </c>
      <c r="D157" s="245" t="s">
        <v>396</v>
      </c>
      <c r="E157" s="285">
        <f>SUBTOTAL(9,E158:E162)</f>
        <v>24198</v>
      </c>
      <c r="F157" s="285">
        <f>SUBTOTAL(9,F158:F162)</f>
        <v>24198</v>
      </c>
      <c r="G157" s="246">
        <f>SUBTOTAL(9,G158:G162)</f>
        <v>9667</v>
      </c>
      <c r="H157" s="247">
        <f>IF(0," ",G157/F157*100)</f>
        <v>39.949582610133064</v>
      </c>
    </row>
    <row r="158" spans="1:8" ht="12.75" customHeight="1">
      <c r="A158" s="234"/>
      <c r="B158" s="239"/>
      <c r="C158" s="244"/>
      <c r="D158" s="245" t="s">
        <v>365</v>
      </c>
      <c r="E158" s="248">
        <v>21331</v>
      </c>
      <c r="F158" s="248">
        <v>21331</v>
      </c>
      <c r="G158" s="248">
        <v>8440</v>
      </c>
      <c r="H158" s="247">
        <f>IF(0," ",G158/F158*100)</f>
        <v>39.56682762177113</v>
      </c>
    </row>
    <row r="159" spans="1:8" ht="12.75" customHeight="1">
      <c r="A159" s="234"/>
      <c r="B159" s="239"/>
      <c r="C159" s="244"/>
      <c r="D159" s="245" t="s">
        <v>397</v>
      </c>
      <c r="E159" s="248">
        <f>SUBTOTAL(9,E160:E161)</f>
        <v>2168</v>
      </c>
      <c r="F159" s="248">
        <f>SUBTOTAL(9,F160:F161)</f>
        <v>2168</v>
      </c>
      <c r="G159" s="248">
        <f>SUBTOTAL(9,G160:G161)</f>
        <v>630</v>
      </c>
      <c r="H159" s="247">
        <f>IF(0," ",G159/F159*100)</f>
        <v>29.059040590405903</v>
      </c>
    </row>
    <row r="160" spans="1:8" ht="12.75" customHeight="1">
      <c r="A160" s="234"/>
      <c r="B160" s="239"/>
      <c r="C160" s="244"/>
      <c r="D160" s="262" t="s">
        <v>398</v>
      </c>
      <c r="E160" s="248">
        <v>1668</v>
      </c>
      <c r="F160" s="248">
        <v>1668</v>
      </c>
      <c r="G160" s="248">
        <v>593</v>
      </c>
      <c r="H160" s="247">
        <f>IF(0," ",G160/F160*100)</f>
        <v>35.5515587529976</v>
      </c>
    </row>
    <row r="161" spans="1:8" ht="12.75" customHeight="1">
      <c r="A161" s="234"/>
      <c r="B161" s="239"/>
      <c r="C161" s="244"/>
      <c r="D161" s="262" t="s">
        <v>399</v>
      </c>
      <c r="E161" s="248">
        <v>500</v>
      </c>
      <c r="F161" s="248">
        <v>500</v>
      </c>
      <c r="G161" s="248">
        <v>37</v>
      </c>
      <c r="H161" s="247">
        <f>IF(0," ",G161/F161*100)</f>
        <v>7.3999999999999995</v>
      </c>
    </row>
    <row r="162" spans="1:8" ht="12.75">
      <c r="A162" s="234"/>
      <c r="B162" s="239"/>
      <c r="C162" s="244"/>
      <c r="D162" s="245" t="s">
        <v>366</v>
      </c>
      <c r="E162" s="248">
        <v>699</v>
      </c>
      <c r="F162" s="248">
        <v>699</v>
      </c>
      <c r="G162" s="248">
        <v>597</v>
      </c>
      <c r="H162" s="247">
        <f>IF(0," ",G162/F162*100)</f>
        <v>85.40772532188842</v>
      </c>
    </row>
    <row r="163" spans="1:8" ht="12.75">
      <c r="A163" s="234"/>
      <c r="B163" s="234"/>
      <c r="C163" s="244" t="s">
        <v>367</v>
      </c>
      <c r="D163" s="249" t="s">
        <v>481</v>
      </c>
      <c r="E163" s="285">
        <f>SUBTOTAL(9,E164:E173)</f>
        <v>8942</v>
      </c>
      <c r="F163" s="285">
        <f>SUBTOTAL(9,F164:F173)</f>
        <v>8942</v>
      </c>
      <c r="G163" s="246">
        <f>SUBTOTAL(9,G164:G173)</f>
        <v>3203</v>
      </c>
      <c r="H163" s="247">
        <f>IF(0," ",G163/F163*100)</f>
        <v>35.81972713039588</v>
      </c>
    </row>
    <row r="164" spans="1:8" ht="12.75">
      <c r="A164" s="234"/>
      <c r="B164" s="239"/>
      <c r="C164" s="244"/>
      <c r="D164" s="249" t="s">
        <v>369</v>
      </c>
      <c r="E164" s="248">
        <v>2420</v>
      </c>
      <c r="F164" s="248">
        <v>2420</v>
      </c>
      <c r="G164" s="248">
        <v>910</v>
      </c>
      <c r="H164" s="247">
        <f>IF(0," ",G164/F164*100)</f>
        <v>37.60330578512397</v>
      </c>
    </row>
    <row r="165" spans="1:8" ht="12.75">
      <c r="A165" s="234"/>
      <c r="B165" s="239"/>
      <c r="C165" s="244"/>
      <c r="D165" s="249" t="s">
        <v>402</v>
      </c>
      <c r="E165" s="248"/>
      <c r="F165" s="248"/>
      <c r="G165" s="248"/>
      <c r="H165" s="247"/>
    </row>
    <row r="166" spans="1:8" ht="12.75">
      <c r="A166" s="234"/>
      <c r="B166" s="239"/>
      <c r="C166" s="244"/>
      <c r="D166" s="249" t="s">
        <v>370</v>
      </c>
      <c r="E166" s="248">
        <f>SUBTOTAL(9,E167:E172)</f>
        <v>6038</v>
      </c>
      <c r="F166" s="248">
        <f>SUBTOTAL(9,F167:F172)</f>
        <v>6038</v>
      </c>
      <c r="G166" s="248">
        <f>SUBTOTAL(9,G167:G172)</f>
        <v>2095</v>
      </c>
      <c r="H166" s="247">
        <f>IF(0," ",G166/F166*100)</f>
        <v>34.69691950977145</v>
      </c>
    </row>
    <row r="167" spans="1:8" ht="12.75">
      <c r="A167" s="234"/>
      <c r="B167" s="239"/>
      <c r="C167" s="244"/>
      <c r="D167" s="250" t="s">
        <v>371</v>
      </c>
      <c r="E167" s="248">
        <v>339</v>
      </c>
      <c r="F167" s="248">
        <v>339</v>
      </c>
      <c r="G167" s="248">
        <v>124</v>
      </c>
      <c r="H167" s="247">
        <f>IF(0," ",G167/F167*100)</f>
        <v>36.57817109144543</v>
      </c>
    </row>
    <row r="168" spans="1:8" ht="12.75">
      <c r="A168" s="234"/>
      <c r="B168" s="239"/>
      <c r="C168" s="244"/>
      <c r="D168" s="251" t="s">
        <v>372</v>
      </c>
      <c r="E168" s="248">
        <v>3388</v>
      </c>
      <c r="F168" s="248">
        <v>3388</v>
      </c>
      <c r="G168" s="248">
        <v>1246</v>
      </c>
      <c r="H168" s="247">
        <f>IF(0," ",G168/F168*100)</f>
        <v>36.77685950413223</v>
      </c>
    </row>
    <row r="169" spans="1:8" ht="12.75">
      <c r="A169" s="234"/>
      <c r="B169" s="239"/>
      <c r="C169" s="244"/>
      <c r="D169" s="250" t="s">
        <v>373</v>
      </c>
      <c r="E169" s="248">
        <v>194</v>
      </c>
      <c r="F169" s="248">
        <v>194</v>
      </c>
      <c r="G169" s="248">
        <v>73</v>
      </c>
      <c r="H169" s="247">
        <f>IF(0," ",G169/F169*100)</f>
        <v>37.628865979381445</v>
      </c>
    </row>
    <row r="170" spans="1:8" ht="12.75">
      <c r="A170" s="234"/>
      <c r="B170" s="239"/>
      <c r="C170" s="244"/>
      <c r="D170" s="250" t="s">
        <v>374</v>
      </c>
      <c r="E170" s="248">
        <v>726</v>
      </c>
      <c r="F170" s="248">
        <v>726</v>
      </c>
      <c r="G170" s="248">
        <v>173</v>
      </c>
      <c r="H170" s="247">
        <f>IF(0," ",G170/F170*100)</f>
        <v>23.829201101928373</v>
      </c>
    </row>
    <row r="171" spans="1:8" ht="12.75">
      <c r="A171" s="234"/>
      <c r="B171" s="239"/>
      <c r="C171" s="244"/>
      <c r="D171" s="250" t="s">
        <v>375</v>
      </c>
      <c r="E171" s="248">
        <v>242</v>
      </c>
      <c r="F171" s="248">
        <v>242</v>
      </c>
      <c r="G171" s="248">
        <v>57</v>
      </c>
      <c r="H171" s="247">
        <f>IF(0," ",G171/F171*100)</f>
        <v>23.553719008264462</v>
      </c>
    </row>
    <row r="172" spans="1:8" ht="12.75">
      <c r="A172" s="234"/>
      <c r="B172" s="239"/>
      <c r="C172" s="244"/>
      <c r="D172" s="250" t="s">
        <v>376</v>
      </c>
      <c r="E172" s="248">
        <v>1149</v>
      </c>
      <c r="F172" s="248">
        <v>1149</v>
      </c>
      <c r="G172" s="248">
        <v>422</v>
      </c>
      <c r="H172" s="247">
        <f>IF(0," ",G172/F172*100)</f>
        <v>36.72758920800696</v>
      </c>
    </row>
    <row r="173" spans="1:8" ht="12.75">
      <c r="A173" s="234"/>
      <c r="B173" s="239"/>
      <c r="C173" s="244"/>
      <c r="D173" s="249" t="s">
        <v>377</v>
      </c>
      <c r="E173" s="248">
        <v>484</v>
      </c>
      <c r="F173" s="248">
        <v>484</v>
      </c>
      <c r="G173" s="248">
        <v>198</v>
      </c>
      <c r="H173" s="247">
        <f>IF(0," ",G173/F173*100)</f>
        <v>40.909090909090914</v>
      </c>
    </row>
    <row r="174" spans="1:8" ht="12.75">
      <c r="A174" s="234"/>
      <c r="B174" s="234"/>
      <c r="C174" s="244" t="s">
        <v>271</v>
      </c>
      <c r="D174" s="249" t="s">
        <v>378</v>
      </c>
      <c r="E174" s="285">
        <f>SUBTOTAL(9,E175:E191)</f>
        <v>7073</v>
      </c>
      <c r="F174" s="285">
        <f>SUBTOTAL(9,F175:F191)</f>
        <v>6311</v>
      </c>
      <c r="G174" s="246">
        <f>SUBTOTAL(9,G175:G191)</f>
        <v>2187</v>
      </c>
      <c r="H174" s="247">
        <f>IF(0," ",G174/F174*100)</f>
        <v>34.6537791158295</v>
      </c>
    </row>
    <row r="175" spans="1:8" ht="12.75">
      <c r="A175" s="234"/>
      <c r="B175" s="234"/>
      <c r="C175" s="234"/>
      <c r="D175" s="249" t="s">
        <v>379</v>
      </c>
      <c r="E175" s="286">
        <f>SUBTOTAL(9,E176)</f>
        <v>100</v>
      </c>
      <c r="F175" s="286">
        <f>SUBTOTAL(9,F176)</f>
        <v>100</v>
      </c>
      <c r="G175" s="248">
        <f>SUBTOTAL(9,G176)</f>
        <v>0</v>
      </c>
      <c r="H175" s="247">
        <f>IF(0," ",G175/F175*100)</f>
        <v>0</v>
      </c>
    </row>
    <row r="176" spans="1:8" ht="12.75">
      <c r="A176" s="234"/>
      <c r="B176" s="234"/>
      <c r="C176" s="234"/>
      <c r="D176" s="250" t="s">
        <v>380</v>
      </c>
      <c r="E176" s="286">
        <v>100</v>
      </c>
      <c r="F176" s="286">
        <v>100</v>
      </c>
      <c r="G176" s="252"/>
      <c r="H176" s="247">
        <f>IF(0," ",G176/F176*100)</f>
        <v>0</v>
      </c>
    </row>
    <row r="177" spans="1:8" ht="12.75">
      <c r="A177" s="234"/>
      <c r="B177" s="234"/>
      <c r="C177" s="234"/>
      <c r="D177" s="249" t="s">
        <v>403</v>
      </c>
      <c r="E177" s="286">
        <f>SUBTOTAL(9,E178:E180)</f>
        <v>2100</v>
      </c>
      <c r="F177" s="286">
        <f>SUBTOTAL(9,F178:F180)</f>
        <v>1838</v>
      </c>
      <c r="G177" s="248">
        <f>SUBTOTAL(9,G178:G180)</f>
        <v>1056</v>
      </c>
      <c r="H177" s="247">
        <f>IF(0," ",G177/F177*100)</f>
        <v>57.453754080522316</v>
      </c>
    </row>
    <row r="178" spans="1:8" ht="12.75">
      <c r="A178" s="234"/>
      <c r="B178" s="234"/>
      <c r="C178" s="234"/>
      <c r="D178" s="250" t="s">
        <v>404</v>
      </c>
      <c r="E178" s="286">
        <v>1000</v>
      </c>
      <c r="F178" s="286">
        <v>1000</v>
      </c>
      <c r="G178" s="252">
        <v>500</v>
      </c>
      <c r="H178" s="247">
        <f>IF(0," ",G178/F178*100)</f>
        <v>50</v>
      </c>
    </row>
    <row r="179" spans="1:8" ht="12.75">
      <c r="A179" s="234"/>
      <c r="B179" s="234"/>
      <c r="C179" s="234"/>
      <c r="D179" s="250" t="s">
        <v>405</v>
      </c>
      <c r="E179" s="286">
        <v>200</v>
      </c>
      <c r="F179" s="286">
        <v>200</v>
      </c>
      <c r="G179" s="252">
        <v>80</v>
      </c>
      <c r="H179" s="247">
        <f>IF(0," ",G179/F179*100)</f>
        <v>40</v>
      </c>
    </row>
    <row r="180" spans="1:8" ht="12.75">
      <c r="A180" s="234"/>
      <c r="B180" s="234"/>
      <c r="C180" s="234"/>
      <c r="D180" s="250" t="s">
        <v>482</v>
      </c>
      <c r="E180" s="253">
        <v>900</v>
      </c>
      <c r="F180" s="253">
        <v>638</v>
      </c>
      <c r="G180" s="250">
        <v>476</v>
      </c>
      <c r="H180" s="247">
        <f>IF(0," ",G180/F180*100)</f>
        <v>74.60815047021944</v>
      </c>
    </row>
    <row r="181" spans="1:8" ht="12.75">
      <c r="A181" s="234"/>
      <c r="B181" s="234"/>
      <c r="C181" s="234"/>
      <c r="D181" s="249" t="s">
        <v>483</v>
      </c>
      <c r="E181" s="253">
        <f>SUBTOTAL(9,E182:E185)</f>
        <v>1868</v>
      </c>
      <c r="F181" s="253">
        <f>SUBTOTAL(9,F182:F185)</f>
        <v>1368</v>
      </c>
      <c r="G181" s="250">
        <f>SUBTOTAL(9,G182:G185)</f>
        <v>126</v>
      </c>
      <c r="H181" s="247">
        <f>IF(0," ",G181/F181*100)</f>
        <v>9.210526315789473</v>
      </c>
    </row>
    <row r="182" spans="1:8" ht="12.75">
      <c r="A182" s="234"/>
      <c r="B182" s="234"/>
      <c r="C182" s="234"/>
      <c r="D182" s="250" t="s">
        <v>409</v>
      </c>
      <c r="E182" s="253"/>
      <c r="F182" s="253"/>
      <c r="G182" s="250"/>
      <c r="H182" s="247"/>
    </row>
    <row r="183" spans="1:8" ht="12.75">
      <c r="A183" s="234"/>
      <c r="B183" s="234"/>
      <c r="C183" s="234"/>
      <c r="D183" s="250" t="s">
        <v>411</v>
      </c>
      <c r="E183" s="253">
        <v>968</v>
      </c>
      <c r="F183" s="253">
        <v>968</v>
      </c>
      <c r="G183" s="250"/>
      <c r="H183" s="247">
        <f>IF(0," ",G183/F183*100)</f>
        <v>0</v>
      </c>
    </row>
    <row r="184" spans="1:8" ht="12.75">
      <c r="A184" s="234"/>
      <c r="B184" s="234"/>
      <c r="C184" s="234"/>
      <c r="D184" s="250" t="s">
        <v>412</v>
      </c>
      <c r="E184" s="253">
        <v>900</v>
      </c>
      <c r="F184" s="253">
        <v>400</v>
      </c>
      <c r="G184" s="250">
        <v>86</v>
      </c>
      <c r="H184" s="247">
        <f>IF(0," ",G184/F184*100)</f>
        <v>21.5</v>
      </c>
    </row>
    <row r="185" spans="1:8" ht="12.75">
      <c r="A185" s="234"/>
      <c r="B185" s="234"/>
      <c r="C185" s="234"/>
      <c r="D185" s="250" t="s">
        <v>414</v>
      </c>
      <c r="E185" s="253"/>
      <c r="F185" s="253"/>
      <c r="G185" s="250">
        <v>40</v>
      </c>
      <c r="H185" s="247"/>
    </row>
    <row r="186" spans="1:8" ht="12.75">
      <c r="A186" s="234"/>
      <c r="B186" s="234"/>
      <c r="C186" s="234"/>
      <c r="D186" s="249" t="s">
        <v>386</v>
      </c>
      <c r="E186" s="253">
        <f>SUBTOTAL(9,E187:E191)</f>
        <v>3005</v>
      </c>
      <c r="F186" s="253">
        <f>SUBTOTAL(9,F187:F191)</f>
        <v>3005</v>
      </c>
      <c r="G186" s="250">
        <f>SUBTOTAL(9,G187:G191)</f>
        <v>1005</v>
      </c>
      <c r="H186" s="247">
        <f>IF(0," ",G186/F186*100)</f>
        <v>33.44425956738768</v>
      </c>
    </row>
    <row r="187" spans="1:8" ht="12.75">
      <c r="A187" s="234"/>
      <c r="B187" s="234"/>
      <c r="C187" s="234"/>
      <c r="D187" s="250" t="s">
        <v>387</v>
      </c>
      <c r="E187" s="253">
        <v>150</v>
      </c>
      <c r="F187" s="253">
        <v>150</v>
      </c>
      <c r="G187" s="250">
        <v>116</v>
      </c>
      <c r="H187" s="247">
        <f>IF(0," ",G187/F187*100)</f>
        <v>77.33333333333333</v>
      </c>
    </row>
    <row r="188" spans="1:8" ht="12.75">
      <c r="A188" s="234"/>
      <c r="B188" s="234"/>
      <c r="C188" s="234"/>
      <c r="D188" s="250" t="s">
        <v>434</v>
      </c>
      <c r="E188" s="253">
        <v>800</v>
      </c>
      <c r="F188" s="253">
        <v>800</v>
      </c>
      <c r="G188" s="250">
        <v>120</v>
      </c>
      <c r="H188" s="247">
        <f>IF(0," ",G188/F188*100)</f>
        <v>15</v>
      </c>
    </row>
    <row r="189" spans="1:8" ht="12.75">
      <c r="A189" s="234"/>
      <c r="B189" s="234"/>
      <c r="C189" s="234"/>
      <c r="D189" s="250" t="s">
        <v>484</v>
      </c>
      <c r="E189" s="253">
        <v>398</v>
      </c>
      <c r="F189" s="253">
        <v>398</v>
      </c>
      <c r="G189" s="250"/>
      <c r="H189" s="247">
        <f>IF(0," ",G189/F189*100)</f>
        <v>0</v>
      </c>
    </row>
    <row r="190" spans="1:8" ht="12.75">
      <c r="A190" s="234"/>
      <c r="B190" s="234"/>
      <c r="C190" s="234"/>
      <c r="D190" s="250" t="s">
        <v>389</v>
      </c>
      <c r="E190" s="253">
        <v>1294</v>
      </c>
      <c r="F190" s="253">
        <v>1294</v>
      </c>
      <c r="G190" s="250">
        <v>650</v>
      </c>
      <c r="H190" s="247">
        <f>IF(0," ",G190/F190*100)</f>
        <v>50.23183925811438</v>
      </c>
    </row>
    <row r="191" spans="1:8" ht="12.75">
      <c r="A191" s="234"/>
      <c r="B191" s="234"/>
      <c r="C191" s="234"/>
      <c r="D191" s="250" t="s">
        <v>438</v>
      </c>
      <c r="E191" s="253">
        <v>363</v>
      </c>
      <c r="F191" s="253">
        <v>363</v>
      </c>
      <c r="G191" s="250">
        <v>119</v>
      </c>
      <c r="H191" s="247">
        <f>IF(0," ",G191/F191*100)</f>
        <v>32.78236914600551</v>
      </c>
    </row>
    <row r="192" spans="1:8" ht="12.75">
      <c r="A192" s="234"/>
      <c r="B192" s="234"/>
      <c r="C192" s="244" t="s">
        <v>485</v>
      </c>
      <c r="D192" s="249" t="s">
        <v>391</v>
      </c>
      <c r="E192" s="255">
        <f>SUBTOTAL(9,E193)</f>
        <v>1338</v>
      </c>
      <c r="F192" s="255">
        <f>SUBTOTAL(9,F193)</f>
        <v>1338</v>
      </c>
      <c r="G192" s="249">
        <f>SUBTOTAL(9,G193:G195)</f>
        <v>106</v>
      </c>
      <c r="H192" s="247">
        <f>IF(0," ",G192/F192*100)</f>
        <v>7.922272047832586</v>
      </c>
    </row>
    <row r="193" spans="1:8" ht="12.75">
      <c r="A193" s="234"/>
      <c r="B193" s="234"/>
      <c r="C193" s="256"/>
      <c r="D193" s="249" t="s">
        <v>392</v>
      </c>
      <c r="E193" s="253">
        <f>SUBTOTAL(9,E194:E195)</f>
        <v>1338</v>
      </c>
      <c r="F193" s="253">
        <f>SUBTOTAL(9,F194:F195)</f>
        <v>1338</v>
      </c>
      <c r="G193" s="250">
        <f>SUBTOTAL(9,G194:G195)</f>
        <v>106</v>
      </c>
      <c r="H193" s="247">
        <f>IF(0," ",G193/F193*100)</f>
        <v>7.922272047832586</v>
      </c>
    </row>
    <row r="194" spans="1:8" ht="12.75">
      <c r="A194" s="234"/>
      <c r="B194" s="234"/>
      <c r="C194" s="256"/>
      <c r="D194" s="250" t="s">
        <v>394</v>
      </c>
      <c r="E194" s="253">
        <v>1238</v>
      </c>
      <c r="F194" s="253">
        <v>1238</v>
      </c>
      <c r="G194" s="250"/>
      <c r="H194" s="247">
        <f>IF(0," ",G194/F194*100)</f>
        <v>0</v>
      </c>
    </row>
    <row r="195" spans="1:8" ht="12.75">
      <c r="A195" s="234"/>
      <c r="B195" s="234"/>
      <c r="C195" s="256"/>
      <c r="D195" s="250" t="s">
        <v>449</v>
      </c>
      <c r="E195" s="253">
        <v>100</v>
      </c>
      <c r="F195" s="253">
        <v>100</v>
      </c>
      <c r="G195" s="250">
        <v>106</v>
      </c>
      <c r="H195" s="247">
        <f>IF(0," ",G195/F195*100)</f>
        <v>106</v>
      </c>
    </row>
    <row r="196" spans="1:8" ht="12.75">
      <c r="A196" s="229" t="s">
        <v>486</v>
      </c>
      <c r="B196" s="229"/>
      <c r="C196" s="231" t="s">
        <v>487</v>
      </c>
      <c r="D196" s="231"/>
      <c r="E196" s="282">
        <f>SUBTOTAL(9,E197:E225)</f>
        <v>10000</v>
      </c>
      <c r="F196" s="282">
        <f>SUM(F198)</f>
        <v>78674</v>
      </c>
      <c r="G196" s="232">
        <f>SUM(G198)</f>
        <v>23859</v>
      </c>
      <c r="H196" s="233">
        <f>IF(0," ",G196/F196*100)</f>
        <v>30.32641024989196</v>
      </c>
    </row>
    <row r="197" spans="1:8" ht="12.75">
      <c r="A197" s="287"/>
      <c r="B197" s="288" t="s">
        <v>488</v>
      </c>
      <c r="C197" s="268" t="s">
        <v>489</v>
      </c>
      <c r="D197" s="268"/>
      <c r="E197" s="283"/>
      <c r="F197" s="283"/>
      <c r="G197" s="237"/>
      <c r="H197" s="238"/>
    </row>
    <row r="198" spans="1:8" ht="14.25" customHeight="1">
      <c r="A198" s="287"/>
      <c r="B198" s="287"/>
      <c r="C198" s="240" t="s">
        <v>270</v>
      </c>
      <c r="D198" s="241" t="s">
        <v>362</v>
      </c>
      <c r="E198" s="284">
        <f>SUBTOTAL(9,E199:E221)</f>
        <v>10000</v>
      </c>
      <c r="F198" s="284">
        <f>SUBTOTAL(9,F199:F225)</f>
        <v>78674</v>
      </c>
      <c r="G198" s="242">
        <f>SUBTOTAL(9,G199:G225)</f>
        <v>23859</v>
      </c>
      <c r="H198" s="243">
        <f>IF(0," ",G198/F198*100)</f>
        <v>30.32641024989196</v>
      </c>
    </row>
    <row r="199" spans="1:8" ht="12.75">
      <c r="A199" s="287"/>
      <c r="B199" s="287"/>
      <c r="C199" s="244" t="s">
        <v>363</v>
      </c>
      <c r="D199" s="245" t="s">
        <v>364</v>
      </c>
      <c r="E199" s="285">
        <f>SUBTOTAL(9,E200:E203)</f>
        <v>5540</v>
      </c>
      <c r="F199" s="285">
        <f>SUBTOTAL(9,F200:F203)</f>
        <v>69254</v>
      </c>
      <c r="G199" s="246">
        <f>SUBTOTAL(9,G200:G203)</f>
        <v>15562</v>
      </c>
      <c r="H199" s="247">
        <f>IF(0," ",G199/F199*100)</f>
        <v>22.470904207699192</v>
      </c>
    </row>
    <row r="200" spans="1:8" ht="12.75" customHeight="1">
      <c r="A200" s="287"/>
      <c r="B200" s="287"/>
      <c r="C200" s="244"/>
      <c r="D200" s="245" t="s">
        <v>365</v>
      </c>
      <c r="E200" s="248">
        <v>5540</v>
      </c>
      <c r="F200" s="248">
        <v>68563</v>
      </c>
      <c r="G200" s="248">
        <v>14871</v>
      </c>
      <c r="H200" s="247">
        <f>IF(0," ",G200/F200*100)</f>
        <v>21.689541006081996</v>
      </c>
    </row>
    <row r="201" spans="1:8" ht="12.75" customHeight="1">
      <c r="A201" s="287"/>
      <c r="B201" s="287"/>
      <c r="C201" s="244"/>
      <c r="D201" s="245" t="s">
        <v>397</v>
      </c>
      <c r="E201" s="248"/>
      <c r="F201" s="248">
        <f>SUBTOTAL(9,F202)</f>
        <v>22</v>
      </c>
      <c r="G201" s="248">
        <f>SUBTOTAL(9,G202)</f>
        <v>22</v>
      </c>
      <c r="H201" s="247">
        <f>IF(0," ",G201/F201*100)</f>
        <v>100</v>
      </c>
    </row>
    <row r="202" spans="1:8" ht="12.75" customHeight="1">
      <c r="A202" s="287"/>
      <c r="B202" s="287"/>
      <c r="C202" s="244"/>
      <c r="D202" s="262" t="s">
        <v>398</v>
      </c>
      <c r="E202" s="248"/>
      <c r="F202" s="248">
        <v>22</v>
      </c>
      <c r="G202" s="248">
        <v>22</v>
      </c>
      <c r="H202" s="247">
        <f>IF(0," ",G202/F202*100)</f>
        <v>100</v>
      </c>
    </row>
    <row r="203" spans="1:8" ht="12.75" customHeight="1">
      <c r="A203" s="287"/>
      <c r="B203" s="287"/>
      <c r="C203" s="244"/>
      <c r="D203" s="245" t="s">
        <v>366</v>
      </c>
      <c r="E203" s="248"/>
      <c r="F203" s="248">
        <v>669</v>
      </c>
      <c r="G203" s="248">
        <v>669</v>
      </c>
      <c r="H203" s="247">
        <f>IF(0," ",G203/F203*100)</f>
        <v>100</v>
      </c>
    </row>
    <row r="204" spans="1:8" ht="12.75">
      <c r="A204" s="287"/>
      <c r="B204" s="287"/>
      <c r="C204" s="244" t="s">
        <v>367</v>
      </c>
      <c r="D204" s="249" t="s">
        <v>481</v>
      </c>
      <c r="E204" s="285">
        <f>SUBTOTAL(9,E205:E213)</f>
        <v>1940</v>
      </c>
      <c r="F204" s="285">
        <f>SUBTOTAL(9,F205:F213)</f>
        <v>6717</v>
      </c>
      <c r="G204" s="246">
        <f>SUBTOTAL(9,G205:G213)</f>
        <v>5392</v>
      </c>
      <c r="H204" s="247">
        <f>IF(0," ",G204/F204*100)</f>
        <v>80.27393181479827</v>
      </c>
    </row>
    <row r="205" spans="1:8" ht="12.75">
      <c r="A205" s="287"/>
      <c r="B205" s="287"/>
      <c r="C205" s="287"/>
      <c r="D205" s="249" t="s">
        <v>369</v>
      </c>
      <c r="E205" s="248">
        <v>554</v>
      </c>
      <c r="F205" s="248">
        <v>885</v>
      </c>
      <c r="G205" s="248">
        <v>393</v>
      </c>
      <c r="H205" s="247">
        <f>IF(0," ",G205/F205*100)</f>
        <v>44.40677966101695</v>
      </c>
    </row>
    <row r="206" spans="1:8" ht="12.75">
      <c r="A206" s="287"/>
      <c r="B206" s="287"/>
      <c r="C206" s="287"/>
      <c r="D206" s="249" t="s">
        <v>402</v>
      </c>
      <c r="E206" s="248"/>
      <c r="F206" s="248">
        <v>1040</v>
      </c>
      <c r="G206" s="248">
        <v>1132</v>
      </c>
      <c r="H206" s="247">
        <f>IF(0," ",G206/F206*100)</f>
        <v>108.84615384615384</v>
      </c>
    </row>
    <row r="207" spans="1:8" ht="12.75">
      <c r="A207" s="287"/>
      <c r="B207" s="287"/>
      <c r="C207" s="287"/>
      <c r="D207" s="249" t="s">
        <v>370</v>
      </c>
      <c r="E207" s="248">
        <f>SUBTOTAL(9,E208:E213)</f>
        <v>1386</v>
      </c>
      <c r="F207" s="248">
        <f>SUBTOTAL(9,F208:F213)</f>
        <v>4792</v>
      </c>
      <c r="G207" s="248">
        <f>SUBTOTAL(9,G208:G213)</f>
        <v>3867</v>
      </c>
      <c r="H207" s="247">
        <f>IF(0," ",G207/F207*100)</f>
        <v>80.69699499165276</v>
      </c>
    </row>
    <row r="208" spans="1:8" ht="12.75">
      <c r="A208" s="287"/>
      <c r="B208" s="287"/>
      <c r="C208" s="287"/>
      <c r="D208" s="250" t="s">
        <v>371</v>
      </c>
      <c r="E208" s="248">
        <v>78</v>
      </c>
      <c r="F208" s="248">
        <v>268</v>
      </c>
      <c r="G208" s="248">
        <v>216</v>
      </c>
      <c r="H208" s="247">
        <f>IF(0," ",G208/F208*100)</f>
        <v>80.59701492537313</v>
      </c>
    </row>
    <row r="209" spans="1:8" ht="12.75">
      <c r="A209" s="287"/>
      <c r="B209" s="287"/>
      <c r="C209" s="287"/>
      <c r="D209" s="251" t="s">
        <v>372</v>
      </c>
      <c r="E209" s="248">
        <v>777</v>
      </c>
      <c r="F209" s="248">
        <v>2694</v>
      </c>
      <c r="G209" s="248">
        <v>2176</v>
      </c>
      <c r="H209" s="247">
        <f>IF(0," ",G209/F209*100)</f>
        <v>80.7720861172977</v>
      </c>
    </row>
    <row r="210" spans="1:8" ht="12.75">
      <c r="A210" s="287"/>
      <c r="B210" s="287"/>
      <c r="C210" s="287"/>
      <c r="D210" s="250" t="s">
        <v>373</v>
      </c>
      <c r="E210" s="248">
        <v>45</v>
      </c>
      <c r="F210" s="248">
        <v>151</v>
      </c>
      <c r="G210" s="248">
        <v>121</v>
      </c>
      <c r="H210" s="247">
        <f>IF(0," ",G210/F210*100)</f>
        <v>80.13245033112582</v>
      </c>
    </row>
    <row r="211" spans="1:8" ht="12.75">
      <c r="A211" s="287"/>
      <c r="B211" s="287"/>
      <c r="C211" s="287"/>
      <c r="D211" s="250" t="s">
        <v>374</v>
      </c>
      <c r="E211" s="248">
        <v>166</v>
      </c>
      <c r="F211" s="248">
        <v>575</v>
      </c>
      <c r="G211" s="248">
        <v>465</v>
      </c>
      <c r="H211" s="247">
        <f>IF(0," ",G211/F211*100)</f>
        <v>80.8695652173913</v>
      </c>
    </row>
    <row r="212" spans="1:8" ht="12.75">
      <c r="A212" s="287"/>
      <c r="B212" s="287"/>
      <c r="C212" s="287"/>
      <c r="D212" s="250" t="s">
        <v>375</v>
      </c>
      <c r="E212" s="248">
        <v>56</v>
      </c>
      <c r="F212" s="248">
        <v>192</v>
      </c>
      <c r="G212" s="248">
        <v>154</v>
      </c>
      <c r="H212" s="247">
        <f>IF(0," ",G212/F212*100)</f>
        <v>80.20833333333334</v>
      </c>
    </row>
    <row r="213" spans="1:8" ht="12.75">
      <c r="A213" s="287"/>
      <c r="B213" s="287"/>
      <c r="C213" s="287"/>
      <c r="D213" s="250" t="s">
        <v>376</v>
      </c>
      <c r="E213" s="248">
        <v>264</v>
      </c>
      <c r="F213" s="248">
        <v>912</v>
      </c>
      <c r="G213" s="248">
        <v>735</v>
      </c>
      <c r="H213" s="247">
        <f>IF(0," ",G213/F213*100)</f>
        <v>80.5921052631579</v>
      </c>
    </row>
    <row r="214" spans="1:8" ht="12.75">
      <c r="A214" s="287"/>
      <c r="B214" s="287"/>
      <c r="C214" s="244" t="s">
        <v>271</v>
      </c>
      <c r="D214" s="249" t="s">
        <v>378</v>
      </c>
      <c r="E214" s="285">
        <f>SUBTOTAL(9,E215:E221)</f>
        <v>2520</v>
      </c>
      <c r="F214" s="285">
        <f>SUBTOTAL(9,F215:F221)</f>
        <v>2520</v>
      </c>
      <c r="G214" s="246">
        <f>SUBTOTAL(9,G215:G221)</f>
        <v>2723</v>
      </c>
      <c r="H214" s="247">
        <f>IF(0," ",G214/F214*100)</f>
        <v>108.05555555555554</v>
      </c>
    </row>
    <row r="215" spans="1:8" ht="12.75">
      <c r="A215" s="287"/>
      <c r="B215" s="287"/>
      <c r="C215" s="289"/>
      <c r="D215" s="249" t="s">
        <v>382</v>
      </c>
      <c r="E215" s="253">
        <f>SUBTOTAL(9,E216:E217)</f>
        <v>1670</v>
      </c>
      <c r="F215" s="253">
        <f>SUBTOTAL(9,F216:F217)</f>
        <v>1670</v>
      </c>
      <c r="G215" s="250">
        <f>SUBTOTAL(9,G216:G217)</f>
        <v>743</v>
      </c>
      <c r="H215" s="247">
        <f>IF(0," ",G215/F215*100)</f>
        <v>44.49101796407186</v>
      </c>
    </row>
    <row r="216" spans="1:8" ht="12.75">
      <c r="A216" s="287"/>
      <c r="B216" s="287"/>
      <c r="C216" s="287"/>
      <c r="D216" s="250" t="s">
        <v>490</v>
      </c>
      <c r="E216" s="253">
        <v>900</v>
      </c>
      <c r="F216" s="253">
        <v>900</v>
      </c>
      <c r="G216" s="250">
        <v>320</v>
      </c>
      <c r="H216" s="247">
        <f>IF(0," ",G216/F216*100)</f>
        <v>35.55555555555556</v>
      </c>
    </row>
    <row r="217" spans="1:8" ht="12.75">
      <c r="A217" s="287"/>
      <c r="B217" s="287"/>
      <c r="C217" s="287"/>
      <c r="D217" s="250" t="s">
        <v>415</v>
      </c>
      <c r="E217" s="253">
        <v>770</v>
      </c>
      <c r="F217" s="253">
        <v>770</v>
      </c>
      <c r="G217" s="250">
        <v>423</v>
      </c>
      <c r="H217" s="247">
        <f>IF(0," ",G217/F217*100)</f>
        <v>54.935064935064936</v>
      </c>
    </row>
    <row r="218" spans="1:8" ht="12.75">
      <c r="A218" s="287"/>
      <c r="B218" s="287"/>
      <c r="C218" s="287"/>
      <c r="D218" s="249" t="s">
        <v>386</v>
      </c>
      <c r="E218" s="253">
        <f>SUBTOTAL(9,E219:E221)</f>
        <v>850</v>
      </c>
      <c r="F218" s="253">
        <f>SUBTOTAL(9,F219:F221)</f>
        <v>850</v>
      </c>
      <c r="G218" s="250">
        <f>SUBTOTAL(9,G219:G221)</f>
        <v>1980</v>
      </c>
      <c r="H218" s="247">
        <f>IF(0," ",G218/F218*100)</f>
        <v>232.94117647058826</v>
      </c>
    </row>
    <row r="219" spans="1:8" ht="12.75">
      <c r="A219" s="287"/>
      <c r="B219" s="287"/>
      <c r="C219" s="287"/>
      <c r="D219" s="250" t="s">
        <v>389</v>
      </c>
      <c r="E219" s="253">
        <v>500</v>
      </c>
      <c r="F219" s="253">
        <v>500</v>
      </c>
      <c r="G219" s="250">
        <v>1622</v>
      </c>
      <c r="H219" s="247">
        <f>IF(0," ",G219/F219*100)</f>
        <v>324.40000000000003</v>
      </c>
    </row>
    <row r="220" spans="1:8" ht="12.75">
      <c r="A220" s="287"/>
      <c r="B220" s="287"/>
      <c r="C220" s="287"/>
      <c r="D220" s="250" t="s">
        <v>437</v>
      </c>
      <c r="E220" s="253">
        <v>270</v>
      </c>
      <c r="F220" s="253">
        <v>270</v>
      </c>
      <c r="G220" s="250">
        <v>163</v>
      </c>
      <c r="H220" s="247">
        <f>IF(0," ",G220/F220*100)</f>
        <v>60.370370370370374</v>
      </c>
    </row>
    <row r="221" spans="1:8" ht="12.75">
      <c r="A221" s="287"/>
      <c r="B221" s="287"/>
      <c r="C221" s="287"/>
      <c r="D221" s="250" t="s">
        <v>438</v>
      </c>
      <c r="E221" s="253">
        <v>80</v>
      </c>
      <c r="F221" s="253">
        <v>80</v>
      </c>
      <c r="G221" s="250">
        <v>195</v>
      </c>
      <c r="H221" s="247">
        <f>IF(0," ",G221/F221*100)</f>
        <v>243.75</v>
      </c>
    </row>
    <row r="222" spans="1:8" ht="12.75">
      <c r="A222" s="287"/>
      <c r="B222" s="287"/>
      <c r="C222" s="244" t="s">
        <v>485</v>
      </c>
      <c r="D222" s="249" t="s">
        <v>391</v>
      </c>
      <c r="E222" s="255">
        <f>SUBTOTAL(9,E223)</f>
        <v>0</v>
      </c>
      <c r="F222" s="255">
        <f>SUBTOTAL(9,F223:F225)</f>
        <v>183</v>
      </c>
      <c r="G222" s="249">
        <f>SUBTOTAL(9,G223:G225)</f>
        <v>182</v>
      </c>
      <c r="H222" s="247">
        <f>IF(0," ",G222/F222*100)</f>
        <v>99.4535519125683</v>
      </c>
    </row>
    <row r="223" spans="1:8" ht="12.75">
      <c r="A223" s="287"/>
      <c r="B223" s="287"/>
      <c r="C223" s="256"/>
      <c r="D223" s="249" t="s">
        <v>392</v>
      </c>
      <c r="E223" s="253">
        <f>SUBTOTAL(9,E224:E224)</f>
        <v>0</v>
      </c>
      <c r="F223" s="253">
        <f>SUBTOTAL(9,F224:F225)</f>
        <v>183</v>
      </c>
      <c r="G223" s="250">
        <f>SUBTOTAL(9,G224:G225)</f>
        <v>182</v>
      </c>
      <c r="H223" s="247">
        <f>IF(0," ",G223/F223*100)</f>
        <v>99.4535519125683</v>
      </c>
    </row>
    <row r="224" spans="1:8" ht="12.75">
      <c r="A224" s="287"/>
      <c r="B224" s="287"/>
      <c r="C224" s="256"/>
      <c r="D224" s="250" t="s">
        <v>449</v>
      </c>
      <c r="E224" s="253"/>
      <c r="F224" s="253">
        <v>183</v>
      </c>
      <c r="G224" s="250">
        <v>182</v>
      </c>
      <c r="H224" s="247">
        <f>IF(0," ",G224/F224*100)</f>
        <v>99.4535519125683</v>
      </c>
    </row>
    <row r="225" spans="1:8" ht="12.75">
      <c r="A225" s="287"/>
      <c r="B225" s="287"/>
      <c r="C225" s="256"/>
      <c r="D225" s="250" t="s">
        <v>491</v>
      </c>
      <c r="E225" s="253"/>
      <c r="F225" s="253"/>
      <c r="G225" s="250"/>
      <c r="H225" s="247"/>
    </row>
    <row r="226" spans="1:8" ht="12.75">
      <c r="A226" s="229" t="s">
        <v>186</v>
      </c>
      <c r="B226" s="290"/>
      <c r="C226" s="231" t="s">
        <v>492</v>
      </c>
      <c r="D226" s="231"/>
      <c r="E226" s="232">
        <f>SUBTOTAL(9,E227:E250)</f>
        <v>50000</v>
      </c>
      <c r="F226" s="232">
        <f>SUBTOTAL(9,F227:F250)</f>
        <v>50000</v>
      </c>
      <c r="G226" s="232">
        <f>SUBTOTAL(9,G227:G250)</f>
        <v>20963</v>
      </c>
      <c r="H226" s="233">
        <f>IF(0," ",G226/F226*100)</f>
        <v>41.926</v>
      </c>
    </row>
    <row r="227" spans="1:8" ht="12.75">
      <c r="A227" s="234"/>
      <c r="B227" s="235" t="s">
        <v>493</v>
      </c>
      <c r="C227" s="236" t="s">
        <v>494</v>
      </c>
      <c r="D227" s="236"/>
      <c r="E227" s="237"/>
      <c r="F227" s="237"/>
      <c r="G227" s="237"/>
      <c r="H227" s="238"/>
    </row>
    <row r="228" spans="1:8" ht="12.75">
      <c r="A228" s="234"/>
      <c r="B228" s="239"/>
      <c r="C228" s="240" t="s">
        <v>270</v>
      </c>
      <c r="D228" s="241" t="s">
        <v>362</v>
      </c>
      <c r="E228" s="242">
        <f>SUBTOTAL(9,E229:E250)</f>
        <v>50000</v>
      </c>
      <c r="F228" s="242">
        <f>SUBTOTAL(9,F229:F250)</f>
        <v>50000</v>
      </c>
      <c r="G228" s="242">
        <f>SUBTOTAL(9,G229:G250)</f>
        <v>20963</v>
      </c>
      <c r="H228" s="243">
        <f>IF(0," ",G228/F228*100)</f>
        <v>41.926</v>
      </c>
    </row>
    <row r="229" spans="1:8" ht="21.75" customHeight="1">
      <c r="A229" s="234"/>
      <c r="B229" s="239"/>
      <c r="C229" s="244" t="s">
        <v>363</v>
      </c>
      <c r="D229" s="245" t="s">
        <v>396</v>
      </c>
      <c r="E229" s="246">
        <f>SUBTOTAL(9,E230)</f>
        <v>3500</v>
      </c>
      <c r="F229" s="246">
        <f>SUBTOTAL(9,F230)</f>
        <v>3500</v>
      </c>
      <c r="G229" s="246">
        <f>SUBTOTAL(9,G230)</f>
        <v>0</v>
      </c>
      <c r="H229" s="247">
        <f>IF(0," ",G229/F229*100)</f>
        <v>0</v>
      </c>
    </row>
    <row r="230" spans="1:8" ht="12.75">
      <c r="A230" s="234"/>
      <c r="B230" s="239"/>
      <c r="C230" s="244"/>
      <c r="D230" s="245" t="s">
        <v>366</v>
      </c>
      <c r="E230" s="248">
        <v>3500</v>
      </c>
      <c r="F230" s="248">
        <v>3500</v>
      </c>
      <c r="G230" s="248"/>
      <c r="H230" s="247">
        <f>IF(0," ",G230/F230*100)</f>
        <v>0</v>
      </c>
    </row>
    <row r="231" spans="1:8" ht="12.75">
      <c r="A231" s="234"/>
      <c r="B231" s="239"/>
      <c r="C231" s="244" t="s">
        <v>367</v>
      </c>
      <c r="D231" s="249" t="s">
        <v>368</v>
      </c>
      <c r="E231" s="248">
        <f>SUBTOTAL(9,E232:E233)</f>
        <v>50</v>
      </c>
      <c r="F231" s="248">
        <f>SUBTOTAL(9,F232:F233)</f>
        <v>50</v>
      </c>
      <c r="G231" s="248">
        <f>SUBTOTAL(9,G232:G233)</f>
        <v>23</v>
      </c>
      <c r="H231" s="247">
        <f>IF(0," ",G231/F231*100)</f>
        <v>46</v>
      </c>
    </row>
    <row r="232" spans="1:8" ht="12.75">
      <c r="A232" s="234"/>
      <c r="B232" s="239"/>
      <c r="C232" s="244"/>
      <c r="D232" s="249" t="s">
        <v>370</v>
      </c>
      <c r="E232" s="248">
        <f>SUBTOTAL(9,E233:E233)</f>
        <v>50</v>
      </c>
      <c r="F232" s="248">
        <f>SUBTOTAL(9,F233:F233)</f>
        <v>50</v>
      </c>
      <c r="G232" s="248">
        <f>SUBTOTAL(9,G233:G233)</f>
        <v>23</v>
      </c>
      <c r="H232" s="247">
        <f>IF(0," ",G232/F232*100)</f>
        <v>46</v>
      </c>
    </row>
    <row r="233" spans="1:8" ht="12.75">
      <c r="A233" s="234"/>
      <c r="B233" s="239"/>
      <c r="C233" s="244"/>
      <c r="D233" s="250" t="s">
        <v>373</v>
      </c>
      <c r="E233" s="248">
        <v>50</v>
      </c>
      <c r="F233" s="248">
        <v>50</v>
      </c>
      <c r="G233" s="248">
        <v>23</v>
      </c>
      <c r="H233" s="247">
        <f>IF(0," ",G233/F233*100)</f>
        <v>46</v>
      </c>
    </row>
    <row r="234" spans="1:8" ht="12.75">
      <c r="A234" s="234"/>
      <c r="B234" s="239"/>
      <c r="C234" s="244" t="s">
        <v>271</v>
      </c>
      <c r="D234" s="249" t="s">
        <v>378</v>
      </c>
      <c r="E234" s="246">
        <f>SUBTOTAL(9,E235:E250)</f>
        <v>46450</v>
      </c>
      <c r="F234" s="246">
        <f>SUBTOTAL(9,F235:F250)</f>
        <v>46450</v>
      </c>
      <c r="G234" s="246">
        <f>SUBTOTAL(9,G235:G250)</f>
        <v>20940</v>
      </c>
      <c r="H234" s="247">
        <f>IF(0," ",G234/F234*100)</f>
        <v>45.08073196986007</v>
      </c>
    </row>
    <row r="235" spans="1:8" ht="12.75">
      <c r="A235" s="234"/>
      <c r="B235" s="239"/>
      <c r="C235" s="234"/>
      <c r="D235" s="249" t="s">
        <v>495</v>
      </c>
      <c r="E235" s="248">
        <f>SUBTOTAL(9,E236:E237)</f>
        <v>400</v>
      </c>
      <c r="F235" s="248">
        <f>SUBTOTAL(9,F236:F237)</f>
        <v>400</v>
      </c>
      <c r="G235" s="248">
        <f>SUBTOTAL(9,G236:G237)</f>
        <v>478</v>
      </c>
      <c r="H235" s="247">
        <f>IF(0," ",G235/F235*100)</f>
        <v>119.5</v>
      </c>
    </row>
    <row r="236" spans="1:8" ht="12.75">
      <c r="A236" s="234"/>
      <c r="B236" s="239"/>
      <c r="C236" s="234"/>
      <c r="D236" s="250" t="s">
        <v>496</v>
      </c>
      <c r="E236" s="248"/>
      <c r="F236" s="248"/>
      <c r="G236" s="291"/>
      <c r="H236" s="247"/>
    </row>
    <row r="237" spans="1:8" ht="12.75">
      <c r="A237" s="234"/>
      <c r="B237" s="239"/>
      <c r="C237" s="234"/>
      <c r="D237" s="251" t="s">
        <v>497</v>
      </c>
      <c r="E237" s="248">
        <v>400</v>
      </c>
      <c r="F237" s="248">
        <v>400</v>
      </c>
      <c r="G237" s="291">
        <v>478</v>
      </c>
      <c r="H237" s="247">
        <f>IF(0," ",G237/F237*100)</f>
        <v>119.5</v>
      </c>
    </row>
    <row r="238" spans="1:8" ht="12.75">
      <c r="A238" s="234"/>
      <c r="B238" s="239"/>
      <c r="C238" s="234"/>
      <c r="D238" s="249" t="s">
        <v>382</v>
      </c>
      <c r="E238" s="250">
        <f>SUBTOTAL(9,E239:E240)</f>
        <v>2100</v>
      </c>
      <c r="F238" s="250">
        <f>SUBTOTAL(9,F239:F240)</f>
        <v>2100</v>
      </c>
      <c r="G238" s="250">
        <f>SUBTOTAL(9,G239:G240)</f>
        <v>1277</v>
      </c>
      <c r="H238" s="247">
        <f>IF(0," ",G238/F238*100)</f>
        <v>60.80952380952381</v>
      </c>
    </row>
    <row r="239" spans="1:8" ht="12.75">
      <c r="A239" s="234"/>
      <c r="B239" s="239"/>
      <c r="C239" s="234"/>
      <c r="D239" s="250" t="s">
        <v>498</v>
      </c>
      <c r="E239" s="253">
        <v>300</v>
      </c>
      <c r="F239" s="253">
        <v>300</v>
      </c>
      <c r="G239" s="291">
        <v>393</v>
      </c>
      <c r="H239" s="247">
        <f>IF(0," ",G239/F239*100)</f>
        <v>131</v>
      </c>
    </row>
    <row r="240" spans="1:8" ht="12.75">
      <c r="A240" s="234"/>
      <c r="B240" s="239"/>
      <c r="C240" s="234"/>
      <c r="D240" s="250" t="s">
        <v>383</v>
      </c>
      <c r="E240" s="253">
        <v>1800</v>
      </c>
      <c r="F240" s="253">
        <v>1800</v>
      </c>
      <c r="G240" s="291">
        <v>884</v>
      </c>
      <c r="H240" s="247">
        <f>IF(0," ",G240/F240*100)</f>
        <v>49.111111111111114</v>
      </c>
    </row>
    <row r="241" spans="1:8" ht="12.75">
      <c r="A241" s="234"/>
      <c r="B241" s="239"/>
      <c r="C241" s="234"/>
      <c r="D241" s="249" t="s">
        <v>384</v>
      </c>
      <c r="E241" s="253">
        <f>SUBTOTAL(9,E242:E243)</f>
        <v>400</v>
      </c>
      <c r="F241" s="253">
        <f>SUBTOTAL(9,F242:F243)</f>
        <v>400</v>
      </c>
      <c r="G241" s="250">
        <f>SUBTOTAL(9,G242:G243)</f>
        <v>258</v>
      </c>
      <c r="H241" s="247">
        <f>IF(0," ",G241/F241*100)</f>
        <v>64.5</v>
      </c>
    </row>
    <row r="242" spans="1:8" ht="12.75">
      <c r="A242" s="234"/>
      <c r="B242" s="239"/>
      <c r="C242" s="234"/>
      <c r="D242" s="249" t="s">
        <v>499</v>
      </c>
      <c r="E242" s="253">
        <v>200</v>
      </c>
      <c r="F242" s="253">
        <v>200</v>
      </c>
      <c r="G242" s="291">
        <v>45</v>
      </c>
      <c r="H242" s="247">
        <f>IF(0," ",G242/F242*100)</f>
        <v>22.5</v>
      </c>
    </row>
    <row r="243" spans="1:8" ht="12.75">
      <c r="A243" s="234"/>
      <c r="B243" s="239"/>
      <c r="C243" s="234"/>
      <c r="D243" s="250" t="s">
        <v>385</v>
      </c>
      <c r="E243" s="253">
        <v>200</v>
      </c>
      <c r="F243" s="253">
        <v>200</v>
      </c>
      <c r="G243" s="291">
        <v>213</v>
      </c>
      <c r="H243" s="247">
        <f>IF(0," ",G243/F243*100)</f>
        <v>106.5</v>
      </c>
    </row>
    <row r="244" spans="1:8" ht="12.75">
      <c r="A244" s="234"/>
      <c r="B244" s="239"/>
      <c r="C244" s="234"/>
      <c r="D244" s="249" t="s">
        <v>500</v>
      </c>
      <c r="E244" s="253">
        <f>SUBTOTAL(9,E245)</f>
        <v>300</v>
      </c>
      <c r="F244" s="253">
        <f>SUBTOTAL(9,F245)</f>
        <v>300</v>
      </c>
      <c r="G244" s="250">
        <f>SUBTOTAL(9,G245)</f>
        <v>27</v>
      </c>
      <c r="H244" s="247">
        <f>IF(0," ",G244/F244*100)</f>
        <v>9</v>
      </c>
    </row>
    <row r="245" spans="1:8" ht="12.75">
      <c r="A245" s="234"/>
      <c r="B245" s="239"/>
      <c r="C245" s="234"/>
      <c r="D245" s="250" t="s">
        <v>501</v>
      </c>
      <c r="E245" s="253">
        <v>300</v>
      </c>
      <c r="F245" s="253">
        <v>300</v>
      </c>
      <c r="G245" s="291">
        <v>27</v>
      </c>
      <c r="H245" s="247">
        <f>IF(0," ",G245/F245*100)</f>
        <v>9</v>
      </c>
    </row>
    <row r="246" spans="1:8" ht="12.75">
      <c r="A246" s="234"/>
      <c r="B246" s="239"/>
      <c r="C246" s="234"/>
      <c r="D246" s="249" t="s">
        <v>386</v>
      </c>
      <c r="E246" s="253">
        <f>SUBTOTAL(9,E247:E250)</f>
        <v>43250</v>
      </c>
      <c r="F246" s="253">
        <f>SUBTOTAL(9,F247:F250)</f>
        <v>43250</v>
      </c>
      <c r="G246" s="250">
        <f>SUBTOTAL(9,G247:G250)</f>
        <v>18900</v>
      </c>
      <c r="H246" s="247">
        <f>IF(0," ",G246/F246*100)</f>
        <v>43.69942196531792</v>
      </c>
    </row>
    <row r="247" spans="1:8" ht="12.75">
      <c r="A247" s="234"/>
      <c r="B247" s="239"/>
      <c r="C247" s="234"/>
      <c r="D247" s="250" t="s">
        <v>434</v>
      </c>
      <c r="E247" s="253">
        <v>350</v>
      </c>
      <c r="F247" s="253">
        <v>350</v>
      </c>
      <c r="G247" s="291">
        <v>82</v>
      </c>
      <c r="H247" s="247">
        <f>IF(0," ",G247/F247*100)</f>
        <v>23.42857142857143</v>
      </c>
    </row>
    <row r="248" spans="1:8" ht="12.75">
      <c r="A248" s="234"/>
      <c r="B248" s="239"/>
      <c r="C248" s="234"/>
      <c r="D248" s="250" t="s">
        <v>388</v>
      </c>
      <c r="E248" s="253">
        <v>50</v>
      </c>
      <c r="F248" s="253">
        <v>50</v>
      </c>
      <c r="G248" s="291"/>
      <c r="H248" s="247">
        <f>IF(0," ",G248/F248*100)</f>
        <v>0</v>
      </c>
    </row>
    <row r="249" spans="1:8" ht="12.75">
      <c r="A249" s="234"/>
      <c r="B249" s="239"/>
      <c r="C249" s="234"/>
      <c r="D249" s="250" t="s">
        <v>389</v>
      </c>
      <c r="E249" s="253">
        <v>7500</v>
      </c>
      <c r="F249" s="253">
        <v>7500</v>
      </c>
      <c r="G249" s="291">
        <v>3593</v>
      </c>
      <c r="H249" s="247">
        <f>IF(0," ",G249/F249*100)</f>
        <v>47.906666666666666</v>
      </c>
    </row>
    <row r="250" spans="1:8" ht="12.75">
      <c r="A250" s="234"/>
      <c r="B250" s="239"/>
      <c r="C250" s="234"/>
      <c r="D250" s="250" t="s">
        <v>502</v>
      </c>
      <c r="E250" s="253">
        <v>35350</v>
      </c>
      <c r="F250" s="253">
        <v>35350</v>
      </c>
      <c r="G250" s="291">
        <v>15225</v>
      </c>
      <c r="H250" s="247">
        <f>IF(0," ",G250/F250*100)</f>
        <v>43.06930693069307</v>
      </c>
    </row>
    <row r="251" spans="1:8" ht="12.75" customHeight="1">
      <c r="A251" s="292" t="s">
        <v>503</v>
      </c>
      <c r="B251" s="292"/>
      <c r="C251" s="293">
        <v>600</v>
      </c>
      <c r="D251" s="294" t="s">
        <v>362</v>
      </c>
      <c r="E251" s="295">
        <f>SUM(E228+E198+E156+E141+E133+E42+E9)</f>
        <v>1668847</v>
      </c>
      <c r="F251" s="295">
        <f>SUM(F228+F198+F156+F141+F133+F42+F9)</f>
        <v>1717661</v>
      </c>
      <c r="G251" s="296">
        <f>SUM(G228+G196+G156+G141+G133+G42+G9)</f>
        <v>611817</v>
      </c>
      <c r="H251" s="228">
        <f>IF(0," ",G251/F251*100)</f>
        <v>35.619193775721754</v>
      </c>
    </row>
    <row r="252" spans="1:8" ht="12.75">
      <c r="A252" s="292"/>
      <c r="B252" s="292"/>
      <c r="C252" s="293">
        <v>700</v>
      </c>
      <c r="D252" s="294" t="s">
        <v>450</v>
      </c>
      <c r="E252" s="295">
        <f>SUM(E121)</f>
        <v>20000</v>
      </c>
      <c r="F252" s="295">
        <f>SUM(F121)</f>
        <v>59000</v>
      </c>
      <c r="G252" s="296">
        <f>SUM(G121)</f>
        <v>14582</v>
      </c>
      <c r="H252" s="228">
        <f>IF(0," ",G252/F252*100)</f>
        <v>24.715254237288136</v>
      </c>
    </row>
    <row r="253" spans="1:8" ht="12.75">
      <c r="A253" s="292"/>
      <c r="B253" s="292"/>
      <c r="C253" s="293">
        <v>800</v>
      </c>
      <c r="D253" s="294" t="s">
        <v>470</v>
      </c>
      <c r="E253" s="295">
        <f>SUM(E146)</f>
        <v>213318</v>
      </c>
      <c r="F253" s="295">
        <f>SUM(F146)</f>
        <v>213318</v>
      </c>
      <c r="G253" s="296">
        <f>SUM(G146)</f>
        <v>110051</v>
      </c>
      <c r="H253" s="228">
        <f>IF(0," ",G253/F253*100)</f>
        <v>51.59011428946455</v>
      </c>
    </row>
    <row r="254" spans="1:8" ht="12.75">
      <c r="A254" s="292"/>
      <c r="B254" s="292"/>
      <c r="C254" s="294" t="s">
        <v>504</v>
      </c>
      <c r="D254" s="294"/>
      <c r="E254" s="296">
        <f>SUM(E251:E253)</f>
        <v>1902165</v>
      </c>
      <c r="F254" s="296">
        <f>SUM(F251:F253)</f>
        <v>1989979</v>
      </c>
      <c r="G254" s="296">
        <f>SUM(G251:G253)</f>
        <v>736450</v>
      </c>
      <c r="H254" s="228">
        <f>IF(0," ",G254/F254*100)</f>
        <v>37.0079282243682</v>
      </c>
    </row>
  </sheetData>
  <mergeCells count="58">
    <mergeCell ref="C3:D3"/>
    <mergeCell ref="E3:F3"/>
    <mergeCell ref="G3:G5"/>
    <mergeCell ref="H3:H5"/>
    <mergeCell ref="A4:A5"/>
    <mergeCell ref="B4:B5"/>
    <mergeCell ref="C4:C5"/>
    <mergeCell ref="E4:E5"/>
    <mergeCell ref="F4:F5"/>
    <mergeCell ref="A6:D6"/>
    <mergeCell ref="C7:D7"/>
    <mergeCell ref="A8:A39"/>
    <mergeCell ref="C8:D8"/>
    <mergeCell ref="B9:B39"/>
    <mergeCell ref="C14:C22"/>
    <mergeCell ref="C24:C35"/>
    <mergeCell ref="C37:C39"/>
    <mergeCell ref="C40:D40"/>
    <mergeCell ref="A41:A153"/>
    <mergeCell ref="C41:D41"/>
    <mergeCell ref="B42:B131"/>
    <mergeCell ref="C44:C49"/>
    <mergeCell ref="C51:C60"/>
    <mergeCell ref="C62:C111"/>
    <mergeCell ref="C113:C120"/>
    <mergeCell ref="C123:C131"/>
    <mergeCell ref="C132:D132"/>
    <mergeCell ref="B133:B139"/>
    <mergeCell ref="C135:C139"/>
    <mergeCell ref="C140:D140"/>
    <mergeCell ref="B141:B153"/>
    <mergeCell ref="C143:C145"/>
    <mergeCell ref="C148:C149"/>
    <mergeCell ref="C151:C153"/>
    <mergeCell ref="C154:D154"/>
    <mergeCell ref="A155:A195"/>
    <mergeCell ref="C155:D155"/>
    <mergeCell ref="B156:B195"/>
    <mergeCell ref="C158:C162"/>
    <mergeCell ref="C164:C173"/>
    <mergeCell ref="C175:C191"/>
    <mergeCell ref="C193:C195"/>
    <mergeCell ref="C196:D196"/>
    <mergeCell ref="A197:A225"/>
    <mergeCell ref="C197:D197"/>
    <mergeCell ref="B198:B225"/>
    <mergeCell ref="C200:C203"/>
    <mergeCell ref="C205:C213"/>
    <mergeCell ref="C215:C221"/>
    <mergeCell ref="C223:C225"/>
    <mergeCell ref="C226:D226"/>
    <mergeCell ref="A227:A250"/>
    <mergeCell ref="C227:D227"/>
    <mergeCell ref="B228:B250"/>
    <mergeCell ref="C232:C233"/>
    <mergeCell ref="C235:C250"/>
    <mergeCell ref="A251:B254"/>
    <mergeCell ref="C254:D254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12.57421875" defaultRowHeight="12.75"/>
  <cols>
    <col min="1" max="1" width="8.421875" style="0" customWidth="1"/>
    <col min="2" max="3" width="8.00390625" style="0" customWidth="1"/>
    <col min="4" max="4" width="40.00390625" style="0" customWidth="1"/>
    <col min="5" max="7" width="11.57421875" style="0" customWidth="1"/>
    <col min="8" max="8" width="8.140625" style="0" customWidth="1"/>
    <col min="9" max="16384" width="11.57421875" style="0" customWidth="1"/>
  </cols>
  <sheetData>
    <row r="1" spans="1:8" ht="15">
      <c r="A1" s="297" t="s">
        <v>505</v>
      </c>
      <c r="B1" s="297"/>
      <c r="C1" s="297"/>
      <c r="D1" s="297"/>
      <c r="E1" s="297"/>
      <c r="F1" s="297"/>
      <c r="G1" s="297"/>
      <c r="H1" s="297"/>
    </row>
    <row r="2" spans="1:8" ht="12.75">
      <c r="A2" s="298"/>
      <c r="B2" s="298"/>
      <c r="C2" s="298"/>
      <c r="D2" s="298"/>
      <c r="E2" s="298"/>
      <c r="F2" s="298"/>
      <c r="G2" s="298" t="s">
        <v>0</v>
      </c>
      <c r="H2" s="129"/>
    </row>
    <row r="3" spans="1:8" ht="12.75" customHeight="1">
      <c r="A3" s="299"/>
      <c r="B3" s="300"/>
      <c r="C3" s="300"/>
      <c r="D3" s="301"/>
      <c r="E3" s="134" t="s">
        <v>353</v>
      </c>
      <c r="F3" s="134"/>
      <c r="G3" s="302" t="s">
        <v>506</v>
      </c>
      <c r="H3" s="303"/>
    </row>
    <row r="4" spans="1:8" ht="12.75">
      <c r="A4" s="304" t="s">
        <v>258</v>
      </c>
      <c r="B4" s="305" t="s">
        <v>507</v>
      </c>
      <c r="C4" s="305" t="s">
        <v>508</v>
      </c>
      <c r="D4" s="306" t="s">
        <v>509</v>
      </c>
      <c r="E4" s="307" t="s">
        <v>4</v>
      </c>
      <c r="F4" s="307" t="s">
        <v>5</v>
      </c>
      <c r="G4" s="302"/>
      <c r="H4" s="308" t="s">
        <v>89</v>
      </c>
    </row>
    <row r="5" spans="1:8" ht="12.75">
      <c r="A5" s="309"/>
      <c r="B5" s="310" t="s">
        <v>510</v>
      </c>
      <c r="C5" s="311"/>
      <c r="D5" s="312"/>
      <c r="E5" s="307"/>
      <c r="F5" s="307"/>
      <c r="G5" s="302"/>
      <c r="H5" s="313" t="s">
        <v>94</v>
      </c>
    </row>
    <row r="6" spans="1:8" ht="12.75">
      <c r="A6" s="314" t="s">
        <v>505</v>
      </c>
      <c r="B6" s="314"/>
      <c r="C6" s="314"/>
      <c r="D6" s="314"/>
      <c r="E6" s="315">
        <f>SUM(E9+E15+E27)</f>
        <v>314329</v>
      </c>
      <c r="F6" s="315">
        <f>SUM(F9+F15+F27)</f>
        <v>322651</v>
      </c>
      <c r="G6" s="315">
        <f>SUM(G9+G15+G27+G66)</f>
        <v>122398</v>
      </c>
      <c r="H6" s="316">
        <v>38</v>
      </c>
    </row>
    <row r="7" spans="1:8" ht="12.75">
      <c r="A7" s="317" t="s">
        <v>192</v>
      </c>
      <c r="B7" s="318" t="s">
        <v>511</v>
      </c>
      <c r="C7" s="319" t="s">
        <v>512</v>
      </c>
      <c r="D7" s="319"/>
      <c r="E7" s="320">
        <f>SUM(E9+E15+E27)</f>
        <v>314329</v>
      </c>
      <c r="F7" s="320">
        <f>SUM(F9+F15+F27)</f>
        <v>322651</v>
      </c>
      <c r="G7" s="320">
        <f>SUM(G9+G15+G27+G66)</f>
        <v>122398</v>
      </c>
      <c r="H7" s="321">
        <v>38</v>
      </c>
    </row>
    <row r="8" spans="1:8" ht="12.75">
      <c r="A8" s="322"/>
      <c r="B8" s="323"/>
      <c r="C8" s="324" t="s">
        <v>270</v>
      </c>
      <c r="D8" s="325" t="s">
        <v>8</v>
      </c>
      <c r="E8" s="326">
        <f>SUM(E9+E15+E27)</f>
        <v>314329</v>
      </c>
      <c r="F8" s="326">
        <f>SUM(F9+F15+F27)</f>
        <v>322651</v>
      </c>
      <c r="G8" s="327">
        <f>SUM(G9+G15+G27+G66)</f>
        <v>122398</v>
      </c>
      <c r="H8" s="328">
        <v>38</v>
      </c>
    </row>
    <row r="9" spans="1:8" ht="12.75">
      <c r="A9" s="329"/>
      <c r="B9" s="329"/>
      <c r="C9" s="330" t="s">
        <v>363</v>
      </c>
      <c r="D9" s="331" t="s">
        <v>513</v>
      </c>
      <c r="E9" s="332">
        <f>SUM(E10+E11+E14)</f>
        <v>194629</v>
      </c>
      <c r="F9" s="332">
        <f>SUM(F10+F11+F14)</f>
        <v>194629</v>
      </c>
      <c r="G9" s="333">
        <f>G10+G11+G14</f>
        <v>73391</v>
      </c>
      <c r="H9" s="334">
        <v>38</v>
      </c>
    </row>
    <row r="10" spans="1:8" ht="12.75">
      <c r="A10" s="329"/>
      <c r="B10" s="329"/>
      <c r="C10" s="335"/>
      <c r="D10" s="336" t="s">
        <v>514</v>
      </c>
      <c r="E10" s="332">
        <v>162318</v>
      </c>
      <c r="F10" s="332">
        <v>162318</v>
      </c>
      <c r="G10" s="333">
        <v>59286</v>
      </c>
      <c r="H10" s="334">
        <v>37</v>
      </c>
    </row>
    <row r="11" spans="1:8" ht="12.75">
      <c r="A11" s="329"/>
      <c r="B11" s="329"/>
      <c r="C11" s="335"/>
      <c r="D11" s="336" t="s">
        <v>515</v>
      </c>
      <c r="E11" s="332">
        <f>SUM(E12+E13)</f>
        <v>32311</v>
      </c>
      <c r="F11" s="332">
        <f>SUM(F12+F13)</f>
        <v>32311</v>
      </c>
      <c r="G11" s="333">
        <v>14105</v>
      </c>
      <c r="H11" s="337">
        <v>44</v>
      </c>
    </row>
    <row r="12" spans="1:8" ht="12.75">
      <c r="A12" s="329"/>
      <c r="B12" s="329"/>
      <c r="C12" s="335"/>
      <c r="D12" s="338" t="s">
        <v>516</v>
      </c>
      <c r="E12" s="339">
        <v>10622</v>
      </c>
      <c r="F12" s="339">
        <v>10622</v>
      </c>
      <c r="G12" s="340">
        <v>3484</v>
      </c>
      <c r="H12" s="337">
        <v>33</v>
      </c>
    </row>
    <row r="13" spans="1:8" ht="12.75">
      <c r="A13" s="329"/>
      <c r="B13" s="329"/>
      <c r="C13" s="335"/>
      <c r="D13" s="338" t="s">
        <v>517</v>
      </c>
      <c r="E13" s="339">
        <v>21689</v>
      </c>
      <c r="F13" s="339">
        <v>21689</v>
      </c>
      <c r="G13" s="340">
        <v>10621</v>
      </c>
      <c r="H13" s="337">
        <v>49</v>
      </c>
    </row>
    <row r="14" spans="1:8" ht="12.75">
      <c r="A14" s="329"/>
      <c r="B14" s="329"/>
      <c r="C14" s="335"/>
      <c r="D14" s="336" t="s">
        <v>518</v>
      </c>
      <c r="E14" s="332">
        <v>0</v>
      </c>
      <c r="F14" s="332">
        <v>0</v>
      </c>
      <c r="G14" s="333">
        <v>0</v>
      </c>
      <c r="H14" s="334">
        <v>0</v>
      </c>
    </row>
    <row r="15" spans="1:8" ht="12.75">
      <c r="A15" s="329"/>
      <c r="B15" s="329"/>
      <c r="C15" s="330" t="s">
        <v>367</v>
      </c>
      <c r="D15" s="331" t="s">
        <v>519</v>
      </c>
      <c r="E15" s="332">
        <f>SUM(E16+E17+E18+E19+E26)</f>
        <v>76854</v>
      </c>
      <c r="F15" s="332">
        <f>SUM(F16+F17+F18+F19+F26)</f>
        <v>85176</v>
      </c>
      <c r="G15" s="333">
        <f>G16+G17+G18+G19+G26</f>
        <v>27216</v>
      </c>
      <c r="H15" s="334">
        <v>32</v>
      </c>
    </row>
    <row r="16" spans="1:8" ht="12.75">
      <c r="A16" s="329"/>
      <c r="B16" s="329"/>
      <c r="C16" s="335"/>
      <c r="D16" s="338" t="s">
        <v>520</v>
      </c>
      <c r="E16" s="339">
        <v>12282</v>
      </c>
      <c r="F16" s="339">
        <v>12282</v>
      </c>
      <c r="G16" s="340">
        <v>7127</v>
      </c>
      <c r="H16" s="337">
        <v>58</v>
      </c>
    </row>
    <row r="17" spans="1:8" ht="12.75">
      <c r="A17" s="329"/>
      <c r="B17" s="329"/>
      <c r="C17" s="335"/>
      <c r="D17" s="338" t="s">
        <v>521</v>
      </c>
      <c r="E17" s="339">
        <v>6639</v>
      </c>
      <c r="F17" s="339">
        <v>6639</v>
      </c>
      <c r="G17" s="340">
        <v>0</v>
      </c>
      <c r="H17" s="337">
        <v>0</v>
      </c>
    </row>
    <row r="18" spans="1:8" ht="12.75">
      <c r="A18" s="329"/>
      <c r="B18" s="329"/>
      <c r="C18" s="335"/>
      <c r="D18" s="338" t="s">
        <v>522</v>
      </c>
      <c r="E18" s="339">
        <v>1859</v>
      </c>
      <c r="F18" s="339">
        <v>1859</v>
      </c>
      <c r="G18" s="340">
        <v>357</v>
      </c>
      <c r="H18" s="337">
        <v>19</v>
      </c>
    </row>
    <row r="19" spans="1:8" ht="12.75">
      <c r="A19" s="329"/>
      <c r="B19" s="329"/>
      <c r="C19" s="330"/>
      <c r="D19" s="338" t="s">
        <v>523</v>
      </c>
      <c r="E19" s="339">
        <v>51915</v>
      </c>
      <c r="F19" s="339">
        <f>SUM(F20+F21+F22+F23+F24+F25)</f>
        <v>51915</v>
      </c>
      <c r="G19" s="340">
        <f>G20+G21+G22+G23+G24+G25</f>
        <v>18281</v>
      </c>
      <c r="H19" s="337">
        <v>35</v>
      </c>
    </row>
    <row r="20" spans="1:8" ht="12.75">
      <c r="A20" s="329"/>
      <c r="B20" s="329"/>
      <c r="C20" s="330"/>
      <c r="D20" s="338" t="s">
        <v>524</v>
      </c>
      <c r="E20" s="339">
        <v>2921</v>
      </c>
      <c r="F20" s="339">
        <v>2921</v>
      </c>
      <c r="G20" s="340">
        <v>1022</v>
      </c>
      <c r="H20" s="337">
        <v>35</v>
      </c>
    </row>
    <row r="21" spans="1:8" ht="12.75">
      <c r="A21" s="329"/>
      <c r="B21" s="329"/>
      <c r="C21" s="330"/>
      <c r="D21" s="338" t="s">
        <v>525</v>
      </c>
      <c r="E21" s="339">
        <v>29111</v>
      </c>
      <c r="F21" s="339">
        <v>29111</v>
      </c>
      <c r="G21" s="340">
        <v>10271</v>
      </c>
      <c r="H21" s="337">
        <v>35</v>
      </c>
    </row>
    <row r="22" spans="1:8" ht="12.75">
      <c r="A22" s="329"/>
      <c r="B22" s="329"/>
      <c r="C22" s="330"/>
      <c r="D22" s="338" t="s">
        <v>526</v>
      </c>
      <c r="E22" s="339">
        <v>1660</v>
      </c>
      <c r="F22" s="339">
        <v>1660</v>
      </c>
      <c r="G22" s="340">
        <v>582</v>
      </c>
      <c r="H22" s="337">
        <v>35</v>
      </c>
    </row>
    <row r="23" spans="1:8" ht="12.75">
      <c r="A23" s="329"/>
      <c r="B23" s="329"/>
      <c r="C23" s="330"/>
      <c r="D23" s="338" t="s">
        <v>527</v>
      </c>
      <c r="E23" s="339">
        <v>6240</v>
      </c>
      <c r="F23" s="339">
        <v>6240</v>
      </c>
      <c r="G23" s="340">
        <v>2196</v>
      </c>
      <c r="H23" s="337">
        <v>35</v>
      </c>
    </row>
    <row r="24" spans="1:8" ht="12.75">
      <c r="A24" s="329"/>
      <c r="B24" s="329"/>
      <c r="C24" s="330"/>
      <c r="D24" s="338" t="s">
        <v>528</v>
      </c>
      <c r="E24" s="339">
        <v>2091</v>
      </c>
      <c r="F24" s="339">
        <v>2091</v>
      </c>
      <c r="G24" s="340">
        <v>729</v>
      </c>
      <c r="H24" s="337">
        <v>35</v>
      </c>
    </row>
    <row r="25" spans="1:8" ht="12.75">
      <c r="A25" s="329"/>
      <c r="B25" s="329"/>
      <c r="C25" s="330"/>
      <c r="D25" s="338" t="s">
        <v>529</v>
      </c>
      <c r="E25" s="339">
        <v>9892</v>
      </c>
      <c r="F25" s="339">
        <v>9892</v>
      </c>
      <c r="G25" s="340">
        <v>3481</v>
      </c>
      <c r="H25" s="337">
        <v>35</v>
      </c>
    </row>
    <row r="26" spans="1:8" ht="12.75">
      <c r="A26" s="329"/>
      <c r="B26" s="329"/>
      <c r="C26" s="330"/>
      <c r="D26" s="338" t="s">
        <v>530</v>
      </c>
      <c r="E26" s="339">
        <v>4159</v>
      </c>
      <c r="F26" s="339">
        <v>12481</v>
      </c>
      <c r="G26" s="340">
        <v>1451</v>
      </c>
      <c r="H26" s="337">
        <v>12</v>
      </c>
    </row>
    <row r="27" spans="1:8" ht="12.75">
      <c r="A27" s="329"/>
      <c r="B27" s="329"/>
      <c r="C27" s="330" t="s">
        <v>271</v>
      </c>
      <c r="D27" s="331" t="s">
        <v>272</v>
      </c>
      <c r="E27" s="332">
        <f>SUM(E28+E30+E34+E44+E49+E57+E59)</f>
        <v>42846</v>
      </c>
      <c r="F27" s="332">
        <f>SUM(F28+F30+F34+F44+F49+F57+F59)</f>
        <v>42846</v>
      </c>
      <c r="G27" s="333">
        <f>SUM(G28+G30+G34+G44+G49+G57+G59)</f>
        <v>21387</v>
      </c>
      <c r="H27" s="334">
        <v>50</v>
      </c>
    </row>
    <row r="28" spans="1:8" ht="12.75">
      <c r="A28" s="329"/>
      <c r="B28" s="329"/>
      <c r="C28" s="330"/>
      <c r="D28" s="331" t="s">
        <v>531</v>
      </c>
      <c r="E28" s="332">
        <f>SUM(E29)</f>
        <v>0</v>
      </c>
      <c r="F28" s="332">
        <f>F29</f>
        <v>0</v>
      </c>
      <c r="G28" s="333">
        <f>SUM(G29)</f>
        <v>948</v>
      </c>
      <c r="H28" s="334">
        <v>0</v>
      </c>
    </row>
    <row r="29" spans="1:8" ht="12.75">
      <c r="A29" s="329"/>
      <c r="B29" s="329"/>
      <c r="C29" s="335"/>
      <c r="D29" s="338" t="s">
        <v>532</v>
      </c>
      <c r="E29" s="339">
        <v>0</v>
      </c>
      <c r="F29" s="339">
        <v>0</v>
      </c>
      <c r="G29" s="340">
        <v>948</v>
      </c>
      <c r="H29" s="337">
        <v>0</v>
      </c>
    </row>
    <row r="30" spans="1:8" ht="12.75">
      <c r="A30" s="329"/>
      <c r="B30" s="329"/>
      <c r="C30" s="335"/>
      <c r="D30" s="336" t="s">
        <v>533</v>
      </c>
      <c r="E30" s="332">
        <f>SUM(E31+E32+E33)</f>
        <v>10955</v>
      </c>
      <c r="F30" s="332">
        <f>SUM(F31+F32+F33)</f>
        <v>10955</v>
      </c>
      <c r="G30" s="333">
        <f>G31+G32+G33</f>
        <v>5129</v>
      </c>
      <c r="H30" s="334">
        <v>47</v>
      </c>
    </row>
    <row r="31" spans="1:8" ht="12.75">
      <c r="A31" s="329"/>
      <c r="B31" s="329"/>
      <c r="C31" s="335"/>
      <c r="D31" s="338" t="s">
        <v>404</v>
      </c>
      <c r="E31" s="339">
        <v>7635</v>
      </c>
      <c r="F31" s="339">
        <v>7635</v>
      </c>
      <c r="G31" s="340">
        <v>3442</v>
      </c>
      <c r="H31" s="337">
        <v>45</v>
      </c>
    </row>
    <row r="32" spans="1:8" ht="12.75">
      <c r="A32" s="329"/>
      <c r="B32" s="329"/>
      <c r="C32" s="335"/>
      <c r="D32" s="338" t="s">
        <v>405</v>
      </c>
      <c r="E32" s="339">
        <v>664</v>
      </c>
      <c r="F32" s="339">
        <v>664</v>
      </c>
      <c r="G32" s="340">
        <v>311</v>
      </c>
      <c r="H32" s="337">
        <v>47</v>
      </c>
    </row>
    <row r="33" spans="1:8" ht="12.75">
      <c r="A33" s="329"/>
      <c r="B33" s="329"/>
      <c r="C33" s="335"/>
      <c r="D33" s="338" t="s">
        <v>534</v>
      </c>
      <c r="E33" s="339">
        <v>2656</v>
      </c>
      <c r="F33" s="339">
        <v>2656</v>
      </c>
      <c r="G33" s="340">
        <v>1376</v>
      </c>
      <c r="H33" s="337">
        <v>52</v>
      </c>
    </row>
    <row r="34" spans="1:8" ht="12.75">
      <c r="A34" s="329"/>
      <c r="B34" s="329"/>
      <c r="C34" s="335"/>
      <c r="D34" s="336" t="s">
        <v>535</v>
      </c>
      <c r="E34" s="332">
        <f>SUM(E35+E36+E37+E38+E39+E40+E41+E42+E43)</f>
        <v>3290</v>
      </c>
      <c r="F34" s="332">
        <f>SUM(F35+F36+F37+F38+F39+F40+F41+F42+F43)</f>
        <v>3290</v>
      </c>
      <c r="G34" s="333">
        <f>SUM(G35+G36+G37+G38+G39+G40+G41+G42+G43)</f>
        <v>1427</v>
      </c>
      <c r="H34" s="334">
        <v>43</v>
      </c>
    </row>
    <row r="35" spans="1:8" ht="12.75">
      <c r="A35" s="329"/>
      <c r="B35" s="329"/>
      <c r="C35" s="335"/>
      <c r="D35" s="338" t="s">
        <v>408</v>
      </c>
      <c r="E35" s="339">
        <v>0</v>
      </c>
      <c r="F35" s="339">
        <v>0</v>
      </c>
      <c r="G35" s="340">
        <v>200</v>
      </c>
      <c r="H35" s="337">
        <v>0</v>
      </c>
    </row>
    <row r="36" spans="1:8" ht="12.75">
      <c r="A36" s="329"/>
      <c r="B36" s="329"/>
      <c r="C36" s="335"/>
      <c r="D36" s="338" t="s">
        <v>536</v>
      </c>
      <c r="E36" s="339">
        <v>0</v>
      </c>
      <c r="F36" s="339">
        <v>0</v>
      </c>
      <c r="G36" s="340">
        <v>0</v>
      </c>
      <c r="H36" s="337">
        <v>0</v>
      </c>
    </row>
    <row r="37" spans="1:8" ht="12.75">
      <c r="A37" s="329"/>
      <c r="B37" s="329"/>
      <c r="C37" s="335"/>
      <c r="D37" s="338" t="s">
        <v>537</v>
      </c>
      <c r="E37" s="339">
        <v>0</v>
      </c>
      <c r="F37" s="339">
        <v>0</v>
      </c>
      <c r="G37" s="340">
        <v>0</v>
      </c>
      <c r="H37" s="337">
        <v>0</v>
      </c>
    </row>
    <row r="38" spans="1:8" ht="12.75">
      <c r="A38" s="329"/>
      <c r="B38" s="329"/>
      <c r="C38" s="335"/>
      <c r="D38" s="338" t="s">
        <v>538</v>
      </c>
      <c r="E38" s="339">
        <v>0</v>
      </c>
      <c r="F38" s="339">
        <v>0</v>
      </c>
      <c r="G38" s="340">
        <v>7</v>
      </c>
      <c r="H38" s="337">
        <v>0</v>
      </c>
    </row>
    <row r="39" spans="1:8" ht="12.75">
      <c r="A39" s="329"/>
      <c r="B39" s="329"/>
      <c r="C39" s="335"/>
      <c r="D39" s="338" t="s">
        <v>539</v>
      </c>
      <c r="E39" s="339">
        <v>1300</v>
      </c>
      <c r="F39" s="339">
        <v>1300</v>
      </c>
      <c r="G39" s="340">
        <v>1100</v>
      </c>
      <c r="H39" s="337">
        <v>85</v>
      </c>
    </row>
    <row r="40" spans="1:8" ht="12.75">
      <c r="A40" s="329"/>
      <c r="B40" s="329"/>
      <c r="C40" s="335"/>
      <c r="D40" s="338" t="s">
        <v>540</v>
      </c>
      <c r="E40" s="339">
        <v>0</v>
      </c>
      <c r="F40" s="339">
        <v>0</v>
      </c>
      <c r="G40" s="340">
        <v>0</v>
      </c>
      <c r="H40" s="337">
        <v>0</v>
      </c>
    </row>
    <row r="41" spans="1:8" ht="12.75">
      <c r="A41" s="329"/>
      <c r="B41" s="329"/>
      <c r="C41" s="335"/>
      <c r="D41" s="338" t="s">
        <v>541</v>
      </c>
      <c r="E41" s="339">
        <v>0</v>
      </c>
      <c r="F41" s="339">
        <v>0</v>
      </c>
      <c r="G41" s="340">
        <v>0</v>
      </c>
      <c r="H41" s="337">
        <v>0</v>
      </c>
    </row>
    <row r="42" spans="1:8" ht="12.75">
      <c r="A42" s="341"/>
      <c r="B42" s="341"/>
      <c r="C42" s="335"/>
      <c r="D42" s="338" t="s">
        <v>542</v>
      </c>
      <c r="E42" s="339">
        <v>1700</v>
      </c>
      <c r="F42" s="339">
        <v>1700</v>
      </c>
      <c r="G42" s="340">
        <v>120</v>
      </c>
      <c r="H42" s="337">
        <v>7</v>
      </c>
    </row>
    <row r="43" spans="1:8" ht="12.75">
      <c r="A43" s="342"/>
      <c r="B43" s="342"/>
      <c r="C43" s="335"/>
      <c r="D43" s="338" t="s">
        <v>543</v>
      </c>
      <c r="E43" s="339">
        <v>290</v>
      </c>
      <c r="F43" s="339">
        <v>290</v>
      </c>
      <c r="G43" s="340">
        <v>0</v>
      </c>
      <c r="H43" s="337">
        <v>0</v>
      </c>
    </row>
    <row r="44" spans="1:8" ht="12.75">
      <c r="A44" s="329"/>
      <c r="B44" s="329"/>
      <c r="C44" s="335"/>
      <c r="D44" s="336" t="s">
        <v>544</v>
      </c>
      <c r="E44" s="332">
        <f>SUM(E45+E46+E47)</f>
        <v>9959</v>
      </c>
      <c r="F44" s="332">
        <f>F45+F46+F47+F48</f>
        <v>9959</v>
      </c>
      <c r="G44" s="333">
        <f>G45+G46+G47+G48</f>
        <v>4573</v>
      </c>
      <c r="H44" s="334">
        <v>46</v>
      </c>
    </row>
    <row r="45" spans="1:8" ht="12.75">
      <c r="A45" s="329"/>
      <c r="B45" s="329"/>
      <c r="C45" s="335"/>
      <c r="D45" s="338" t="s">
        <v>545</v>
      </c>
      <c r="E45" s="339">
        <v>6639</v>
      </c>
      <c r="F45" s="339">
        <v>6639</v>
      </c>
      <c r="G45" s="340">
        <v>3235</v>
      </c>
      <c r="H45" s="337">
        <v>49</v>
      </c>
    </row>
    <row r="46" spans="1:8" ht="12.75">
      <c r="A46" s="329"/>
      <c r="B46" s="329"/>
      <c r="C46" s="335"/>
      <c r="D46" s="338" t="s">
        <v>546</v>
      </c>
      <c r="E46" s="339">
        <v>1992</v>
      </c>
      <c r="F46" s="339">
        <v>1992</v>
      </c>
      <c r="G46" s="340">
        <v>955</v>
      </c>
      <c r="H46" s="337">
        <v>48</v>
      </c>
    </row>
    <row r="47" spans="1:8" ht="12.75">
      <c r="A47" s="329"/>
      <c r="B47" s="329"/>
      <c r="C47" s="335"/>
      <c r="D47" s="338" t="s">
        <v>547</v>
      </c>
      <c r="E47" s="339">
        <v>1328</v>
      </c>
      <c r="F47" s="339">
        <v>1328</v>
      </c>
      <c r="G47" s="340">
        <v>383</v>
      </c>
      <c r="H47" s="337">
        <v>29</v>
      </c>
    </row>
    <row r="48" spans="1:8" ht="12.75">
      <c r="A48" s="329"/>
      <c r="B48" s="329"/>
      <c r="C48" s="335"/>
      <c r="D48" s="338" t="s">
        <v>548</v>
      </c>
      <c r="E48" s="339">
        <v>0</v>
      </c>
      <c r="F48" s="339">
        <v>0</v>
      </c>
      <c r="G48" s="340">
        <v>0</v>
      </c>
      <c r="H48" s="337">
        <v>0</v>
      </c>
    </row>
    <row r="49" spans="1:8" ht="12.75">
      <c r="A49" s="329"/>
      <c r="B49" s="329"/>
      <c r="C49" s="335"/>
      <c r="D49" s="336" t="s">
        <v>549</v>
      </c>
      <c r="E49" s="332">
        <f>SUM(E50+E51+E52+E53+E54+E55+E56)</f>
        <v>4400</v>
      </c>
      <c r="F49" s="332">
        <f>F50+F51+F52+F53+F54+F55+F56</f>
        <v>4400</v>
      </c>
      <c r="G49" s="333">
        <f>G50+G51+G52+G53+G54+G55+G56</f>
        <v>1780</v>
      </c>
      <c r="H49" s="334">
        <v>40</v>
      </c>
    </row>
    <row r="50" spans="1:8" ht="12.75">
      <c r="A50" s="329"/>
      <c r="B50" s="329"/>
      <c r="C50" s="335"/>
      <c r="D50" s="338" t="s">
        <v>550</v>
      </c>
      <c r="E50" s="339">
        <v>0</v>
      </c>
      <c r="F50" s="339">
        <v>0</v>
      </c>
      <c r="G50" s="340">
        <v>0</v>
      </c>
      <c r="H50" s="337">
        <v>0</v>
      </c>
    </row>
    <row r="51" spans="1:8" ht="12.75">
      <c r="A51" s="329"/>
      <c r="B51" s="329"/>
      <c r="C51" s="335"/>
      <c r="D51" s="338" t="s">
        <v>551</v>
      </c>
      <c r="E51" s="339">
        <v>700</v>
      </c>
      <c r="F51" s="339">
        <v>700</v>
      </c>
      <c r="G51" s="340">
        <v>246</v>
      </c>
      <c r="H51" s="337">
        <v>35</v>
      </c>
    </row>
    <row r="52" spans="1:8" ht="12.75">
      <c r="A52" s="329"/>
      <c r="B52" s="329"/>
      <c r="C52" s="335"/>
      <c r="D52" s="338" t="s">
        <v>552</v>
      </c>
      <c r="E52" s="339">
        <v>400</v>
      </c>
      <c r="F52" s="339">
        <v>400</v>
      </c>
      <c r="G52" s="340">
        <v>149</v>
      </c>
      <c r="H52" s="337">
        <v>37</v>
      </c>
    </row>
    <row r="53" spans="1:8" ht="12.75">
      <c r="A53" s="329"/>
      <c r="B53" s="329"/>
      <c r="C53" s="335"/>
      <c r="D53" s="338" t="s">
        <v>553</v>
      </c>
      <c r="E53" s="339">
        <v>300</v>
      </c>
      <c r="F53" s="339">
        <v>300</v>
      </c>
      <c r="G53" s="340">
        <v>19</v>
      </c>
      <c r="H53" s="337">
        <v>6</v>
      </c>
    </row>
    <row r="54" spans="1:8" ht="12.75">
      <c r="A54" s="329"/>
      <c r="B54" s="329"/>
      <c r="C54" s="335"/>
      <c r="D54" s="338" t="s">
        <v>554</v>
      </c>
      <c r="E54" s="339">
        <v>1500</v>
      </c>
      <c r="F54" s="339">
        <v>1500</v>
      </c>
      <c r="G54" s="340">
        <v>286</v>
      </c>
      <c r="H54" s="337">
        <v>19</v>
      </c>
    </row>
    <row r="55" spans="1:8" ht="12.75">
      <c r="A55" s="329"/>
      <c r="B55" s="329"/>
      <c r="C55" s="335"/>
      <c r="D55" s="338" t="s">
        <v>555</v>
      </c>
      <c r="E55" s="339">
        <v>1500</v>
      </c>
      <c r="F55" s="339">
        <v>1500</v>
      </c>
      <c r="G55" s="340">
        <v>1080</v>
      </c>
      <c r="H55" s="337">
        <v>72</v>
      </c>
    </row>
    <row r="56" spans="1:8" ht="12.75">
      <c r="A56" s="329"/>
      <c r="B56" s="329"/>
      <c r="C56" s="335"/>
      <c r="D56" s="338" t="s">
        <v>556</v>
      </c>
      <c r="E56" s="339">
        <v>0</v>
      </c>
      <c r="F56" s="339">
        <v>0</v>
      </c>
      <c r="G56" s="340">
        <v>0</v>
      </c>
      <c r="H56" s="337">
        <v>0</v>
      </c>
    </row>
    <row r="57" spans="1:8" ht="12.75">
      <c r="A57" s="329"/>
      <c r="B57" s="329"/>
      <c r="C57" s="335"/>
      <c r="D57" s="336" t="s">
        <v>557</v>
      </c>
      <c r="E57" s="332">
        <f>SUM(E58)</f>
        <v>0</v>
      </c>
      <c r="F57" s="332">
        <f>F58</f>
        <v>0</v>
      </c>
      <c r="G57" s="333">
        <f>G58</f>
        <v>0</v>
      </c>
      <c r="H57" s="334">
        <v>0</v>
      </c>
    </row>
    <row r="58" spans="1:8" ht="12.75">
      <c r="A58" s="329"/>
      <c r="B58" s="329"/>
      <c r="C58" s="335"/>
      <c r="D58" s="338" t="s">
        <v>558</v>
      </c>
      <c r="E58" s="339">
        <v>0</v>
      </c>
      <c r="F58" s="339">
        <v>0</v>
      </c>
      <c r="G58" s="340">
        <v>0</v>
      </c>
      <c r="H58" s="337">
        <v>0</v>
      </c>
    </row>
    <row r="59" spans="1:8" ht="12.75">
      <c r="A59" s="329"/>
      <c r="B59" s="329"/>
      <c r="C59" s="335"/>
      <c r="D59" s="336" t="s">
        <v>559</v>
      </c>
      <c r="E59" s="332">
        <f>SUM(E60+E61+E62+E63+E64+E65)</f>
        <v>14242</v>
      </c>
      <c r="F59" s="332">
        <f>F60+F61+F62+F63+F64+F65</f>
        <v>14242</v>
      </c>
      <c r="G59" s="333">
        <f>G60+G61+G62+G63+G64+G65</f>
        <v>7530</v>
      </c>
      <c r="H59" s="334">
        <v>53</v>
      </c>
    </row>
    <row r="60" spans="1:8" ht="12.75">
      <c r="A60" s="329"/>
      <c r="B60" s="329"/>
      <c r="C60" s="335"/>
      <c r="D60" s="338" t="s">
        <v>560</v>
      </c>
      <c r="E60" s="339">
        <v>2000</v>
      </c>
      <c r="F60" s="339">
        <v>2000</v>
      </c>
      <c r="G60" s="340">
        <v>470</v>
      </c>
      <c r="H60" s="337">
        <v>24</v>
      </c>
    </row>
    <row r="61" spans="1:8" ht="12.75">
      <c r="A61" s="329"/>
      <c r="B61" s="329"/>
      <c r="C61" s="335"/>
      <c r="D61" s="338" t="s">
        <v>561</v>
      </c>
      <c r="E61" s="339">
        <v>0</v>
      </c>
      <c r="F61" s="339">
        <v>0</v>
      </c>
      <c r="G61" s="340">
        <v>0</v>
      </c>
      <c r="H61" s="337">
        <v>0</v>
      </c>
    </row>
    <row r="62" spans="1:8" ht="12.75">
      <c r="A62" s="329"/>
      <c r="B62" s="329"/>
      <c r="C62" s="335"/>
      <c r="D62" s="338" t="s">
        <v>562</v>
      </c>
      <c r="E62" s="339">
        <v>0</v>
      </c>
      <c r="F62" s="339">
        <v>0</v>
      </c>
      <c r="G62" s="340">
        <v>1232</v>
      </c>
      <c r="H62" s="337">
        <v>0</v>
      </c>
    </row>
    <row r="63" spans="1:8" ht="12.75">
      <c r="A63" s="329"/>
      <c r="B63" s="329"/>
      <c r="C63" s="335"/>
      <c r="D63" s="338" t="s">
        <v>563</v>
      </c>
      <c r="E63" s="339">
        <v>0</v>
      </c>
      <c r="F63" s="339">
        <v>0</v>
      </c>
      <c r="G63" s="340">
        <v>17</v>
      </c>
      <c r="H63" s="337">
        <v>0</v>
      </c>
    </row>
    <row r="64" spans="1:8" ht="12.75">
      <c r="A64" s="329"/>
      <c r="B64" s="329"/>
      <c r="C64" s="335"/>
      <c r="D64" s="338" t="s">
        <v>564</v>
      </c>
      <c r="E64" s="339">
        <v>9122</v>
      </c>
      <c r="F64" s="339">
        <v>9122</v>
      </c>
      <c r="G64" s="340">
        <v>4831</v>
      </c>
      <c r="H64" s="337">
        <v>53</v>
      </c>
    </row>
    <row r="65" spans="1:8" ht="12.75">
      <c r="A65" s="329"/>
      <c r="B65" s="329"/>
      <c r="C65" s="335"/>
      <c r="D65" s="338" t="s">
        <v>565</v>
      </c>
      <c r="E65" s="339">
        <v>3120</v>
      </c>
      <c r="F65" s="339">
        <v>3120</v>
      </c>
      <c r="G65" s="340">
        <v>980</v>
      </c>
      <c r="H65" s="337">
        <v>31</v>
      </c>
    </row>
    <row r="66" spans="1:8" ht="12.75">
      <c r="A66" s="329"/>
      <c r="B66" s="329"/>
      <c r="C66" s="330" t="s">
        <v>485</v>
      </c>
      <c r="D66" s="336" t="s">
        <v>566</v>
      </c>
      <c r="E66" s="332">
        <v>0</v>
      </c>
      <c r="F66" s="332">
        <f>SUM(F67)</f>
        <v>0</v>
      </c>
      <c r="G66" s="333">
        <f>G67</f>
        <v>404</v>
      </c>
      <c r="H66" s="334">
        <v>0</v>
      </c>
    </row>
    <row r="67" spans="1:8" ht="12.75">
      <c r="A67" s="329"/>
      <c r="B67" s="329"/>
      <c r="C67" s="330"/>
      <c r="D67" s="336" t="s">
        <v>567</v>
      </c>
      <c r="E67" s="332">
        <v>0</v>
      </c>
      <c r="F67" s="332">
        <f>SUM(F68)</f>
        <v>0</v>
      </c>
      <c r="G67" s="333">
        <f>G68</f>
        <v>404</v>
      </c>
      <c r="H67" s="337">
        <v>0</v>
      </c>
    </row>
    <row r="68" spans="1:8" ht="12.75">
      <c r="A68" s="329"/>
      <c r="B68" s="329"/>
      <c r="C68" s="330"/>
      <c r="D68" s="338" t="s">
        <v>568</v>
      </c>
      <c r="E68" s="339">
        <v>0</v>
      </c>
      <c r="F68" s="339">
        <v>0</v>
      </c>
      <c r="G68" s="340">
        <v>404</v>
      </c>
      <c r="H68" s="337">
        <v>0</v>
      </c>
    </row>
    <row r="69" spans="1:8" ht="12.75">
      <c r="A69" s="329"/>
      <c r="B69" s="329"/>
      <c r="C69" s="324" t="s">
        <v>569</v>
      </c>
      <c r="D69" s="325" t="s">
        <v>20</v>
      </c>
      <c r="E69" s="326">
        <v>0</v>
      </c>
      <c r="F69" s="326">
        <v>0</v>
      </c>
      <c r="G69" s="327">
        <v>0</v>
      </c>
      <c r="H69" s="328">
        <v>0</v>
      </c>
    </row>
    <row r="70" spans="1:8" ht="12.75">
      <c r="A70" s="329"/>
      <c r="B70" s="329"/>
      <c r="C70" s="330" t="s">
        <v>570</v>
      </c>
      <c r="D70" s="331" t="s">
        <v>571</v>
      </c>
      <c r="E70" s="332">
        <v>0</v>
      </c>
      <c r="F70" s="332">
        <v>0</v>
      </c>
      <c r="G70" s="340">
        <v>0</v>
      </c>
      <c r="H70" s="337">
        <v>0</v>
      </c>
    </row>
    <row r="71" spans="1:8" ht="12.75">
      <c r="A71" s="329"/>
      <c r="B71" s="329"/>
      <c r="C71" s="330" t="s">
        <v>572</v>
      </c>
      <c r="D71" s="331" t="s">
        <v>573</v>
      </c>
      <c r="E71" s="332">
        <v>0</v>
      </c>
      <c r="F71" s="332">
        <v>0</v>
      </c>
      <c r="G71" s="333">
        <v>0</v>
      </c>
      <c r="H71" s="334">
        <v>0</v>
      </c>
    </row>
    <row r="72" spans="1:8" ht="12.75">
      <c r="A72" s="329"/>
      <c r="B72" s="329"/>
      <c r="C72" s="335"/>
      <c r="D72" s="343" t="s">
        <v>459</v>
      </c>
      <c r="E72" s="339">
        <v>0</v>
      </c>
      <c r="F72" s="339">
        <v>0</v>
      </c>
      <c r="G72" s="340">
        <v>0</v>
      </c>
      <c r="H72" s="337">
        <v>0</v>
      </c>
    </row>
    <row r="73" spans="1:8" ht="12.75">
      <c r="A73" s="329"/>
      <c r="B73" s="329"/>
      <c r="C73" s="330" t="s">
        <v>574</v>
      </c>
      <c r="D73" s="331" t="s">
        <v>575</v>
      </c>
      <c r="E73" s="332">
        <v>0</v>
      </c>
      <c r="F73" s="332">
        <v>0</v>
      </c>
      <c r="G73" s="333">
        <v>0</v>
      </c>
      <c r="H73" s="334">
        <v>0</v>
      </c>
    </row>
    <row r="74" spans="1:8" ht="12.75">
      <c r="A74" s="341"/>
      <c r="B74" s="341"/>
      <c r="C74" s="335"/>
      <c r="D74" s="343" t="s">
        <v>576</v>
      </c>
      <c r="E74" s="344">
        <v>0</v>
      </c>
      <c r="F74" s="339">
        <v>0</v>
      </c>
      <c r="G74" s="340">
        <v>0</v>
      </c>
      <c r="H74" s="345">
        <v>0</v>
      </c>
    </row>
    <row r="75" spans="1:8" ht="12.75">
      <c r="A75" s="346" t="s">
        <v>577</v>
      </c>
      <c r="B75" s="346"/>
      <c r="C75" s="346"/>
      <c r="D75" s="347" t="s">
        <v>349</v>
      </c>
      <c r="E75" s="348">
        <f>SUM(E9+E15+E27)</f>
        <v>314329</v>
      </c>
      <c r="F75" s="349">
        <f>F9+F15+F27+F66</f>
        <v>322651</v>
      </c>
      <c r="G75" s="350">
        <f>G9+G15+G27+G66</f>
        <v>122398</v>
      </c>
      <c r="H75" s="351">
        <v>38</v>
      </c>
    </row>
    <row r="76" spans="1:8" ht="12.75">
      <c r="A76" s="346"/>
      <c r="B76" s="346"/>
      <c r="C76" s="346"/>
      <c r="D76" s="352" t="s">
        <v>350</v>
      </c>
      <c r="E76" s="353">
        <v>0</v>
      </c>
      <c r="F76" s="354">
        <v>0</v>
      </c>
      <c r="G76" s="353">
        <v>0</v>
      </c>
      <c r="H76" s="355">
        <v>0</v>
      </c>
    </row>
  </sheetData>
  <mergeCells count="8">
    <mergeCell ref="A1:H1"/>
    <mergeCell ref="E3:F3"/>
    <mergeCell ref="G3:G5"/>
    <mergeCell ref="E4:E5"/>
    <mergeCell ref="F4:F5"/>
    <mergeCell ref="A6:D6"/>
    <mergeCell ref="C7:D7"/>
    <mergeCell ref="A75:C76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39.7109375" style="0" customWidth="1"/>
    <col min="5" max="6" width="11.57421875" style="0" customWidth="1"/>
    <col min="7" max="7" width="18.140625" style="0" customWidth="1"/>
    <col min="8" max="213" width="11.57421875" style="0" customWidth="1"/>
  </cols>
  <sheetData>
    <row r="1" spans="1:8" ht="15">
      <c r="A1" s="126" t="s">
        <v>578</v>
      </c>
      <c r="B1" s="126"/>
      <c r="C1" s="126"/>
      <c r="D1" s="126"/>
      <c r="E1" s="126"/>
      <c r="F1" s="126"/>
      <c r="G1" s="126"/>
      <c r="H1" s="126"/>
    </row>
    <row r="2" spans="1:8" ht="12.75">
      <c r="A2" s="298"/>
      <c r="B2" s="298"/>
      <c r="C2" s="298"/>
      <c r="D2" s="298"/>
      <c r="E2" s="298"/>
      <c r="F2" s="298"/>
      <c r="G2" s="298"/>
      <c r="H2" s="356" t="s">
        <v>579</v>
      </c>
    </row>
    <row r="3" spans="1:8" ht="12.75">
      <c r="A3" s="131"/>
      <c r="B3" s="131"/>
      <c r="C3" s="132"/>
      <c r="D3" s="357" t="s">
        <v>352</v>
      </c>
      <c r="E3" s="358" t="s">
        <v>580</v>
      </c>
      <c r="F3" s="359"/>
      <c r="G3" s="360"/>
      <c r="H3" s="361"/>
    </row>
    <row r="4" spans="1:8" ht="12.75">
      <c r="A4" s="362" t="s">
        <v>258</v>
      </c>
      <c r="B4" s="363" t="s">
        <v>259</v>
      </c>
      <c r="C4" s="364" t="s">
        <v>508</v>
      </c>
      <c r="D4" s="365" t="s">
        <v>260</v>
      </c>
      <c r="E4" s="366" t="s">
        <v>4</v>
      </c>
      <c r="F4" s="366" t="s">
        <v>5</v>
      </c>
      <c r="G4" s="367" t="s">
        <v>581</v>
      </c>
      <c r="H4" s="368" t="s">
        <v>582</v>
      </c>
    </row>
    <row r="5" spans="1:8" ht="12.75">
      <c r="A5" s="369"/>
      <c r="B5" s="370" t="s">
        <v>510</v>
      </c>
      <c r="C5" s="371"/>
      <c r="D5" s="372" t="s">
        <v>264</v>
      </c>
      <c r="E5" s="366"/>
      <c r="F5" s="366"/>
      <c r="G5" s="367"/>
      <c r="H5" s="367" t="s">
        <v>94</v>
      </c>
    </row>
    <row r="6" spans="1:8" ht="12.75">
      <c r="A6" s="373" t="s">
        <v>578</v>
      </c>
      <c r="B6" s="373"/>
      <c r="C6" s="373"/>
      <c r="D6" s="373"/>
      <c r="E6" s="374">
        <v>437000</v>
      </c>
      <c r="F6" s="374">
        <v>437000</v>
      </c>
      <c r="G6" s="374">
        <v>167214</v>
      </c>
      <c r="H6" s="375">
        <v>38</v>
      </c>
    </row>
    <row r="7" spans="1:8" ht="12.75">
      <c r="A7" s="376" t="s">
        <v>196</v>
      </c>
      <c r="B7" s="377" t="s">
        <v>583</v>
      </c>
      <c r="C7" s="378" t="s">
        <v>584</v>
      </c>
      <c r="D7" s="378"/>
      <c r="E7" s="379">
        <v>30500</v>
      </c>
      <c r="F7" s="380">
        <v>30500</v>
      </c>
      <c r="G7" s="381">
        <v>13255</v>
      </c>
      <c r="H7" s="381">
        <v>43</v>
      </c>
    </row>
    <row r="8" spans="1:8" ht="12.75">
      <c r="A8" s="382"/>
      <c r="B8" s="383"/>
      <c r="C8" s="324" t="s">
        <v>270</v>
      </c>
      <c r="D8" s="384" t="s">
        <v>8</v>
      </c>
      <c r="E8" s="385">
        <v>30500</v>
      </c>
      <c r="F8" s="326">
        <v>30500</v>
      </c>
      <c r="G8" s="327">
        <v>13255</v>
      </c>
      <c r="H8" s="327">
        <v>43</v>
      </c>
    </row>
    <row r="9" spans="1:8" ht="12.75">
      <c r="A9" s="382"/>
      <c r="B9" s="383"/>
      <c r="C9" s="330" t="s">
        <v>363</v>
      </c>
      <c r="D9" s="386" t="s">
        <v>513</v>
      </c>
      <c r="E9" s="387">
        <v>4191</v>
      </c>
      <c r="F9" s="388">
        <v>4191</v>
      </c>
      <c r="G9" s="389">
        <v>1740</v>
      </c>
      <c r="H9" s="387">
        <v>42</v>
      </c>
    </row>
    <row r="10" spans="1:8" ht="12.75">
      <c r="A10" s="382"/>
      <c r="B10" s="383"/>
      <c r="C10" s="335"/>
      <c r="D10" s="390" t="s">
        <v>514</v>
      </c>
      <c r="E10" s="387">
        <v>4149</v>
      </c>
      <c r="F10" s="388">
        <v>4149</v>
      </c>
      <c r="G10" s="389">
        <v>1740</v>
      </c>
      <c r="H10" s="387">
        <v>42</v>
      </c>
    </row>
    <row r="11" spans="1:8" ht="12.75">
      <c r="A11" s="382"/>
      <c r="B11" s="383"/>
      <c r="C11" s="330" t="s">
        <v>367</v>
      </c>
      <c r="D11" s="386" t="s">
        <v>519</v>
      </c>
      <c r="E11" s="344">
        <v>1305</v>
      </c>
      <c r="F11" s="339">
        <v>1305</v>
      </c>
      <c r="G11" s="340">
        <v>537</v>
      </c>
      <c r="H11" s="344">
        <v>41</v>
      </c>
    </row>
    <row r="12" spans="1:8" ht="12.75">
      <c r="A12" s="382"/>
      <c r="B12" s="383"/>
      <c r="C12" s="330"/>
      <c r="D12" s="390" t="s">
        <v>585</v>
      </c>
      <c r="E12" s="344">
        <v>0</v>
      </c>
      <c r="F12" s="339">
        <v>0</v>
      </c>
      <c r="G12" s="340">
        <v>94</v>
      </c>
      <c r="H12" s="344">
        <v>0</v>
      </c>
    </row>
    <row r="13" spans="1:8" ht="12.75">
      <c r="A13" s="382"/>
      <c r="B13" s="383"/>
      <c r="C13" s="330"/>
      <c r="D13" s="390" t="s">
        <v>585</v>
      </c>
      <c r="E13" s="344">
        <v>228</v>
      </c>
      <c r="F13" s="339">
        <v>228</v>
      </c>
      <c r="G13" s="340">
        <v>96</v>
      </c>
      <c r="H13" s="344">
        <v>42</v>
      </c>
    </row>
    <row r="14" spans="1:8" ht="12.75">
      <c r="A14" s="382"/>
      <c r="B14" s="383"/>
      <c r="C14" s="330"/>
      <c r="D14" s="390" t="s">
        <v>586</v>
      </c>
      <c r="E14" s="344">
        <v>195</v>
      </c>
      <c r="F14" s="339">
        <v>195</v>
      </c>
      <c r="G14" s="340">
        <v>78</v>
      </c>
      <c r="H14" s="344">
        <v>40</v>
      </c>
    </row>
    <row r="15" spans="1:8" ht="12.75">
      <c r="A15" s="382"/>
      <c r="B15" s="383"/>
      <c r="C15" s="330"/>
      <c r="D15" s="390" t="s">
        <v>304</v>
      </c>
      <c r="E15" s="344">
        <v>0</v>
      </c>
      <c r="F15" s="339">
        <v>0</v>
      </c>
      <c r="G15" s="340">
        <v>23</v>
      </c>
      <c r="H15" s="344">
        <v>0</v>
      </c>
    </row>
    <row r="16" spans="1:8" ht="12.75">
      <c r="A16" s="382"/>
      <c r="B16" s="383"/>
      <c r="C16" s="330"/>
      <c r="D16" s="390" t="s">
        <v>587</v>
      </c>
      <c r="E16" s="344">
        <v>882</v>
      </c>
      <c r="F16" s="339">
        <v>882</v>
      </c>
      <c r="G16" s="340">
        <v>363</v>
      </c>
      <c r="H16" s="344">
        <v>41</v>
      </c>
    </row>
    <row r="17" spans="1:8" ht="12.75">
      <c r="A17" s="382"/>
      <c r="B17" s="383"/>
      <c r="C17" s="330"/>
      <c r="D17" s="390" t="s">
        <v>304</v>
      </c>
      <c r="E17" s="344">
        <v>55</v>
      </c>
      <c r="F17" s="339">
        <v>55</v>
      </c>
      <c r="G17" s="340">
        <v>23</v>
      </c>
      <c r="H17" s="344">
        <v>43</v>
      </c>
    </row>
    <row r="18" spans="1:8" ht="12.75">
      <c r="A18" s="382"/>
      <c r="B18" s="383"/>
      <c r="C18" s="330"/>
      <c r="D18" s="391" t="s">
        <v>305</v>
      </c>
      <c r="E18" s="339">
        <v>594</v>
      </c>
      <c r="F18" s="339">
        <v>594</v>
      </c>
      <c r="G18" s="392">
        <v>243</v>
      </c>
      <c r="H18" s="339">
        <v>41</v>
      </c>
    </row>
    <row r="19" spans="1:8" ht="12.75">
      <c r="A19" s="382"/>
      <c r="B19" s="383"/>
      <c r="C19" s="330"/>
      <c r="D19" s="390" t="s">
        <v>306</v>
      </c>
      <c r="E19" s="339">
        <v>33</v>
      </c>
      <c r="F19" s="339">
        <v>33</v>
      </c>
      <c r="G19" s="340">
        <v>14</v>
      </c>
      <c r="H19" s="174">
        <v>41</v>
      </c>
    </row>
    <row r="20" spans="1:8" ht="12.75">
      <c r="A20" s="382"/>
      <c r="B20" s="383"/>
      <c r="C20" s="330"/>
      <c r="D20" s="390" t="s">
        <v>588</v>
      </c>
      <c r="E20" s="339">
        <v>200</v>
      </c>
      <c r="F20" s="339">
        <v>200</v>
      </c>
      <c r="G20" s="340">
        <v>83</v>
      </c>
      <c r="H20" s="193">
        <v>41</v>
      </c>
    </row>
    <row r="21" spans="1:8" ht="12.75">
      <c r="A21" s="382"/>
      <c r="B21" s="383"/>
      <c r="C21" s="330" t="s">
        <v>271</v>
      </c>
      <c r="D21" s="386" t="s">
        <v>272</v>
      </c>
      <c r="E21" s="393">
        <v>25004</v>
      </c>
      <c r="F21" s="332">
        <v>25004</v>
      </c>
      <c r="G21" s="333">
        <v>10978</v>
      </c>
      <c r="H21" s="393">
        <v>44</v>
      </c>
    </row>
    <row r="22" spans="1:8" ht="12.75">
      <c r="A22" s="382"/>
      <c r="B22" s="383"/>
      <c r="C22" s="330"/>
      <c r="D22" s="394" t="s">
        <v>589</v>
      </c>
      <c r="E22" s="344">
        <v>18490</v>
      </c>
      <c r="F22" s="339">
        <v>18490</v>
      </c>
      <c r="G22" s="340">
        <v>9119</v>
      </c>
      <c r="H22" s="344">
        <v>49</v>
      </c>
    </row>
    <row r="23" spans="1:8" ht="12.75">
      <c r="A23" s="382"/>
      <c r="B23" s="383"/>
      <c r="C23" s="330"/>
      <c r="D23" s="391" t="s">
        <v>330</v>
      </c>
      <c r="E23" s="387">
        <v>17693</v>
      </c>
      <c r="F23" s="388">
        <v>17693</v>
      </c>
      <c r="G23" s="389">
        <v>8840</v>
      </c>
      <c r="H23" s="387">
        <v>50</v>
      </c>
    </row>
    <row r="24" spans="1:8" ht="12.75">
      <c r="A24" s="382"/>
      <c r="B24" s="383"/>
      <c r="C24" s="330"/>
      <c r="D24" s="391" t="s">
        <v>342</v>
      </c>
      <c r="E24" s="387">
        <v>797</v>
      </c>
      <c r="F24" s="388">
        <v>797</v>
      </c>
      <c r="G24" s="389">
        <v>280</v>
      </c>
      <c r="H24" s="387">
        <v>35</v>
      </c>
    </row>
    <row r="25" spans="1:8" ht="12.75">
      <c r="A25" s="382"/>
      <c r="B25" s="383"/>
      <c r="C25" s="330"/>
      <c r="D25" s="391" t="s">
        <v>590</v>
      </c>
      <c r="E25" s="387">
        <v>100</v>
      </c>
      <c r="F25" s="388">
        <v>100</v>
      </c>
      <c r="G25" s="389">
        <v>0</v>
      </c>
      <c r="H25" s="387">
        <v>0</v>
      </c>
    </row>
    <row r="26" spans="1:8" ht="12.75">
      <c r="A26" s="382"/>
      <c r="B26" s="383"/>
      <c r="C26" s="330"/>
      <c r="D26" s="391" t="s">
        <v>314</v>
      </c>
      <c r="E26" s="387">
        <v>1346</v>
      </c>
      <c r="F26" s="388">
        <v>1346</v>
      </c>
      <c r="G26" s="389">
        <v>536</v>
      </c>
      <c r="H26" s="387">
        <v>40</v>
      </c>
    </row>
    <row r="27" spans="1:8" ht="12.75">
      <c r="A27" s="382"/>
      <c r="B27" s="383"/>
      <c r="C27" s="330"/>
      <c r="D27" s="391" t="s">
        <v>591</v>
      </c>
      <c r="E27" s="387">
        <v>33</v>
      </c>
      <c r="F27" s="388">
        <v>33</v>
      </c>
      <c r="G27" s="389">
        <v>23</v>
      </c>
      <c r="H27" s="387">
        <v>71</v>
      </c>
    </row>
    <row r="28" spans="1:8" ht="12.75">
      <c r="A28" s="382"/>
      <c r="B28" s="383"/>
      <c r="C28" s="330"/>
      <c r="D28" s="391" t="s">
        <v>592</v>
      </c>
      <c r="E28" s="387">
        <v>2350</v>
      </c>
      <c r="F28" s="388">
        <v>2350</v>
      </c>
      <c r="G28" s="389">
        <v>1155</v>
      </c>
      <c r="H28" s="387">
        <v>49</v>
      </c>
    </row>
    <row r="29" spans="1:8" ht="12.75">
      <c r="A29" s="382"/>
      <c r="B29" s="383"/>
      <c r="C29" s="330"/>
      <c r="D29" s="391" t="s">
        <v>593</v>
      </c>
      <c r="E29" s="387">
        <v>2257</v>
      </c>
      <c r="F29" s="388">
        <v>2257</v>
      </c>
      <c r="G29" s="389">
        <v>34</v>
      </c>
      <c r="H29" s="387">
        <v>2</v>
      </c>
    </row>
    <row r="30" spans="1:8" ht="12.75">
      <c r="A30" s="382"/>
      <c r="B30" s="383"/>
      <c r="C30" s="330"/>
      <c r="D30" s="391" t="s">
        <v>594</v>
      </c>
      <c r="E30" s="387">
        <v>50</v>
      </c>
      <c r="F30" s="388">
        <v>50</v>
      </c>
      <c r="G30" s="389">
        <v>0</v>
      </c>
      <c r="H30" s="387">
        <v>0</v>
      </c>
    </row>
    <row r="31" spans="1:8" ht="12.75">
      <c r="A31" s="382"/>
      <c r="B31" s="383"/>
      <c r="C31" s="330"/>
      <c r="D31" s="391" t="s">
        <v>595</v>
      </c>
      <c r="E31" s="387">
        <v>50</v>
      </c>
      <c r="F31" s="388">
        <v>50</v>
      </c>
      <c r="G31" s="389">
        <v>0</v>
      </c>
      <c r="H31" s="387">
        <v>0</v>
      </c>
    </row>
    <row r="32" spans="1:8" ht="12.75">
      <c r="A32" s="382"/>
      <c r="B32" s="383"/>
      <c r="C32" s="330"/>
      <c r="D32" s="391" t="s">
        <v>286</v>
      </c>
      <c r="E32" s="387">
        <v>133</v>
      </c>
      <c r="F32" s="388">
        <v>133</v>
      </c>
      <c r="G32" s="389">
        <v>84</v>
      </c>
      <c r="H32" s="387">
        <v>63</v>
      </c>
    </row>
    <row r="33" spans="1:8" ht="12.75">
      <c r="A33" s="382"/>
      <c r="B33" s="383"/>
      <c r="C33" s="330"/>
      <c r="D33" s="391" t="s">
        <v>596</v>
      </c>
      <c r="E33" s="387">
        <v>130</v>
      </c>
      <c r="F33" s="388">
        <v>130</v>
      </c>
      <c r="G33" s="389">
        <v>4</v>
      </c>
      <c r="H33" s="387">
        <v>3</v>
      </c>
    </row>
    <row r="34" spans="1:8" ht="12.75">
      <c r="A34" s="382"/>
      <c r="B34" s="383"/>
      <c r="C34" s="330"/>
      <c r="D34" s="391" t="s">
        <v>597</v>
      </c>
      <c r="E34" s="387">
        <v>65</v>
      </c>
      <c r="F34" s="388">
        <v>65</v>
      </c>
      <c r="G34" s="389">
        <v>22</v>
      </c>
      <c r="H34" s="387">
        <v>34</v>
      </c>
    </row>
    <row r="35" spans="1:8" ht="12.75">
      <c r="A35" s="376" t="s">
        <v>198</v>
      </c>
      <c r="B35" s="395" t="s">
        <v>598</v>
      </c>
      <c r="C35" s="396" t="s">
        <v>599</v>
      </c>
      <c r="D35" s="396"/>
      <c r="E35" s="397">
        <v>290080</v>
      </c>
      <c r="F35" s="398">
        <v>290080</v>
      </c>
      <c r="G35" s="399">
        <v>103328</v>
      </c>
      <c r="H35" s="397">
        <v>36</v>
      </c>
    </row>
    <row r="36" spans="1:8" ht="12.75">
      <c r="A36" s="382"/>
      <c r="B36" s="400"/>
      <c r="C36" s="401" t="s">
        <v>270</v>
      </c>
      <c r="D36" s="402" t="s">
        <v>8</v>
      </c>
      <c r="E36" s="403">
        <v>290080</v>
      </c>
      <c r="F36" s="404">
        <v>290080</v>
      </c>
      <c r="G36" s="405">
        <v>103328</v>
      </c>
      <c r="H36" s="403">
        <v>36</v>
      </c>
    </row>
    <row r="37" spans="1:8" ht="12.75">
      <c r="A37" s="382"/>
      <c r="B37" s="400"/>
      <c r="C37" s="330" t="s">
        <v>363</v>
      </c>
      <c r="D37" s="336" t="s">
        <v>600</v>
      </c>
      <c r="E37" s="339">
        <v>214917</v>
      </c>
      <c r="F37" s="174">
        <v>214917</v>
      </c>
      <c r="G37" s="174">
        <v>75214</v>
      </c>
      <c r="H37" s="174">
        <v>35</v>
      </c>
    </row>
    <row r="38" spans="1:8" ht="12.75">
      <c r="A38" s="382"/>
      <c r="B38" s="400"/>
      <c r="C38" s="330"/>
      <c r="D38" s="343" t="s">
        <v>601</v>
      </c>
      <c r="E38" s="174">
        <v>213423</v>
      </c>
      <c r="F38" s="174">
        <v>213423</v>
      </c>
      <c r="G38" s="340">
        <v>75214</v>
      </c>
      <c r="H38" s="339">
        <v>34</v>
      </c>
    </row>
    <row r="39" spans="1:8" ht="12.75">
      <c r="A39" s="382"/>
      <c r="B39" s="400"/>
      <c r="C39" s="330"/>
      <c r="D39" s="338" t="s">
        <v>602</v>
      </c>
      <c r="E39" s="174">
        <v>1494</v>
      </c>
      <c r="F39" s="174">
        <v>1494</v>
      </c>
      <c r="G39" s="340">
        <v>0</v>
      </c>
      <c r="H39" s="339">
        <v>0</v>
      </c>
    </row>
    <row r="40" spans="1:8" ht="12.75">
      <c r="A40" s="382"/>
      <c r="B40" s="400"/>
      <c r="C40" s="330" t="s">
        <v>367</v>
      </c>
      <c r="D40" s="331" t="s">
        <v>603</v>
      </c>
      <c r="E40" s="169">
        <v>68945</v>
      </c>
      <c r="F40" s="332">
        <v>68945</v>
      </c>
      <c r="G40" s="169">
        <v>24895</v>
      </c>
      <c r="H40" s="169">
        <v>36</v>
      </c>
    </row>
    <row r="41" spans="1:8" ht="12.75">
      <c r="A41" s="382"/>
      <c r="B41" s="400"/>
      <c r="C41" s="330"/>
      <c r="D41" s="343" t="s">
        <v>585</v>
      </c>
      <c r="E41" s="174">
        <v>9958</v>
      </c>
      <c r="F41" s="339">
        <v>10188</v>
      </c>
      <c r="G41" s="340">
        <v>9482</v>
      </c>
      <c r="H41" s="339">
        <v>93</v>
      </c>
    </row>
    <row r="42" spans="1:8" ht="12.75">
      <c r="A42" s="382"/>
      <c r="B42" s="400"/>
      <c r="C42" s="330"/>
      <c r="D42" s="343" t="s">
        <v>585</v>
      </c>
      <c r="E42" s="174">
        <v>9965</v>
      </c>
      <c r="F42" s="339">
        <v>9965</v>
      </c>
      <c r="G42" s="340">
        <v>4950</v>
      </c>
      <c r="H42" s="339">
        <v>50</v>
      </c>
    </row>
    <row r="43" spans="1:8" ht="12.75">
      <c r="A43" s="382"/>
      <c r="B43" s="400"/>
      <c r="C43" s="330"/>
      <c r="D43" s="343" t="s">
        <v>604</v>
      </c>
      <c r="E43" s="339">
        <v>3560</v>
      </c>
      <c r="F43" s="339">
        <v>3560</v>
      </c>
      <c r="G43" s="340">
        <v>0</v>
      </c>
      <c r="H43" s="339">
        <v>0</v>
      </c>
    </row>
    <row r="44" spans="1:8" ht="12.75">
      <c r="A44" s="382"/>
      <c r="B44" s="400"/>
      <c r="C44" s="330"/>
      <c r="D44" s="343" t="s">
        <v>586</v>
      </c>
      <c r="E44" s="339">
        <v>6390</v>
      </c>
      <c r="F44" s="339">
        <v>6390</v>
      </c>
      <c r="G44" s="340">
        <v>2314</v>
      </c>
      <c r="H44" s="339">
        <v>36</v>
      </c>
    </row>
    <row r="45" spans="1:8" ht="12.75">
      <c r="A45" s="382"/>
      <c r="B45" s="400"/>
      <c r="C45" s="330"/>
      <c r="D45" s="343" t="s">
        <v>587</v>
      </c>
      <c r="E45" s="339">
        <v>47080</v>
      </c>
      <c r="F45" s="339">
        <v>47080</v>
      </c>
      <c r="G45" s="340">
        <v>17401</v>
      </c>
      <c r="H45" s="339">
        <v>37</v>
      </c>
    </row>
    <row r="46" spans="1:8" ht="12.75">
      <c r="A46" s="382"/>
      <c r="B46" s="400"/>
      <c r="C46" s="330"/>
      <c r="D46" s="343" t="s">
        <v>304</v>
      </c>
      <c r="E46" s="339">
        <v>2850</v>
      </c>
      <c r="F46" s="339">
        <v>2850</v>
      </c>
      <c r="G46" s="340">
        <v>1034</v>
      </c>
      <c r="H46" s="339">
        <v>36</v>
      </c>
    </row>
    <row r="47" spans="1:8" ht="12.75">
      <c r="A47" s="382"/>
      <c r="B47" s="400"/>
      <c r="C47" s="330"/>
      <c r="D47" s="343" t="s">
        <v>605</v>
      </c>
      <c r="E47" s="339">
        <v>27880</v>
      </c>
      <c r="F47" s="339">
        <v>27880</v>
      </c>
      <c r="G47" s="340">
        <v>10491</v>
      </c>
      <c r="H47" s="339">
        <v>38</v>
      </c>
    </row>
    <row r="48" spans="1:8" ht="12.75">
      <c r="A48" s="382"/>
      <c r="B48" s="400"/>
      <c r="C48" s="330"/>
      <c r="D48" s="343" t="s">
        <v>306</v>
      </c>
      <c r="E48" s="339">
        <v>1610</v>
      </c>
      <c r="F48" s="339">
        <v>1610</v>
      </c>
      <c r="G48" s="340">
        <v>570</v>
      </c>
      <c r="H48" s="339">
        <v>35</v>
      </c>
    </row>
    <row r="49" spans="1:8" ht="12.75">
      <c r="A49" s="382"/>
      <c r="B49" s="400"/>
      <c r="C49" s="330"/>
      <c r="D49" s="343" t="s">
        <v>307</v>
      </c>
      <c r="E49" s="339">
        <v>3910</v>
      </c>
      <c r="F49" s="339">
        <v>3910</v>
      </c>
      <c r="G49" s="340">
        <v>1340</v>
      </c>
      <c r="H49" s="339">
        <v>34</v>
      </c>
    </row>
    <row r="50" spans="1:8" ht="12.75">
      <c r="A50" s="382"/>
      <c r="B50" s="400"/>
      <c r="C50" s="330"/>
      <c r="D50" s="343" t="s">
        <v>308</v>
      </c>
      <c r="E50" s="339">
        <v>1270</v>
      </c>
      <c r="F50" s="339">
        <v>1270</v>
      </c>
      <c r="G50" s="340">
        <v>429</v>
      </c>
      <c r="H50" s="339">
        <v>34</v>
      </c>
    </row>
    <row r="51" spans="1:8" ht="12.75">
      <c r="A51" s="382"/>
      <c r="B51" s="400"/>
      <c r="C51" s="330"/>
      <c r="D51" s="343" t="s">
        <v>588</v>
      </c>
      <c r="E51" s="339">
        <v>9560</v>
      </c>
      <c r="F51" s="339">
        <v>9560</v>
      </c>
      <c r="G51" s="340">
        <v>3537</v>
      </c>
      <c r="H51" s="339">
        <v>37</v>
      </c>
    </row>
    <row r="52" spans="1:8" ht="12.75">
      <c r="A52" s="382"/>
      <c r="B52" s="400"/>
      <c r="C52" s="330"/>
      <c r="D52" s="343" t="s">
        <v>606</v>
      </c>
      <c r="E52" s="339">
        <v>1950</v>
      </c>
      <c r="F52" s="339">
        <v>1950</v>
      </c>
      <c r="G52" s="340">
        <v>230</v>
      </c>
      <c r="H52" s="339">
        <v>12</v>
      </c>
    </row>
    <row r="53" spans="1:8" ht="12.75">
      <c r="A53" s="382"/>
      <c r="B53" s="400"/>
      <c r="C53" s="330" t="s">
        <v>271</v>
      </c>
      <c r="D53" s="331" t="s">
        <v>272</v>
      </c>
      <c r="E53" s="332">
        <v>6068</v>
      </c>
      <c r="F53" s="332">
        <v>6068</v>
      </c>
      <c r="G53" s="333">
        <v>3219</v>
      </c>
      <c r="H53" s="332">
        <v>53</v>
      </c>
    </row>
    <row r="54" spans="1:8" ht="12.75">
      <c r="A54" s="382"/>
      <c r="B54" s="400"/>
      <c r="C54" s="330"/>
      <c r="D54" s="343" t="s">
        <v>314</v>
      </c>
      <c r="E54" s="339">
        <v>498</v>
      </c>
      <c r="F54" s="339">
        <v>498</v>
      </c>
      <c r="G54" s="340">
        <v>255</v>
      </c>
      <c r="H54" s="340">
        <v>51</v>
      </c>
    </row>
    <row r="55" spans="1:8" ht="12.75">
      <c r="A55" s="382"/>
      <c r="B55" s="400"/>
      <c r="C55" s="330"/>
      <c r="D55" s="343" t="s">
        <v>607</v>
      </c>
      <c r="E55" s="339">
        <v>5570</v>
      </c>
      <c r="F55" s="339">
        <v>5570</v>
      </c>
      <c r="G55" s="340">
        <v>2964</v>
      </c>
      <c r="H55" s="340">
        <v>53</v>
      </c>
    </row>
    <row r="56" spans="1:8" ht="12.75">
      <c r="A56" s="382"/>
      <c r="B56" s="400"/>
      <c r="C56" s="330"/>
      <c r="D56" s="343" t="s">
        <v>596</v>
      </c>
      <c r="E56" s="339">
        <v>2600</v>
      </c>
      <c r="F56" s="339">
        <v>2600</v>
      </c>
      <c r="G56" s="340">
        <v>1090</v>
      </c>
      <c r="H56" s="339">
        <v>42</v>
      </c>
    </row>
    <row r="57" spans="1:8" ht="12.75">
      <c r="A57" s="382"/>
      <c r="B57" s="400"/>
      <c r="C57" s="330"/>
      <c r="D57" s="343" t="s">
        <v>437</v>
      </c>
      <c r="E57" s="339">
        <v>0</v>
      </c>
      <c r="F57" s="339">
        <v>0</v>
      </c>
      <c r="G57" s="340">
        <v>310</v>
      </c>
      <c r="H57" s="339">
        <v>0</v>
      </c>
    </row>
    <row r="58" spans="1:8" ht="12.75">
      <c r="A58" s="382"/>
      <c r="B58" s="400"/>
      <c r="C58" s="330"/>
      <c r="D58" s="343" t="s">
        <v>597</v>
      </c>
      <c r="E58" s="339">
        <v>2970</v>
      </c>
      <c r="F58" s="339">
        <v>2970</v>
      </c>
      <c r="G58" s="340">
        <v>1084</v>
      </c>
      <c r="H58" s="339">
        <v>37</v>
      </c>
    </row>
    <row r="59" spans="1:8" ht="12.75">
      <c r="A59" s="382"/>
      <c r="B59" s="400"/>
      <c r="C59" s="330"/>
      <c r="D59" s="338" t="s">
        <v>441</v>
      </c>
      <c r="E59" s="339">
        <v>0</v>
      </c>
      <c r="F59" s="339">
        <v>0</v>
      </c>
      <c r="G59" s="340">
        <v>480</v>
      </c>
      <c r="H59" s="339">
        <v>0</v>
      </c>
    </row>
    <row r="60" spans="1:8" ht="12.75">
      <c r="A60" s="382"/>
      <c r="B60" s="400"/>
      <c r="C60" s="330" t="s">
        <v>608</v>
      </c>
      <c r="D60" s="331" t="s">
        <v>609</v>
      </c>
      <c r="E60" s="332">
        <v>150</v>
      </c>
      <c r="F60" s="332">
        <v>150</v>
      </c>
      <c r="G60" s="333">
        <v>0</v>
      </c>
      <c r="H60" s="333">
        <v>0</v>
      </c>
    </row>
    <row r="61" spans="1:8" ht="12.75">
      <c r="A61" s="382"/>
      <c r="B61" s="400"/>
      <c r="C61" s="330"/>
      <c r="D61" s="343" t="s">
        <v>610</v>
      </c>
      <c r="E61" s="339">
        <v>150</v>
      </c>
      <c r="F61" s="339">
        <v>150</v>
      </c>
      <c r="G61" s="340">
        <v>0</v>
      </c>
      <c r="H61" s="340">
        <v>0</v>
      </c>
    </row>
    <row r="62" spans="1:8" ht="12.75">
      <c r="A62" s="382"/>
      <c r="B62" s="400"/>
      <c r="C62" s="335"/>
      <c r="D62" s="343" t="s">
        <v>611</v>
      </c>
      <c r="E62" s="339">
        <v>150</v>
      </c>
      <c r="F62" s="339">
        <v>150</v>
      </c>
      <c r="G62" s="340">
        <v>0</v>
      </c>
      <c r="H62" s="339">
        <v>0</v>
      </c>
    </row>
    <row r="63" spans="1:8" ht="12.75">
      <c r="A63" s="376" t="s">
        <v>200</v>
      </c>
      <c r="B63" s="376" t="s">
        <v>612</v>
      </c>
      <c r="C63" s="406"/>
      <c r="D63" s="407" t="s">
        <v>613</v>
      </c>
      <c r="E63" s="380">
        <v>13300</v>
      </c>
      <c r="F63" s="380">
        <v>13300</v>
      </c>
      <c r="G63" s="381">
        <v>6071</v>
      </c>
      <c r="H63" s="380">
        <v>46</v>
      </c>
    </row>
    <row r="64" spans="1:8" ht="12.75">
      <c r="A64" s="408"/>
      <c r="B64" s="409"/>
      <c r="C64" s="324" t="s">
        <v>270</v>
      </c>
      <c r="D64" s="325" t="s">
        <v>8</v>
      </c>
      <c r="E64" s="326">
        <v>13300</v>
      </c>
      <c r="F64" s="326">
        <v>13300</v>
      </c>
      <c r="G64" s="327">
        <v>6071</v>
      </c>
      <c r="H64" s="326">
        <v>46</v>
      </c>
    </row>
    <row r="65" spans="1:8" ht="12.75">
      <c r="A65" s="408"/>
      <c r="B65" s="409"/>
      <c r="C65" s="330" t="s">
        <v>271</v>
      </c>
      <c r="D65" s="331" t="s">
        <v>272</v>
      </c>
      <c r="E65" s="332">
        <v>13300</v>
      </c>
      <c r="F65" s="332">
        <v>13300</v>
      </c>
      <c r="G65" s="333">
        <v>6071</v>
      </c>
      <c r="H65" s="332">
        <v>46</v>
      </c>
    </row>
    <row r="66" spans="1:8" ht="12.75">
      <c r="A66" s="408"/>
      <c r="B66" s="409"/>
      <c r="C66" s="335"/>
      <c r="D66" s="343" t="s">
        <v>614</v>
      </c>
      <c r="E66" s="339">
        <v>13300</v>
      </c>
      <c r="F66" s="339">
        <v>13300</v>
      </c>
      <c r="G66" s="340">
        <v>6071</v>
      </c>
      <c r="H66" s="339">
        <v>46</v>
      </c>
    </row>
    <row r="67" spans="1:8" ht="12.75">
      <c r="A67" s="376" t="s">
        <v>202</v>
      </c>
      <c r="B67" s="376" t="s">
        <v>615</v>
      </c>
      <c r="C67" s="406"/>
      <c r="D67" s="407" t="s">
        <v>616</v>
      </c>
      <c r="E67" s="380">
        <v>38120</v>
      </c>
      <c r="F67" s="380">
        <v>38120</v>
      </c>
      <c r="G67" s="381">
        <v>15640</v>
      </c>
      <c r="H67" s="380">
        <v>41</v>
      </c>
    </row>
    <row r="68" spans="1:8" ht="12.75">
      <c r="A68" s="408"/>
      <c r="B68" s="409"/>
      <c r="C68" s="324" t="s">
        <v>270</v>
      </c>
      <c r="D68" s="325" t="s">
        <v>8</v>
      </c>
      <c r="E68" s="326">
        <v>38120</v>
      </c>
      <c r="F68" s="326">
        <v>38120</v>
      </c>
      <c r="G68" s="327">
        <v>15640</v>
      </c>
      <c r="H68" s="326">
        <v>41</v>
      </c>
    </row>
    <row r="69" spans="1:8" ht="12.75">
      <c r="A69" s="408"/>
      <c r="B69" s="409"/>
      <c r="C69" s="330" t="s">
        <v>485</v>
      </c>
      <c r="D69" s="331" t="s">
        <v>609</v>
      </c>
      <c r="E69" s="332">
        <v>38120</v>
      </c>
      <c r="F69" s="332">
        <v>38120</v>
      </c>
      <c r="G69" s="333">
        <v>15640</v>
      </c>
      <c r="H69" s="332">
        <v>41</v>
      </c>
    </row>
    <row r="70" spans="1:8" ht="12.75">
      <c r="A70" s="408"/>
      <c r="B70" s="409"/>
      <c r="C70" s="410"/>
      <c r="D70" s="343" t="s">
        <v>617</v>
      </c>
      <c r="E70" s="339">
        <v>38120</v>
      </c>
      <c r="F70" s="339">
        <v>38120</v>
      </c>
      <c r="G70" s="340">
        <v>15640</v>
      </c>
      <c r="H70" s="339">
        <v>41</v>
      </c>
    </row>
    <row r="71" spans="1:8" ht="12.75">
      <c r="A71" s="408"/>
      <c r="B71" s="376" t="s">
        <v>618</v>
      </c>
      <c r="C71" s="378" t="s">
        <v>270</v>
      </c>
      <c r="D71" s="407" t="s">
        <v>8</v>
      </c>
      <c r="E71" s="380">
        <v>51451</v>
      </c>
      <c r="F71" s="380">
        <v>39891</v>
      </c>
      <c r="G71" s="411">
        <v>0</v>
      </c>
      <c r="H71" s="412">
        <v>0</v>
      </c>
    </row>
    <row r="72" spans="1:8" ht="12.75">
      <c r="A72" s="408"/>
      <c r="B72" s="409"/>
      <c r="C72" s="324" t="s">
        <v>485</v>
      </c>
      <c r="D72" s="325" t="s">
        <v>609</v>
      </c>
      <c r="E72" s="326">
        <v>51451</v>
      </c>
      <c r="F72" s="326">
        <v>39891</v>
      </c>
      <c r="G72" s="413">
        <v>0</v>
      </c>
      <c r="H72" s="414">
        <v>0</v>
      </c>
    </row>
    <row r="73" spans="1:8" ht="12.75">
      <c r="A73" s="408"/>
      <c r="B73" s="409"/>
      <c r="C73" s="410"/>
      <c r="D73" s="343" t="s">
        <v>619</v>
      </c>
      <c r="E73" s="339">
        <v>51451</v>
      </c>
      <c r="F73" s="339">
        <v>39891</v>
      </c>
      <c r="G73" s="340">
        <v>0</v>
      </c>
      <c r="H73" s="339">
        <v>0</v>
      </c>
    </row>
    <row r="74" spans="1:8" ht="12.75">
      <c r="A74" s="376" t="s">
        <v>204</v>
      </c>
      <c r="B74" s="376" t="s">
        <v>620</v>
      </c>
      <c r="C74" s="376"/>
      <c r="D74" s="407" t="s">
        <v>621</v>
      </c>
      <c r="E74" s="380">
        <v>20000</v>
      </c>
      <c r="F74" s="380">
        <v>20000</v>
      </c>
      <c r="G74" s="381">
        <v>20000</v>
      </c>
      <c r="H74" s="380">
        <v>100</v>
      </c>
    </row>
    <row r="75" spans="1:8" ht="12.75">
      <c r="A75" s="382"/>
      <c r="B75" s="409"/>
      <c r="C75" s="324" t="s">
        <v>270</v>
      </c>
      <c r="D75" s="325" t="s">
        <v>8</v>
      </c>
      <c r="E75" s="326">
        <v>20000</v>
      </c>
      <c r="F75" s="326">
        <v>20000</v>
      </c>
      <c r="G75" s="327">
        <v>20000</v>
      </c>
      <c r="H75" s="326">
        <v>100</v>
      </c>
    </row>
    <row r="76" spans="1:8" ht="12.75">
      <c r="A76" s="382"/>
      <c r="B76" s="409"/>
      <c r="C76" s="415" t="s">
        <v>485</v>
      </c>
      <c r="D76" s="331" t="s">
        <v>609</v>
      </c>
      <c r="E76" s="332">
        <v>20000</v>
      </c>
      <c r="F76" s="332">
        <v>20000</v>
      </c>
      <c r="G76" s="333">
        <v>20000</v>
      </c>
      <c r="H76" s="332">
        <v>100</v>
      </c>
    </row>
    <row r="77" spans="1:8" ht="12.75">
      <c r="A77" s="382"/>
      <c r="B77" s="409"/>
      <c r="C77" s="410"/>
      <c r="D77" s="343" t="s">
        <v>622</v>
      </c>
      <c r="E77" s="339">
        <v>14900</v>
      </c>
      <c r="F77" s="339">
        <v>14900</v>
      </c>
      <c r="G77" s="340">
        <v>14900</v>
      </c>
      <c r="H77" s="339">
        <v>100</v>
      </c>
    </row>
    <row r="78" spans="1:8" ht="12.75">
      <c r="A78" s="382"/>
      <c r="B78" s="409"/>
      <c r="C78" s="410"/>
      <c r="D78" s="343" t="s">
        <v>623</v>
      </c>
      <c r="E78" s="339">
        <v>5100</v>
      </c>
      <c r="F78" s="339">
        <v>5100</v>
      </c>
      <c r="G78" s="340">
        <v>5100</v>
      </c>
      <c r="H78" s="339">
        <v>100</v>
      </c>
    </row>
    <row r="79" spans="1:8" ht="12.75">
      <c r="A79" s="416">
        <v>40333</v>
      </c>
      <c r="B79" s="376" t="s">
        <v>618</v>
      </c>
      <c r="C79" s="376"/>
      <c r="D79" s="407" t="s">
        <v>624</v>
      </c>
      <c r="E79" s="380">
        <v>15000</v>
      </c>
      <c r="F79" s="380">
        <v>15000</v>
      </c>
      <c r="G79" s="381">
        <v>0</v>
      </c>
      <c r="H79" s="380">
        <v>0</v>
      </c>
    </row>
    <row r="80" spans="1:8" ht="12.75">
      <c r="A80" s="382"/>
      <c r="B80" s="409"/>
      <c r="C80" s="330" t="s">
        <v>270</v>
      </c>
      <c r="D80" s="331" t="s">
        <v>8</v>
      </c>
      <c r="E80" s="332">
        <v>15000</v>
      </c>
      <c r="F80" s="332">
        <v>15000</v>
      </c>
      <c r="G80" s="333">
        <v>0</v>
      </c>
      <c r="H80" s="332">
        <v>0</v>
      </c>
    </row>
    <row r="81" spans="1:8" ht="12.75">
      <c r="A81" s="382"/>
      <c r="B81" s="409"/>
      <c r="C81" s="330" t="s">
        <v>485</v>
      </c>
      <c r="D81" s="331" t="s">
        <v>609</v>
      </c>
      <c r="E81" s="339">
        <v>15000</v>
      </c>
      <c r="F81" s="339">
        <v>15000</v>
      </c>
      <c r="G81" s="340">
        <v>0</v>
      </c>
      <c r="H81" s="339">
        <v>0</v>
      </c>
    </row>
    <row r="82" spans="1:8" ht="12.75">
      <c r="A82" s="382"/>
      <c r="B82" s="409"/>
      <c r="C82" s="410"/>
      <c r="D82" s="338" t="s">
        <v>625</v>
      </c>
      <c r="E82" s="339">
        <v>15000</v>
      </c>
      <c r="F82" s="339">
        <v>15000</v>
      </c>
      <c r="G82" s="340">
        <v>0</v>
      </c>
      <c r="H82" s="339">
        <v>0</v>
      </c>
    </row>
    <row r="83" spans="1:8" ht="12.75">
      <c r="A83" s="417">
        <v>40363</v>
      </c>
      <c r="B83" s="376" t="s">
        <v>583</v>
      </c>
      <c r="C83" s="376"/>
      <c r="D83" s="407" t="s">
        <v>626</v>
      </c>
      <c r="E83" s="380">
        <v>30000</v>
      </c>
      <c r="F83" s="380">
        <v>30000</v>
      </c>
      <c r="G83" s="381">
        <v>8920</v>
      </c>
      <c r="H83" s="380">
        <v>30</v>
      </c>
    </row>
    <row r="84" spans="1:8" ht="12.75">
      <c r="A84" s="382"/>
      <c r="B84" s="409"/>
      <c r="C84" s="330" t="s">
        <v>270</v>
      </c>
      <c r="D84" s="331" t="s">
        <v>8</v>
      </c>
      <c r="E84" s="332">
        <v>30000</v>
      </c>
      <c r="F84" s="332">
        <v>30000</v>
      </c>
      <c r="G84" s="333">
        <v>8920</v>
      </c>
      <c r="H84" s="332">
        <v>30</v>
      </c>
    </row>
    <row r="85" spans="1:8" ht="12.75">
      <c r="A85" s="382"/>
      <c r="B85" s="409"/>
      <c r="C85" s="330" t="s">
        <v>485</v>
      </c>
      <c r="D85" s="331" t="s">
        <v>609</v>
      </c>
      <c r="E85" s="339">
        <v>30000</v>
      </c>
      <c r="F85" s="339">
        <v>30000</v>
      </c>
      <c r="G85" s="340">
        <v>8920</v>
      </c>
      <c r="H85" s="339">
        <v>30</v>
      </c>
    </row>
    <row r="86" spans="1:8" ht="12.75">
      <c r="A86" s="382"/>
      <c r="B86" s="409"/>
      <c r="C86" s="410"/>
      <c r="D86" s="343" t="s">
        <v>627</v>
      </c>
      <c r="E86" s="339">
        <v>30000</v>
      </c>
      <c r="F86" s="339">
        <v>30000</v>
      </c>
      <c r="G86" s="340">
        <v>8920</v>
      </c>
      <c r="H86" s="339">
        <v>30</v>
      </c>
    </row>
    <row r="87" spans="1:8" ht="12.75">
      <c r="A87" s="418" t="s">
        <v>628</v>
      </c>
      <c r="B87" s="418"/>
      <c r="C87" s="418"/>
      <c r="D87" s="419" t="s">
        <v>349</v>
      </c>
      <c r="E87" s="420">
        <v>437000</v>
      </c>
      <c r="F87" s="421">
        <v>437000</v>
      </c>
      <c r="G87" s="422">
        <v>167214</v>
      </c>
      <c r="H87" s="421">
        <v>38</v>
      </c>
    </row>
  </sheetData>
  <mergeCells count="28">
    <mergeCell ref="E4:E5"/>
    <mergeCell ref="F4:F5"/>
    <mergeCell ref="G4:G5"/>
    <mergeCell ref="A6:D6"/>
    <mergeCell ref="C7:D7"/>
    <mergeCell ref="A8:A34"/>
    <mergeCell ref="B8:B34"/>
    <mergeCell ref="C13:C20"/>
    <mergeCell ref="C23:C34"/>
    <mergeCell ref="C35:D35"/>
    <mergeCell ref="A36:A62"/>
    <mergeCell ref="B36:B62"/>
    <mergeCell ref="C38:C39"/>
    <mergeCell ref="C42:C52"/>
    <mergeCell ref="C54:C59"/>
    <mergeCell ref="A64:A66"/>
    <mergeCell ref="B64:B66"/>
    <mergeCell ref="A68:A73"/>
    <mergeCell ref="B68:B70"/>
    <mergeCell ref="B72:B73"/>
    <mergeCell ref="A75:A78"/>
    <mergeCell ref="B75:B78"/>
    <mergeCell ref="C77:C78"/>
    <mergeCell ref="A80:A82"/>
    <mergeCell ref="B80:B82"/>
    <mergeCell ref="A84:A86"/>
    <mergeCell ref="B84:B86"/>
    <mergeCell ref="A87:C87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12.57421875" defaultRowHeight="12.75"/>
  <cols>
    <col min="1" max="3" width="11.57421875" style="0" customWidth="1"/>
    <col min="4" max="4" width="39.28125" style="0" customWidth="1"/>
    <col min="5" max="7" width="11.57421875" style="0" customWidth="1"/>
    <col min="8" max="8" width="9.140625" style="0" customWidth="1"/>
    <col min="9" max="16384" width="11.57421875" style="0" customWidth="1"/>
  </cols>
  <sheetData>
    <row r="1" ht="15">
      <c r="A1" s="126" t="s">
        <v>629</v>
      </c>
    </row>
    <row r="2" spans="1:8" ht="12.75">
      <c r="A2" s="298"/>
      <c r="B2" s="298"/>
      <c r="C2" s="298"/>
      <c r="D2" s="298"/>
      <c r="E2" s="298"/>
      <c r="F2" s="298"/>
      <c r="G2" s="298"/>
      <c r="H2" s="423" t="s">
        <v>579</v>
      </c>
    </row>
    <row r="3" spans="1:8" ht="12.75">
      <c r="A3" s="424" t="s">
        <v>258</v>
      </c>
      <c r="B3" s="424" t="s">
        <v>259</v>
      </c>
      <c r="C3" s="218" t="s">
        <v>352</v>
      </c>
      <c r="D3" s="218"/>
      <c r="E3" s="218" t="s">
        <v>630</v>
      </c>
      <c r="F3" s="218"/>
      <c r="G3" s="425" t="s">
        <v>3</v>
      </c>
      <c r="H3" s="425" t="s">
        <v>89</v>
      </c>
    </row>
    <row r="4" spans="1:8" ht="12.75">
      <c r="A4" s="426"/>
      <c r="B4" s="427" t="s">
        <v>631</v>
      </c>
      <c r="C4" s="428" t="s">
        <v>90</v>
      </c>
      <c r="D4" s="429" t="s">
        <v>260</v>
      </c>
      <c r="E4" s="224" t="s">
        <v>4</v>
      </c>
      <c r="F4" s="224" t="s">
        <v>5</v>
      </c>
      <c r="G4" s="430" t="s">
        <v>632</v>
      </c>
      <c r="H4" s="430" t="s">
        <v>94</v>
      </c>
    </row>
    <row r="5" spans="1:8" ht="12.75">
      <c r="A5" s="431"/>
      <c r="B5" s="432"/>
      <c r="C5" s="433"/>
      <c r="D5" s="434" t="s">
        <v>264</v>
      </c>
      <c r="E5" s="224"/>
      <c r="F5" s="224"/>
      <c r="G5" s="220"/>
      <c r="H5" s="220"/>
    </row>
    <row r="6" spans="1:8" ht="12.75">
      <c r="A6" s="435" t="s">
        <v>633</v>
      </c>
      <c r="B6" s="435"/>
      <c r="C6" s="435"/>
      <c r="D6" s="435"/>
      <c r="E6" s="436">
        <f>E7+E14+E20+E36+E40</f>
        <v>2189974</v>
      </c>
      <c r="F6" s="436">
        <f>F7+F14+F20+F36+F40</f>
        <v>2396951</v>
      </c>
      <c r="G6" s="436">
        <f>G7+G14+G20+G36+G40</f>
        <v>1040057</v>
      </c>
      <c r="H6" s="436">
        <v>89</v>
      </c>
    </row>
    <row r="7" spans="1:8" ht="12.75">
      <c r="A7" s="437" t="s">
        <v>634</v>
      </c>
      <c r="B7" s="438" t="s">
        <v>290</v>
      </c>
      <c r="C7" s="438"/>
      <c r="D7" s="438"/>
      <c r="E7" s="439">
        <f>E8+E11</f>
        <v>646451</v>
      </c>
      <c r="F7" s="439">
        <f>F8+F11</f>
        <v>652154</v>
      </c>
      <c r="G7" s="440">
        <f>G8+G11</f>
        <v>139170</v>
      </c>
      <c r="H7" s="439">
        <v>95</v>
      </c>
    </row>
    <row r="8" spans="1:8" ht="12.75">
      <c r="A8" s="441"/>
      <c r="B8" s="442" t="s">
        <v>289</v>
      </c>
      <c r="C8" s="443" t="s">
        <v>270</v>
      </c>
      <c r="D8" s="444" t="s">
        <v>8</v>
      </c>
      <c r="E8" s="445">
        <f>E9</f>
        <v>0</v>
      </c>
      <c r="F8" s="446">
        <f>F10</f>
        <v>5703</v>
      </c>
      <c r="G8" s="447">
        <f>G10</f>
        <v>8129</v>
      </c>
      <c r="H8" s="446">
        <v>64</v>
      </c>
    </row>
    <row r="9" spans="1:8" ht="12.75">
      <c r="A9" s="441"/>
      <c r="B9" s="448"/>
      <c r="C9" s="442" t="s">
        <v>271</v>
      </c>
      <c r="D9" s="449" t="s">
        <v>272</v>
      </c>
      <c r="E9" s="450">
        <v>0</v>
      </c>
      <c r="F9" s="451">
        <f>F10</f>
        <v>5703</v>
      </c>
      <c r="G9" s="452">
        <f>G10</f>
        <v>8129</v>
      </c>
      <c r="H9" s="451">
        <v>64</v>
      </c>
    </row>
    <row r="10" spans="1:8" ht="12.75">
      <c r="A10" s="441"/>
      <c r="B10" s="448"/>
      <c r="C10" s="442"/>
      <c r="D10" s="453" t="s">
        <v>635</v>
      </c>
      <c r="E10" s="450">
        <v>0</v>
      </c>
      <c r="F10" s="450">
        <v>5703</v>
      </c>
      <c r="G10" s="454">
        <v>8129</v>
      </c>
      <c r="H10" s="450">
        <v>143</v>
      </c>
    </row>
    <row r="11" spans="1:8" ht="12.75">
      <c r="A11" s="441"/>
      <c r="B11" s="442" t="s">
        <v>293</v>
      </c>
      <c r="C11" s="443" t="s">
        <v>270</v>
      </c>
      <c r="D11" s="444" t="s">
        <v>8</v>
      </c>
      <c r="E11" s="446">
        <f>E12</f>
        <v>646451</v>
      </c>
      <c r="F11" s="446">
        <f>F12</f>
        <v>646451</v>
      </c>
      <c r="G11" s="447">
        <f>G12</f>
        <v>131041</v>
      </c>
      <c r="H11" s="446">
        <v>20</v>
      </c>
    </row>
    <row r="12" spans="1:8" ht="12.75">
      <c r="A12" s="441"/>
      <c r="B12" s="442"/>
      <c r="C12" s="442" t="s">
        <v>485</v>
      </c>
      <c r="D12" s="449" t="s">
        <v>636</v>
      </c>
      <c r="E12" s="451">
        <f>E13</f>
        <v>646451</v>
      </c>
      <c r="F12" s="451">
        <f>F13</f>
        <v>646451</v>
      </c>
      <c r="G12" s="452">
        <f>G13</f>
        <v>131041</v>
      </c>
      <c r="H12" s="451">
        <v>20</v>
      </c>
    </row>
    <row r="13" spans="1:8" ht="12.75">
      <c r="A13" s="441"/>
      <c r="B13" s="442"/>
      <c r="C13" s="442"/>
      <c r="D13" s="453" t="s">
        <v>637</v>
      </c>
      <c r="E13" s="450">
        <v>646451</v>
      </c>
      <c r="F13" s="450">
        <v>646451</v>
      </c>
      <c r="G13" s="454">
        <v>131041</v>
      </c>
      <c r="H13" s="450">
        <v>20</v>
      </c>
    </row>
    <row r="14" spans="1:8" ht="12.75">
      <c r="A14" s="455" t="s">
        <v>638</v>
      </c>
      <c r="B14" s="437" t="s">
        <v>639</v>
      </c>
      <c r="C14" s="437"/>
      <c r="D14" s="437"/>
      <c r="E14" s="456">
        <f>E15</f>
        <v>244960</v>
      </c>
      <c r="F14" s="439">
        <f>F15</f>
        <v>265063</v>
      </c>
      <c r="G14" s="440">
        <f>G15</f>
        <v>149042</v>
      </c>
      <c r="H14" s="439">
        <v>56</v>
      </c>
    </row>
    <row r="15" spans="1:8" ht="12.75">
      <c r="A15" s="441"/>
      <c r="B15" s="442" t="s">
        <v>293</v>
      </c>
      <c r="C15" s="443" t="s">
        <v>270</v>
      </c>
      <c r="D15" s="457" t="s">
        <v>8</v>
      </c>
      <c r="E15" s="446">
        <f>E18</f>
        <v>244960</v>
      </c>
      <c r="F15" s="446">
        <f>F16+F18</f>
        <v>265063</v>
      </c>
      <c r="G15" s="447">
        <f>G16+G18</f>
        <v>149042</v>
      </c>
      <c r="H15" s="446">
        <v>56</v>
      </c>
    </row>
    <row r="16" spans="1:8" ht="12.75">
      <c r="A16" s="441"/>
      <c r="B16" s="442"/>
      <c r="C16" s="442" t="s">
        <v>271</v>
      </c>
      <c r="D16" s="458" t="s">
        <v>272</v>
      </c>
      <c r="E16" s="451">
        <v>0</v>
      </c>
      <c r="F16" s="451">
        <f>F17</f>
        <v>4605</v>
      </c>
      <c r="G16" s="452">
        <f>G17</f>
        <v>0</v>
      </c>
      <c r="H16" s="451">
        <v>0</v>
      </c>
    </row>
    <row r="17" spans="1:8" ht="12.75">
      <c r="A17" s="441"/>
      <c r="B17" s="442"/>
      <c r="C17" s="442"/>
      <c r="D17" s="459" t="s">
        <v>640</v>
      </c>
      <c r="E17" s="450">
        <v>0</v>
      </c>
      <c r="F17" s="450">
        <v>4605</v>
      </c>
      <c r="G17" s="452">
        <v>0</v>
      </c>
      <c r="H17" s="451">
        <v>0</v>
      </c>
    </row>
    <row r="18" spans="1:8" ht="12.75">
      <c r="A18" s="441"/>
      <c r="B18" s="442"/>
      <c r="C18" s="442" t="s">
        <v>485</v>
      </c>
      <c r="D18" s="449" t="s">
        <v>636</v>
      </c>
      <c r="E18" s="460">
        <f>E19</f>
        <v>244960</v>
      </c>
      <c r="F18" s="451">
        <f>F19</f>
        <v>260458</v>
      </c>
      <c r="G18" s="452">
        <f>G19</f>
        <v>149042</v>
      </c>
      <c r="H18" s="451">
        <v>57</v>
      </c>
    </row>
    <row r="19" spans="1:8" ht="12.75">
      <c r="A19" s="441"/>
      <c r="B19" s="442"/>
      <c r="C19" s="461"/>
      <c r="D19" s="459" t="s">
        <v>641</v>
      </c>
      <c r="E19" s="450">
        <v>244960</v>
      </c>
      <c r="F19" s="450">
        <v>260458</v>
      </c>
      <c r="G19" s="454">
        <v>149042</v>
      </c>
      <c r="H19" s="450">
        <v>57</v>
      </c>
    </row>
    <row r="20" spans="1:8" ht="12.75">
      <c r="A20" s="462" t="s">
        <v>216</v>
      </c>
      <c r="B20" s="437" t="s">
        <v>642</v>
      </c>
      <c r="C20" s="437"/>
      <c r="D20" s="437"/>
      <c r="E20" s="456">
        <f>E21+E27+E30</f>
        <v>713039</v>
      </c>
      <c r="F20" s="439">
        <f>F21+F24+F27+F30+F33</f>
        <v>892784</v>
      </c>
      <c r="G20" s="440">
        <f>G21+G24+G27+G30+G33</f>
        <v>409877</v>
      </c>
      <c r="H20" s="439">
        <v>86</v>
      </c>
    </row>
    <row r="21" spans="1:8" ht="12.75">
      <c r="A21" s="441"/>
      <c r="B21" s="442" t="s">
        <v>276</v>
      </c>
      <c r="C21" s="443" t="s">
        <v>270</v>
      </c>
      <c r="D21" s="457" t="s">
        <v>8</v>
      </c>
      <c r="E21" s="446">
        <f>E22</f>
        <v>70104</v>
      </c>
      <c r="F21" s="446">
        <f>F22</f>
        <v>70104</v>
      </c>
      <c r="G21" s="447">
        <f>G22</f>
        <v>0</v>
      </c>
      <c r="H21" s="446">
        <v>0</v>
      </c>
    </row>
    <row r="22" spans="1:8" ht="12.75">
      <c r="A22" s="441"/>
      <c r="B22" s="442"/>
      <c r="C22" s="442" t="s">
        <v>271</v>
      </c>
      <c r="D22" s="458" t="s">
        <v>272</v>
      </c>
      <c r="E22" s="451">
        <f>E23</f>
        <v>70104</v>
      </c>
      <c r="F22" s="451">
        <f>F23</f>
        <v>70104</v>
      </c>
      <c r="G22" s="452">
        <f>G23</f>
        <v>0</v>
      </c>
      <c r="H22" s="451">
        <v>0</v>
      </c>
    </row>
    <row r="23" spans="1:8" ht="12.75">
      <c r="A23" s="441"/>
      <c r="B23" s="442"/>
      <c r="C23" s="461"/>
      <c r="D23" s="459" t="s">
        <v>643</v>
      </c>
      <c r="E23" s="463">
        <v>70104</v>
      </c>
      <c r="F23" s="291">
        <v>70104</v>
      </c>
      <c r="G23" s="454">
        <v>0</v>
      </c>
      <c r="H23" s="450">
        <v>0</v>
      </c>
    </row>
    <row r="24" spans="1:8" ht="12.75">
      <c r="A24" s="441"/>
      <c r="B24" s="442"/>
      <c r="C24" s="443" t="s">
        <v>569</v>
      </c>
      <c r="D24" s="457" t="s">
        <v>20</v>
      </c>
      <c r="E24" s="59">
        <v>0</v>
      </c>
      <c r="F24" s="70">
        <f>F25</f>
        <v>80620</v>
      </c>
      <c r="G24" s="447">
        <f>G25</f>
        <v>45925</v>
      </c>
      <c r="H24" s="446">
        <v>57</v>
      </c>
    </row>
    <row r="25" spans="1:8" ht="12.75">
      <c r="A25" s="441"/>
      <c r="B25" s="442"/>
      <c r="C25" s="442" t="s">
        <v>570</v>
      </c>
      <c r="D25" s="458" t="s">
        <v>644</v>
      </c>
      <c r="E25" s="464">
        <v>0</v>
      </c>
      <c r="F25" s="465">
        <f>F26</f>
        <v>80620</v>
      </c>
      <c r="G25" s="452">
        <f>G26</f>
        <v>45925</v>
      </c>
      <c r="H25" s="451">
        <v>57</v>
      </c>
    </row>
    <row r="26" spans="1:8" ht="12.75">
      <c r="A26" s="441"/>
      <c r="B26" s="442"/>
      <c r="C26" s="461"/>
      <c r="D26" s="459" t="s">
        <v>645</v>
      </c>
      <c r="E26" s="463">
        <v>0</v>
      </c>
      <c r="F26" s="291">
        <v>80620</v>
      </c>
      <c r="G26" s="454">
        <v>45925</v>
      </c>
      <c r="H26" s="450">
        <v>57</v>
      </c>
    </row>
    <row r="27" spans="1:8" ht="12.75">
      <c r="A27" s="441"/>
      <c r="B27" s="442" t="s">
        <v>646</v>
      </c>
      <c r="C27" s="443" t="s">
        <v>270</v>
      </c>
      <c r="D27" s="457" t="s">
        <v>8</v>
      </c>
      <c r="E27" s="70">
        <f>E28</f>
        <v>127870</v>
      </c>
      <c r="F27" s="70">
        <f>F28</f>
        <v>126995</v>
      </c>
      <c r="G27" s="447">
        <f>G28</f>
        <v>63498</v>
      </c>
      <c r="H27" s="446">
        <v>50</v>
      </c>
    </row>
    <row r="28" spans="1:8" ht="12.75">
      <c r="A28" s="441"/>
      <c r="B28" s="466"/>
      <c r="C28" s="467">
        <v>640</v>
      </c>
      <c r="D28" s="464" t="s">
        <v>636</v>
      </c>
      <c r="E28" s="465">
        <f>E29</f>
        <v>127870</v>
      </c>
      <c r="F28" s="465">
        <f>F29</f>
        <v>126995</v>
      </c>
      <c r="G28" s="465">
        <f>G29</f>
        <v>63498</v>
      </c>
      <c r="H28" s="464">
        <v>50</v>
      </c>
    </row>
    <row r="29" spans="1:8" ht="12.75">
      <c r="A29" s="441"/>
      <c r="B29" s="466"/>
      <c r="C29" s="287"/>
      <c r="D29" s="463" t="s">
        <v>647</v>
      </c>
      <c r="E29" s="291">
        <v>127870</v>
      </c>
      <c r="F29" s="291">
        <v>126995</v>
      </c>
      <c r="G29" s="291">
        <v>63498</v>
      </c>
      <c r="H29" s="291">
        <v>50</v>
      </c>
    </row>
    <row r="30" spans="1:8" ht="12.75">
      <c r="A30" s="441"/>
      <c r="B30" s="468" t="s">
        <v>293</v>
      </c>
      <c r="C30" s="469">
        <v>600</v>
      </c>
      <c r="D30" s="59" t="s">
        <v>8</v>
      </c>
      <c r="E30" s="70">
        <f>E31</f>
        <v>515065</v>
      </c>
      <c r="F30" s="70">
        <f>F31</f>
        <v>515065</v>
      </c>
      <c r="G30" s="70">
        <f>G31</f>
        <v>300454</v>
      </c>
      <c r="H30" s="70">
        <v>58</v>
      </c>
    </row>
    <row r="31" spans="1:8" ht="12.75">
      <c r="A31" s="441"/>
      <c r="B31" s="468"/>
      <c r="C31" s="470">
        <v>640</v>
      </c>
      <c r="D31" s="64" t="s">
        <v>636</v>
      </c>
      <c r="E31" s="65">
        <f>E32</f>
        <v>515065</v>
      </c>
      <c r="F31" s="65">
        <f>F32</f>
        <v>515065</v>
      </c>
      <c r="G31" s="65">
        <f>G32</f>
        <v>300454</v>
      </c>
      <c r="H31" s="65">
        <v>58</v>
      </c>
    </row>
    <row r="32" spans="1:8" ht="12.75">
      <c r="A32" s="441"/>
      <c r="B32" s="468"/>
      <c r="C32" s="287"/>
      <c r="D32" s="463" t="s">
        <v>641</v>
      </c>
      <c r="E32" s="291">
        <v>515065</v>
      </c>
      <c r="F32" s="291">
        <v>515065</v>
      </c>
      <c r="G32" s="291">
        <v>300454</v>
      </c>
      <c r="H32" s="463">
        <v>58</v>
      </c>
    </row>
    <row r="33" spans="1:8" ht="12.75">
      <c r="A33" s="441"/>
      <c r="B33" s="468"/>
      <c r="C33" s="443" t="s">
        <v>569</v>
      </c>
      <c r="D33" s="457" t="s">
        <v>20</v>
      </c>
      <c r="E33" s="446">
        <f>E34</f>
        <v>0</v>
      </c>
      <c r="F33" s="446">
        <f>F34</f>
        <v>100000</v>
      </c>
      <c r="G33" s="447">
        <f>G34</f>
        <v>0</v>
      </c>
      <c r="H33" s="446">
        <v>0</v>
      </c>
    </row>
    <row r="34" spans="1:8" ht="12.75">
      <c r="A34" s="441"/>
      <c r="B34" s="468"/>
      <c r="C34" s="442" t="s">
        <v>648</v>
      </c>
      <c r="D34" s="458" t="s">
        <v>649</v>
      </c>
      <c r="E34" s="451">
        <f>SUM(E35:E35)</f>
        <v>0</v>
      </c>
      <c r="F34" s="451">
        <f>SUM(F35:F35)</f>
        <v>100000</v>
      </c>
      <c r="G34" s="452">
        <f>SUM(G35:G35)</f>
        <v>0</v>
      </c>
      <c r="H34" s="451">
        <v>0</v>
      </c>
    </row>
    <row r="35" spans="1:8" ht="12.75">
      <c r="A35" s="441"/>
      <c r="B35" s="468"/>
      <c r="C35" s="442"/>
      <c r="D35" s="459" t="s">
        <v>650</v>
      </c>
      <c r="E35" s="450">
        <v>0</v>
      </c>
      <c r="F35" s="450">
        <v>100000</v>
      </c>
      <c r="G35" s="454">
        <v>0</v>
      </c>
      <c r="H35" s="450">
        <v>0</v>
      </c>
    </row>
    <row r="36" spans="1:8" ht="12.75">
      <c r="A36" s="455" t="s">
        <v>651</v>
      </c>
      <c r="B36" s="437" t="s">
        <v>652</v>
      </c>
      <c r="C36" s="437"/>
      <c r="D36" s="437"/>
      <c r="E36" s="439">
        <f>E37</f>
        <v>255536</v>
      </c>
      <c r="F36" s="439">
        <f>F37</f>
        <v>256962</v>
      </c>
      <c r="G36" s="440">
        <f>G37</f>
        <v>149475</v>
      </c>
      <c r="H36" s="439">
        <v>58</v>
      </c>
    </row>
    <row r="37" spans="1:8" ht="12.75">
      <c r="A37" s="441"/>
      <c r="B37" s="442" t="s">
        <v>293</v>
      </c>
      <c r="C37" s="443" t="s">
        <v>270</v>
      </c>
      <c r="D37" s="444" t="s">
        <v>8</v>
      </c>
      <c r="E37" s="446">
        <f>E39</f>
        <v>255536</v>
      </c>
      <c r="F37" s="446">
        <f>F38</f>
        <v>256962</v>
      </c>
      <c r="G37" s="447">
        <f>G38</f>
        <v>149475</v>
      </c>
      <c r="H37" s="446">
        <v>58</v>
      </c>
    </row>
    <row r="38" spans="1:8" ht="12.75">
      <c r="A38" s="441"/>
      <c r="B38" s="448"/>
      <c r="C38" s="442" t="s">
        <v>485</v>
      </c>
      <c r="D38" s="471" t="s">
        <v>636</v>
      </c>
      <c r="E38" s="451">
        <f>E39</f>
        <v>255536</v>
      </c>
      <c r="F38" s="451">
        <f>F39</f>
        <v>256962</v>
      </c>
      <c r="G38" s="452">
        <f>G39</f>
        <v>149475</v>
      </c>
      <c r="H38" s="451">
        <v>58</v>
      </c>
    </row>
    <row r="39" spans="1:8" ht="12.75">
      <c r="A39" s="441"/>
      <c r="B39" s="448"/>
      <c r="C39" s="472"/>
      <c r="D39" s="453" t="s">
        <v>641</v>
      </c>
      <c r="E39" s="450">
        <v>255536</v>
      </c>
      <c r="F39" s="450">
        <v>256962</v>
      </c>
      <c r="G39" s="454">
        <v>149475</v>
      </c>
      <c r="H39" s="450">
        <v>58</v>
      </c>
    </row>
    <row r="40" spans="1:8" ht="12.75">
      <c r="A40" s="455" t="s">
        <v>653</v>
      </c>
      <c r="B40" s="473" t="s">
        <v>654</v>
      </c>
      <c r="C40" s="473"/>
      <c r="D40" s="473"/>
      <c r="E40" s="439">
        <f>E43</f>
        <v>329988</v>
      </c>
      <c r="F40" s="439">
        <f>F43</f>
        <v>329988</v>
      </c>
      <c r="G40" s="440">
        <f>G43</f>
        <v>192493</v>
      </c>
      <c r="H40" s="439">
        <v>71</v>
      </c>
    </row>
    <row r="41" spans="1:8" ht="12.75">
      <c r="A41" s="474"/>
      <c r="B41" s="442" t="s">
        <v>293</v>
      </c>
      <c r="C41" s="443" t="s">
        <v>270</v>
      </c>
      <c r="D41" s="444" t="s">
        <v>8</v>
      </c>
      <c r="E41" s="446">
        <f>E43</f>
        <v>329988</v>
      </c>
      <c r="F41" s="446">
        <f>F43</f>
        <v>329988</v>
      </c>
      <c r="G41" s="447">
        <f>G42</f>
        <v>192493</v>
      </c>
      <c r="H41" s="446">
        <v>100</v>
      </c>
    </row>
    <row r="42" spans="1:8" ht="12.75">
      <c r="A42" s="474"/>
      <c r="B42" s="448"/>
      <c r="C42" s="442" t="s">
        <v>485</v>
      </c>
      <c r="D42" s="449" t="s">
        <v>636</v>
      </c>
      <c r="E42" s="451">
        <f>E43</f>
        <v>329988</v>
      </c>
      <c r="F42" s="451">
        <f>F43</f>
        <v>329988</v>
      </c>
      <c r="G42" s="452">
        <f>G43</f>
        <v>192493</v>
      </c>
      <c r="H42" s="451">
        <v>100</v>
      </c>
    </row>
    <row r="43" spans="1:8" ht="12.75">
      <c r="A43" s="474"/>
      <c r="B43" s="448"/>
      <c r="C43" s="442"/>
      <c r="D43" s="453" t="s">
        <v>641</v>
      </c>
      <c r="E43" s="450">
        <v>329988</v>
      </c>
      <c r="F43" s="450">
        <v>329988</v>
      </c>
      <c r="G43" s="454">
        <v>192493</v>
      </c>
      <c r="H43" s="454">
        <v>100</v>
      </c>
    </row>
    <row r="44" spans="1:8" ht="12.75">
      <c r="A44" s="475" t="s">
        <v>655</v>
      </c>
      <c r="B44" s="475"/>
      <c r="C44" s="475"/>
      <c r="D44" s="475" t="s">
        <v>656</v>
      </c>
      <c r="E44" s="476">
        <f>E8+E11+E15+E22+E27+E30+E37+E41</f>
        <v>2189974</v>
      </c>
      <c r="F44" s="476">
        <f>F8+F11+F15+F21+F27+F30+F37+F41</f>
        <v>2216331</v>
      </c>
      <c r="G44" s="476">
        <f>G8+G11+G15+G27+G30+G37+G41</f>
        <v>994132</v>
      </c>
      <c r="H44" s="476">
        <v>45</v>
      </c>
    </row>
    <row r="45" spans="1:8" ht="12.75">
      <c r="A45" s="475"/>
      <c r="B45" s="475"/>
      <c r="C45" s="475"/>
      <c r="D45" s="475" t="s">
        <v>657</v>
      </c>
      <c r="E45" s="476">
        <f>E26+E35</f>
        <v>0</v>
      </c>
      <c r="F45" s="476">
        <f>F24+F33</f>
        <v>180620</v>
      </c>
      <c r="G45" s="476">
        <f>G24+G33</f>
        <v>45925</v>
      </c>
      <c r="H45" s="476">
        <v>25</v>
      </c>
    </row>
    <row r="46" spans="1:8" ht="12.75">
      <c r="A46" s="475"/>
      <c r="B46" s="475"/>
      <c r="C46" s="475"/>
      <c r="D46" s="475" t="s">
        <v>658</v>
      </c>
      <c r="E46" s="476">
        <f>E13+E19+E32+E39+E43</f>
        <v>1992000</v>
      </c>
      <c r="F46" s="476">
        <f>F13+F19+F32+F35+F39+F43</f>
        <v>2108924</v>
      </c>
      <c r="G46" s="476">
        <f>G13+G19+G32+G38+G42</f>
        <v>922505</v>
      </c>
      <c r="H46" s="476">
        <v>44</v>
      </c>
    </row>
  </sheetData>
  <mergeCells count="22">
    <mergeCell ref="C3:D3"/>
    <mergeCell ref="E3:F3"/>
    <mergeCell ref="E4:E5"/>
    <mergeCell ref="F4:F5"/>
    <mergeCell ref="A6:D6"/>
    <mergeCell ref="B7:D7"/>
    <mergeCell ref="A8:A13"/>
    <mergeCell ref="B9:B10"/>
    <mergeCell ref="B12:B13"/>
    <mergeCell ref="B14:D14"/>
    <mergeCell ref="A15:A19"/>
    <mergeCell ref="B16:B19"/>
    <mergeCell ref="B20:D20"/>
    <mergeCell ref="A21:A35"/>
    <mergeCell ref="B22:B26"/>
    <mergeCell ref="B28:B29"/>
    <mergeCell ref="B31:B35"/>
    <mergeCell ref="B36:D36"/>
    <mergeCell ref="A37:A39"/>
    <mergeCell ref="B38:B39"/>
    <mergeCell ref="B40:D40"/>
    <mergeCell ref="A44:C46"/>
  </mergeCells>
  <printOptions/>
  <pageMargins left="0.7875" right="0.7875" top="0.5631944444444444" bottom="1.0527777777777778" header="0.5118055555555556" footer="0.7875"/>
  <pageSetup horizontalDpi="300" verticalDpi="300" orientation="landscape" paperSize="9"/>
  <headerFooter alignWithMargins="0">
    <oddFooter>&amp;C&amp;"Times New Roman,obyčejné"&amp;12&amp;P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2010-08-24T06:53:14Z</dcterms:created>
  <dcterms:modified xsi:type="dcterms:W3CDTF">2010-08-25T11:33:23Z</dcterms:modified>
  <cp:category/>
  <cp:version/>
  <cp:contentType/>
  <cp:contentStatus/>
  <cp:revision>15</cp:revision>
</cp:coreProperties>
</file>